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ЭКСПЕРТИЗА\Школы-IT\2026 год\57945-1-9 Кап рем школы 1574 Старопименовский пер д.5\00_Заявлено\"/>
    </mc:Choice>
  </mc:AlternateContent>
  <xr:revisionPtr revIDLastSave="0" documentId="13_ncr:1_{C0692B40-1002-4AD5-B85F-0925F5FE5D9F}" xr6:coauthVersionLast="36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_FilterDatabase" localSheetId="0" hidden="1">'Смета по ТСН-2001(с доп.67'!$A$1:$AU$974</definedName>
    <definedName name="_xlnm.Print_Titles" localSheetId="0">'Смета по ТСН-2001(с доп.67'!$34:$34</definedName>
    <definedName name="_xlnm.Print_Area" localSheetId="0">'Смета по ТСН-2001(с доп.67'!$A$1:$K$975</definedName>
  </definedNames>
  <calcPr calcId="191029" calcOnSave="0"/>
</workbook>
</file>

<file path=xl/calcChain.xml><?xml version="1.0" encoding="utf-8"?>
<calcChain xmlns="http://schemas.openxmlformats.org/spreadsheetml/2006/main">
  <c r="A15" i="7" l="1"/>
  <c r="H973" i="7"/>
  <c r="H970" i="7"/>
  <c r="C973" i="7"/>
  <c r="C970" i="7"/>
  <c r="J29" i="7"/>
  <c r="J26" i="7"/>
  <c r="J25" i="7"/>
  <c r="J24" i="7"/>
  <c r="J23" i="7"/>
  <c r="J22" i="7"/>
  <c r="J21" i="7"/>
  <c r="I29" i="7"/>
  <c r="I27" i="7"/>
  <c r="I26" i="7"/>
  <c r="I25" i="7"/>
  <c r="I24" i="7"/>
  <c r="I23" i="7"/>
  <c r="I22" i="7"/>
  <c r="I21" i="7" s="1"/>
  <c r="I967" i="7"/>
  <c r="J967" i="7"/>
  <c r="I966" i="7"/>
  <c r="J966" i="7"/>
  <c r="A965" i="7"/>
  <c r="I963" i="7"/>
  <c r="J963" i="7"/>
  <c r="I962" i="7"/>
  <c r="J962" i="7"/>
  <c r="AQ961" i="7"/>
  <c r="A961" i="7"/>
  <c r="I959" i="7"/>
  <c r="J959" i="7"/>
  <c r="I958" i="7"/>
  <c r="J958" i="7"/>
  <c r="A957" i="7"/>
  <c r="H953" i="7"/>
  <c r="J953" i="7"/>
  <c r="I951" i="7"/>
  <c r="H951" i="7"/>
  <c r="E951" i="7"/>
  <c r="K950" i="7"/>
  <c r="J950" i="7"/>
  <c r="E950" i="7"/>
  <c r="J949" i="7"/>
  <c r="I949" i="7"/>
  <c r="E949" i="7"/>
  <c r="K948" i="7"/>
  <c r="J948" i="7"/>
  <c r="H948" i="7"/>
  <c r="I948" i="7"/>
  <c r="F948" i="7"/>
  <c r="V948" i="7"/>
  <c r="T948" i="7"/>
  <c r="R948" i="7"/>
  <c r="U948" i="7"/>
  <c r="S948" i="7"/>
  <c r="Q948" i="7"/>
  <c r="E948" i="7"/>
  <c r="D948" i="7"/>
  <c r="B948" i="7"/>
  <c r="K947" i="7"/>
  <c r="J947" i="7"/>
  <c r="H947" i="7"/>
  <c r="I947" i="7"/>
  <c r="F947" i="7"/>
  <c r="V947" i="7"/>
  <c r="T947" i="7"/>
  <c r="R947" i="7"/>
  <c r="K949" i="7" s="1"/>
  <c r="U947" i="7"/>
  <c r="S947" i="7"/>
  <c r="Q947" i="7"/>
  <c r="E947" i="7"/>
  <c r="D947" i="7"/>
  <c r="B947" i="7"/>
  <c r="K946" i="7"/>
  <c r="J946" i="7"/>
  <c r="I946" i="7"/>
  <c r="H946" i="7"/>
  <c r="F946" i="7"/>
  <c r="K945" i="7"/>
  <c r="J945" i="7"/>
  <c r="I945" i="7"/>
  <c r="H945" i="7"/>
  <c r="F945" i="7"/>
  <c r="K944" i="7"/>
  <c r="J944" i="7"/>
  <c r="I944" i="7"/>
  <c r="H944" i="7"/>
  <c r="F944" i="7"/>
  <c r="K943" i="7"/>
  <c r="J943" i="7"/>
  <c r="I943" i="7"/>
  <c r="H943" i="7"/>
  <c r="F943" i="7"/>
  <c r="C942" i="7"/>
  <c r="V941" i="7"/>
  <c r="T941" i="7"/>
  <c r="R941" i="7"/>
  <c r="U941" i="7"/>
  <c r="S941" i="7"/>
  <c r="I950" i="7" s="1"/>
  <c r="Q941" i="7"/>
  <c r="E941" i="7"/>
  <c r="D941" i="7"/>
  <c r="B941" i="7"/>
  <c r="O939" i="7"/>
  <c r="H939" i="7"/>
  <c r="K938" i="7"/>
  <c r="P939" i="7" s="1"/>
  <c r="J938" i="7"/>
  <c r="I938" i="7"/>
  <c r="H938" i="7"/>
  <c r="F938" i="7"/>
  <c r="V938" i="7"/>
  <c r="T938" i="7"/>
  <c r="R938" i="7"/>
  <c r="U938" i="7"/>
  <c r="S938" i="7"/>
  <c r="Q938" i="7"/>
  <c r="E938" i="7"/>
  <c r="D938" i="7"/>
  <c r="B938" i="7"/>
  <c r="K935" i="7"/>
  <c r="P936" i="7" s="1"/>
  <c r="J935" i="7"/>
  <c r="I935" i="7"/>
  <c r="O936" i="7" s="1"/>
  <c r="H935" i="7"/>
  <c r="F935" i="7"/>
  <c r="V935" i="7"/>
  <c r="T935" i="7"/>
  <c r="R935" i="7"/>
  <c r="U935" i="7"/>
  <c r="S935" i="7"/>
  <c r="Q935" i="7"/>
  <c r="E935" i="7"/>
  <c r="D935" i="7"/>
  <c r="B935" i="7"/>
  <c r="H932" i="7"/>
  <c r="J932" i="7"/>
  <c r="I930" i="7"/>
  <c r="H930" i="7"/>
  <c r="E930" i="7"/>
  <c r="J929" i="7"/>
  <c r="I929" i="7"/>
  <c r="E929" i="7"/>
  <c r="K928" i="7"/>
  <c r="J928" i="7"/>
  <c r="E928" i="7"/>
  <c r="K927" i="7"/>
  <c r="J927" i="7"/>
  <c r="H927" i="7"/>
  <c r="I927" i="7"/>
  <c r="F927" i="7"/>
  <c r="V927" i="7"/>
  <c r="T927" i="7"/>
  <c r="K929" i="7" s="1"/>
  <c r="R927" i="7"/>
  <c r="U927" i="7"/>
  <c r="S927" i="7"/>
  <c r="Q927" i="7"/>
  <c r="E927" i="7"/>
  <c r="D927" i="7"/>
  <c r="B927" i="7"/>
  <c r="K926" i="7"/>
  <c r="J926" i="7"/>
  <c r="I926" i="7"/>
  <c r="H926" i="7"/>
  <c r="F926" i="7"/>
  <c r="K925" i="7"/>
  <c r="J925" i="7"/>
  <c r="I925" i="7"/>
  <c r="H925" i="7"/>
  <c r="F925" i="7"/>
  <c r="K924" i="7"/>
  <c r="J924" i="7"/>
  <c r="I924" i="7"/>
  <c r="H924" i="7"/>
  <c r="F924" i="7"/>
  <c r="K923" i="7"/>
  <c r="J923" i="7"/>
  <c r="I923" i="7"/>
  <c r="H923" i="7"/>
  <c r="F923" i="7"/>
  <c r="C922" i="7"/>
  <c r="V921" i="7"/>
  <c r="T921" i="7"/>
  <c r="R921" i="7"/>
  <c r="U921" i="7"/>
  <c r="S921" i="7"/>
  <c r="Q921" i="7"/>
  <c r="I928" i="7" s="1"/>
  <c r="E921" i="7"/>
  <c r="D921" i="7"/>
  <c r="B921" i="7"/>
  <c r="P919" i="7"/>
  <c r="J919" i="7"/>
  <c r="C918" i="7"/>
  <c r="K917" i="7"/>
  <c r="J917" i="7"/>
  <c r="I917" i="7"/>
  <c r="O919" i="7" s="1"/>
  <c r="H917" i="7"/>
  <c r="F917" i="7"/>
  <c r="V917" i="7"/>
  <c r="T917" i="7"/>
  <c r="R917" i="7"/>
  <c r="U917" i="7"/>
  <c r="S917" i="7"/>
  <c r="Q917" i="7"/>
  <c r="E917" i="7"/>
  <c r="D917" i="7"/>
  <c r="B917" i="7"/>
  <c r="O915" i="7"/>
  <c r="H915" i="7"/>
  <c r="P915" i="7"/>
  <c r="J915" i="7"/>
  <c r="K914" i="7"/>
  <c r="J914" i="7"/>
  <c r="I914" i="7"/>
  <c r="H914" i="7"/>
  <c r="F914" i="7"/>
  <c r="V914" i="7"/>
  <c r="T914" i="7"/>
  <c r="R914" i="7"/>
  <c r="U914" i="7"/>
  <c r="S914" i="7"/>
  <c r="Q914" i="7"/>
  <c r="E914" i="7"/>
  <c r="D914" i="7"/>
  <c r="B914" i="7"/>
  <c r="P912" i="7"/>
  <c r="J912" i="7"/>
  <c r="K911" i="7"/>
  <c r="J911" i="7"/>
  <c r="I911" i="7"/>
  <c r="O912" i="7" s="1"/>
  <c r="H911" i="7"/>
  <c r="F911" i="7"/>
  <c r="V911" i="7"/>
  <c r="T911" i="7"/>
  <c r="R911" i="7"/>
  <c r="U911" i="7"/>
  <c r="S911" i="7"/>
  <c r="Q911" i="7"/>
  <c r="E911" i="7"/>
  <c r="D911" i="7"/>
  <c r="B911" i="7"/>
  <c r="H908" i="7"/>
  <c r="J908" i="7"/>
  <c r="I906" i="7"/>
  <c r="H906" i="7"/>
  <c r="E906" i="7"/>
  <c r="J905" i="7"/>
  <c r="I905" i="7"/>
  <c r="E905" i="7"/>
  <c r="K904" i="7"/>
  <c r="J904" i="7"/>
  <c r="E904" i="7"/>
  <c r="K903" i="7"/>
  <c r="J903" i="7"/>
  <c r="H903" i="7"/>
  <c r="I903" i="7"/>
  <c r="F903" i="7"/>
  <c r="V903" i="7"/>
  <c r="T903" i="7"/>
  <c r="R903" i="7"/>
  <c r="U903" i="7"/>
  <c r="S903" i="7"/>
  <c r="Q903" i="7"/>
  <c r="E903" i="7"/>
  <c r="D903" i="7"/>
  <c r="B903" i="7"/>
  <c r="K902" i="7"/>
  <c r="J902" i="7"/>
  <c r="H902" i="7"/>
  <c r="I902" i="7"/>
  <c r="F902" i="7"/>
  <c r="V902" i="7"/>
  <c r="T902" i="7"/>
  <c r="R902" i="7"/>
  <c r="U902" i="7"/>
  <c r="S902" i="7"/>
  <c r="Q902" i="7"/>
  <c r="E902" i="7"/>
  <c r="D902" i="7"/>
  <c r="B902" i="7"/>
  <c r="K901" i="7"/>
  <c r="J901" i="7"/>
  <c r="I901" i="7"/>
  <c r="H901" i="7"/>
  <c r="F901" i="7"/>
  <c r="K900" i="7"/>
  <c r="J900" i="7"/>
  <c r="I900" i="7"/>
  <c r="H900" i="7"/>
  <c r="F900" i="7"/>
  <c r="K899" i="7"/>
  <c r="J899" i="7"/>
  <c r="I899" i="7"/>
  <c r="H899" i="7"/>
  <c r="F899" i="7"/>
  <c r="K898" i="7"/>
  <c r="J898" i="7"/>
  <c r="I898" i="7"/>
  <c r="H898" i="7"/>
  <c r="F898" i="7"/>
  <c r="C897" i="7"/>
  <c r="V896" i="7"/>
  <c r="T896" i="7"/>
  <c r="K905" i="7" s="1"/>
  <c r="R896" i="7"/>
  <c r="U896" i="7"/>
  <c r="S896" i="7"/>
  <c r="Q896" i="7"/>
  <c r="I904" i="7" s="1"/>
  <c r="H907" i="7" s="1"/>
  <c r="E896" i="7"/>
  <c r="D896" i="7"/>
  <c r="B896" i="7"/>
  <c r="H893" i="7"/>
  <c r="J893" i="7"/>
  <c r="I891" i="7"/>
  <c r="H891" i="7"/>
  <c r="E891" i="7"/>
  <c r="J890" i="7"/>
  <c r="E890" i="7"/>
  <c r="J889" i="7"/>
  <c r="E889" i="7"/>
  <c r="K888" i="7"/>
  <c r="J888" i="7"/>
  <c r="H888" i="7"/>
  <c r="I888" i="7"/>
  <c r="F888" i="7"/>
  <c r="V888" i="7"/>
  <c r="T888" i="7"/>
  <c r="R888" i="7"/>
  <c r="U888" i="7"/>
  <c r="S888" i="7"/>
  <c r="Q888" i="7"/>
  <c r="E888" i="7"/>
  <c r="D888" i="7"/>
  <c r="B888" i="7"/>
  <c r="K887" i="7"/>
  <c r="J887" i="7"/>
  <c r="H887" i="7"/>
  <c r="I887" i="7"/>
  <c r="F887" i="7"/>
  <c r="V887" i="7"/>
  <c r="T887" i="7"/>
  <c r="R887" i="7"/>
  <c r="U887" i="7"/>
  <c r="S887" i="7"/>
  <c r="Q887" i="7"/>
  <c r="E887" i="7"/>
  <c r="D887" i="7"/>
  <c r="B887" i="7"/>
  <c r="K886" i="7"/>
  <c r="J886" i="7"/>
  <c r="H886" i="7"/>
  <c r="I886" i="7"/>
  <c r="F886" i="7"/>
  <c r="V886" i="7"/>
  <c r="T886" i="7"/>
  <c r="R886" i="7"/>
  <c r="U886" i="7"/>
  <c r="S886" i="7"/>
  <c r="Q886" i="7"/>
  <c r="E886" i="7"/>
  <c r="D886" i="7"/>
  <c r="B886" i="7"/>
  <c r="K885" i="7"/>
  <c r="J885" i="7"/>
  <c r="H885" i="7"/>
  <c r="I885" i="7"/>
  <c r="F885" i="7"/>
  <c r="V885" i="7"/>
  <c r="T885" i="7"/>
  <c r="R885" i="7"/>
  <c r="U885" i="7"/>
  <c r="S885" i="7"/>
  <c r="Q885" i="7"/>
  <c r="E885" i="7"/>
  <c r="D885" i="7"/>
  <c r="B885" i="7"/>
  <c r="K884" i="7"/>
  <c r="J884" i="7"/>
  <c r="H884" i="7"/>
  <c r="I884" i="7"/>
  <c r="F884" i="7"/>
  <c r="V884" i="7"/>
  <c r="T884" i="7"/>
  <c r="R884" i="7"/>
  <c r="U884" i="7"/>
  <c r="S884" i="7"/>
  <c r="Q884" i="7"/>
  <c r="E884" i="7"/>
  <c r="D884" i="7"/>
  <c r="B884" i="7"/>
  <c r="K883" i="7"/>
  <c r="J883" i="7"/>
  <c r="H883" i="7"/>
  <c r="I883" i="7"/>
  <c r="F883" i="7"/>
  <c r="V883" i="7"/>
  <c r="T883" i="7"/>
  <c r="R883" i="7"/>
  <c r="U883" i="7"/>
  <c r="S883" i="7"/>
  <c r="Q883" i="7"/>
  <c r="E883" i="7"/>
  <c r="D883" i="7"/>
  <c r="B883" i="7"/>
  <c r="K882" i="7"/>
  <c r="J882" i="7"/>
  <c r="I882" i="7"/>
  <c r="H882" i="7"/>
  <c r="F882" i="7"/>
  <c r="K881" i="7"/>
  <c r="J881" i="7"/>
  <c r="I881" i="7"/>
  <c r="H881" i="7"/>
  <c r="F881" i="7"/>
  <c r="K880" i="7"/>
  <c r="J880" i="7"/>
  <c r="I880" i="7"/>
  <c r="H880" i="7"/>
  <c r="F880" i="7"/>
  <c r="K879" i="7"/>
  <c r="J879" i="7"/>
  <c r="I879" i="7"/>
  <c r="H879" i="7"/>
  <c r="F879" i="7"/>
  <c r="C878" i="7"/>
  <c r="V877" i="7"/>
  <c r="T877" i="7"/>
  <c r="K890" i="7" s="1"/>
  <c r="R877" i="7"/>
  <c r="K889" i="7" s="1"/>
  <c r="U877" i="7"/>
  <c r="S877" i="7"/>
  <c r="I890" i="7" s="1"/>
  <c r="Q877" i="7"/>
  <c r="I889" i="7" s="1"/>
  <c r="E877" i="7"/>
  <c r="D877" i="7"/>
  <c r="B877" i="7"/>
  <c r="H874" i="7"/>
  <c r="J874" i="7"/>
  <c r="I872" i="7"/>
  <c r="H872" i="7"/>
  <c r="E872" i="7"/>
  <c r="J871" i="7"/>
  <c r="E871" i="7"/>
  <c r="J870" i="7"/>
  <c r="E870" i="7"/>
  <c r="K869" i="7"/>
  <c r="J869" i="7"/>
  <c r="H869" i="7"/>
  <c r="I869" i="7"/>
  <c r="F869" i="7"/>
  <c r="V869" i="7"/>
  <c r="T869" i="7"/>
  <c r="R869" i="7"/>
  <c r="K870" i="7" s="1"/>
  <c r="U869" i="7"/>
  <c r="S869" i="7"/>
  <c r="Q869" i="7"/>
  <c r="E869" i="7"/>
  <c r="D869" i="7"/>
  <c r="B869" i="7"/>
  <c r="K868" i="7"/>
  <c r="J868" i="7"/>
  <c r="H868" i="7"/>
  <c r="I868" i="7"/>
  <c r="F868" i="7"/>
  <c r="V868" i="7"/>
  <c r="T868" i="7"/>
  <c r="R868" i="7"/>
  <c r="U868" i="7"/>
  <c r="S868" i="7"/>
  <c r="Q868" i="7"/>
  <c r="I870" i="7" s="1"/>
  <c r="E868" i="7"/>
  <c r="D868" i="7"/>
  <c r="B868" i="7"/>
  <c r="K867" i="7"/>
  <c r="J867" i="7"/>
  <c r="I867" i="7"/>
  <c r="H867" i="7"/>
  <c r="F867" i="7"/>
  <c r="K866" i="7"/>
  <c r="J866" i="7"/>
  <c r="I866" i="7"/>
  <c r="H866" i="7"/>
  <c r="F866" i="7"/>
  <c r="K865" i="7"/>
  <c r="J865" i="7"/>
  <c r="I865" i="7"/>
  <c r="H865" i="7"/>
  <c r="F865" i="7"/>
  <c r="K864" i="7"/>
  <c r="J864" i="7"/>
  <c r="I864" i="7"/>
  <c r="H864" i="7"/>
  <c r="F864" i="7"/>
  <c r="C863" i="7"/>
  <c r="V862" i="7"/>
  <c r="T862" i="7"/>
  <c r="K871" i="7" s="1"/>
  <c r="R862" i="7"/>
  <c r="U862" i="7"/>
  <c r="S862" i="7"/>
  <c r="I871" i="7" s="1"/>
  <c r="Q862" i="7"/>
  <c r="E862" i="7"/>
  <c r="D862" i="7"/>
  <c r="B862" i="7"/>
  <c r="H859" i="7"/>
  <c r="J859" i="7"/>
  <c r="I857" i="7"/>
  <c r="H857" i="7"/>
  <c r="E857" i="7"/>
  <c r="J856" i="7"/>
  <c r="E856" i="7"/>
  <c r="J855" i="7"/>
  <c r="E855" i="7"/>
  <c r="K854" i="7"/>
  <c r="J854" i="7"/>
  <c r="H854" i="7"/>
  <c r="I854" i="7"/>
  <c r="F854" i="7"/>
  <c r="V854" i="7"/>
  <c r="T854" i="7"/>
  <c r="R854" i="7"/>
  <c r="U854" i="7"/>
  <c r="S854" i="7"/>
  <c r="Q854" i="7"/>
  <c r="E854" i="7"/>
  <c r="D854" i="7"/>
  <c r="B854" i="7"/>
  <c r="K853" i="7"/>
  <c r="J853" i="7"/>
  <c r="H853" i="7"/>
  <c r="I853" i="7"/>
  <c r="F853" i="7"/>
  <c r="V853" i="7"/>
  <c r="T853" i="7"/>
  <c r="R853" i="7"/>
  <c r="K855" i="7" s="1"/>
  <c r="U853" i="7"/>
  <c r="S853" i="7"/>
  <c r="Q853" i="7"/>
  <c r="E853" i="7"/>
  <c r="D853" i="7"/>
  <c r="B853" i="7"/>
  <c r="K852" i="7"/>
  <c r="J852" i="7"/>
  <c r="H852" i="7"/>
  <c r="I852" i="7"/>
  <c r="F852" i="7"/>
  <c r="V852" i="7"/>
  <c r="T852" i="7"/>
  <c r="R852" i="7"/>
  <c r="U852" i="7"/>
  <c r="S852" i="7"/>
  <c r="Q852" i="7"/>
  <c r="E852" i="7"/>
  <c r="D852" i="7"/>
  <c r="B852" i="7"/>
  <c r="K851" i="7"/>
  <c r="J851" i="7"/>
  <c r="H851" i="7"/>
  <c r="I851" i="7"/>
  <c r="F851" i="7"/>
  <c r="V851" i="7"/>
  <c r="T851" i="7"/>
  <c r="R851" i="7"/>
  <c r="U851" i="7"/>
  <c r="S851" i="7"/>
  <c r="Q851" i="7"/>
  <c r="E851" i="7"/>
  <c r="D851" i="7"/>
  <c r="B851" i="7"/>
  <c r="K850" i="7"/>
  <c r="J850" i="7"/>
  <c r="H850" i="7"/>
  <c r="I850" i="7"/>
  <c r="F850" i="7"/>
  <c r="V850" i="7"/>
  <c r="T850" i="7"/>
  <c r="R850" i="7"/>
  <c r="U850" i="7"/>
  <c r="S850" i="7"/>
  <c r="Q850" i="7"/>
  <c r="E850" i="7"/>
  <c r="D850" i="7"/>
  <c r="B850" i="7"/>
  <c r="K849" i="7"/>
  <c r="J849" i="7"/>
  <c r="H849" i="7"/>
  <c r="I849" i="7"/>
  <c r="F849" i="7"/>
  <c r="V849" i="7"/>
  <c r="T849" i="7"/>
  <c r="R849" i="7"/>
  <c r="U849" i="7"/>
  <c r="S849" i="7"/>
  <c r="I856" i="7" s="1"/>
  <c r="Q849" i="7"/>
  <c r="E849" i="7"/>
  <c r="D849" i="7"/>
  <c r="B849" i="7"/>
  <c r="K848" i="7"/>
  <c r="J848" i="7"/>
  <c r="I848" i="7"/>
  <c r="H848" i="7"/>
  <c r="F848" i="7"/>
  <c r="K847" i="7"/>
  <c r="J847" i="7"/>
  <c r="I847" i="7"/>
  <c r="H847" i="7"/>
  <c r="F847" i="7"/>
  <c r="K846" i="7"/>
  <c r="J846" i="7"/>
  <c r="I846" i="7"/>
  <c r="H846" i="7"/>
  <c r="F846" i="7"/>
  <c r="K845" i="7"/>
  <c r="J845" i="7"/>
  <c r="I845" i="7"/>
  <c r="H845" i="7"/>
  <c r="F845" i="7"/>
  <c r="C844" i="7"/>
  <c r="V843" i="7"/>
  <c r="T843" i="7"/>
  <c r="K856" i="7" s="1"/>
  <c r="R843" i="7"/>
  <c r="U843" i="7"/>
  <c r="S843" i="7"/>
  <c r="Q843" i="7"/>
  <c r="I855" i="7" s="1"/>
  <c r="E843" i="7"/>
  <c r="D843" i="7"/>
  <c r="B843" i="7"/>
  <c r="A842" i="7"/>
  <c r="I840" i="7"/>
  <c r="J840" i="7"/>
  <c r="I839" i="7"/>
  <c r="J839" i="7"/>
  <c r="A838" i="7"/>
  <c r="K834" i="7"/>
  <c r="P835" i="7" s="1"/>
  <c r="J834" i="7"/>
  <c r="I834" i="7"/>
  <c r="O835" i="7" s="1"/>
  <c r="H834" i="7"/>
  <c r="F834" i="7"/>
  <c r="V834" i="7"/>
  <c r="T834" i="7"/>
  <c r="R834" i="7"/>
  <c r="U834" i="7"/>
  <c r="S834" i="7"/>
  <c r="Q834" i="7"/>
  <c r="E834" i="7"/>
  <c r="D834" i="7"/>
  <c r="B834" i="7"/>
  <c r="O832" i="7"/>
  <c r="H832" i="7"/>
  <c r="C831" i="7"/>
  <c r="K830" i="7"/>
  <c r="P832" i="7" s="1"/>
  <c r="J830" i="7"/>
  <c r="I830" i="7"/>
  <c r="H830" i="7"/>
  <c r="F830" i="7"/>
  <c r="V830" i="7"/>
  <c r="T830" i="7"/>
  <c r="R830" i="7"/>
  <c r="U830" i="7"/>
  <c r="S830" i="7"/>
  <c r="Q830" i="7"/>
  <c r="E830" i="7"/>
  <c r="D830" i="7"/>
  <c r="B830" i="7"/>
  <c r="H827" i="7"/>
  <c r="J827" i="7"/>
  <c r="I825" i="7"/>
  <c r="H825" i="7"/>
  <c r="E825" i="7"/>
  <c r="K824" i="7"/>
  <c r="J824" i="7"/>
  <c r="E824" i="7"/>
  <c r="K823" i="7"/>
  <c r="J828" i="7" s="1"/>
  <c r="J823" i="7"/>
  <c r="I823" i="7"/>
  <c r="E823" i="7"/>
  <c r="K822" i="7"/>
  <c r="J822" i="7"/>
  <c r="I822" i="7"/>
  <c r="H822" i="7"/>
  <c r="F822" i="7"/>
  <c r="K821" i="7"/>
  <c r="J821" i="7"/>
  <c r="I821" i="7"/>
  <c r="H821" i="7"/>
  <c r="F821" i="7"/>
  <c r="C820" i="7"/>
  <c r="V819" i="7"/>
  <c r="T819" i="7"/>
  <c r="R819" i="7"/>
  <c r="U819" i="7"/>
  <c r="S819" i="7"/>
  <c r="I824" i="7" s="1"/>
  <c r="Q819" i="7"/>
  <c r="E819" i="7"/>
  <c r="D819" i="7"/>
  <c r="B819" i="7"/>
  <c r="H816" i="7"/>
  <c r="J816" i="7"/>
  <c r="I814" i="7"/>
  <c r="H814" i="7"/>
  <c r="E814" i="7"/>
  <c r="J813" i="7"/>
  <c r="I813" i="7"/>
  <c r="E813" i="7"/>
  <c r="K812" i="7"/>
  <c r="J812" i="7"/>
  <c r="E812" i="7"/>
  <c r="K811" i="7"/>
  <c r="J811" i="7"/>
  <c r="H811" i="7"/>
  <c r="I811" i="7"/>
  <c r="F811" i="7"/>
  <c r="V811" i="7"/>
  <c r="T811" i="7"/>
  <c r="K813" i="7" s="1"/>
  <c r="R811" i="7"/>
  <c r="U811" i="7"/>
  <c r="S811" i="7"/>
  <c r="Q811" i="7"/>
  <c r="E811" i="7"/>
  <c r="D811" i="7"/>
  <c r="B811" i="7"/>
  <c r="K810" i="7"/>
  <c r="J810" i="7"/>
  <c r="I810" i="7"/>
  <c r="H810" i="7"/>
  <c r="F810" i="7"/>
  <c r="K809" i="7"/>
  <c r="J809" i="7"/>
  <c r="I809" i="7"/>
  <c r="H809" i="7"/>
  <c r="F809" i="7"/>
  <c r="K808" i="7"/>
  <c r="J808" i="7"/>
  <c r="I808" i="7"/>
  <c r="H808" i="7"/>
  <c r="F808" i="7"/>
  <c r="K807" i="7"/>
  <c r="P817" i="7" s="1"/>
  <c r="J807" i="7"/>
  <c r="I807" i="7"/>
  <c r="H807" i="7"/>
  <c r="F807" i="7"/>
  <c r="C806" i="7"/>
  <c r="V805" i="7"/>
  <c r="T805" i="7"/>
  <c r="R805" i="7"/>
  <c r="U805" i="7"/>
  <c r="S805" i="7"/>
  <c r="Q805" i="7"/>
  <c r="I812" i="7" s="1"/>
  <c r="E805" i="7"/>
  <c r="D805" i="7"/>
  <c r="B805" i="7"/>
  <c r="H802" i="7"/>
  <c r="J802" i="7"/>
  <c r="I800" i="7"/>
  <c r="H800" i="7"/>
  <c r="E800" i="7"/>
  <c r="K799" i="7"/>
  <c r="J799" i="7"/>
  <c r="E799" i="7"/>
  <c r="J798" i="7"/>
  <c r="E798" i="7"/>
  <c r="K797" i="7"/>
  <c r="J797" i="7"/>
  <c r="H797" i="7"/>
  <c r="I797" i="7"/>
  <c r="F797" i="7"/>
  <c r="V797" i="7"/>
  <c r="T797" i="7"/>
  <c r="R797" i="7"/>
  <c r="U797" i="7"/>
  <c r="S797" i="7"/>
  <c r="Q797" i="7"/>
  <c r="E797" i="7"/>
  <c r="D797" i="7"/>
  <c r="B797" i="7"/>
  <c r="K796" i="7"/>
  <c r="J796" i="7"/>
  <c r="I796" i="7"/>
  <c r="H796" i="7"/>
  <c r="F796" i="7"/>
  <c r="K795" i="7"/>
  <c r="J795" i="7"/>
  <c r="I795" i="7"/>
  <c r="H795" i="7"/>
  <c r="F795" i="7"/>
  <c r="K794" i="7"/>
  <c r="J794" i="7"/>
  <c r="I794" i="7"/>
  <c r="H794" i="7"/>
  <c r="F794" i="7"/>
  <c r="K793" i="7"/>
  <c r="J793" i="7"/>
  <c r="I793" i="7"/>
  <c r="H793" i="7"/>
  <c r="F793" i="7"/>
  <c r="C792" i="7"/>
  <c r="V791" i="7"/>
  <c r="T791" i="7"/>
  <c r="R791" i="7"/>
  <c r="K798" i="7" s="1"/>
  <c r="U791" i="7"/>
  <c r="S791" i="7"/>
  <c r="I799" i="7" s="1"/>
  <c r="Q791" i="7"/>
  <c r="I798" i="7" s="1"/>
  <c r="E791" i="7"/>
  <c r="D791" i="7"/>
  <c r="B791" i="7"/>
  <c r="H788" i="7"/>
  <c r="J788" i="7"/>
  <c r="I786" i="7"/>
  <c r="H786" i="7"/>
  <c r="E786" i="7"/>
  <c r="J785" i="7"/>
  <c r="I785" i="7"/>
  <c r="E785" i="7"/>
  <c r="J784" i="7"/>
  <c r="E784" i="7"/>
  <c r="K783" i="7"/>
  <c r="J783" i="7"/>
  <c r="H783" i="7"/>
  <c r="I783" i="7"/>
  <c r="F783" i="7"/>
  <c r="V783" i="7"/>
  <c r="T783" i="7"/>
  <c r="R783" i="7"/>
  <c r="U783" i="7"/>
  <c r="S783" i="7"/>
  <c r="Q783" i="7"/>
  <c r="I784" i="7" s="1"/>
  <c r="E783" i="7"/>
  <c r="D783" i="7"/>
  <c r="B783" i="7"/>
  <c r="K782" i="7"/>
  <c r="J782" i="7"/>
  <c r="I782" i="7"/>
  <c r="H782" i="7"/>
  <c r="F782" i="7"/>
  <c r="K781" i="7"/>
  <c r="J781" i="7"/>
  <c r="I781" i="7"/>
  <c r="H781" i="7"/>
  <c r="F781" i="7"/>
  <c r="K780" i="7"/>
  <c r="J780" i="7"/>
  <c r="I780" i="7"/>
  <c r="H780" i="7"/>
  <c r="F780" i="7"/>
  <c r="K779" i="7"/>
  <c r="J779" i="7"/>
  <c r="I779" i="7"/>
  <c r="H779" i="7"/>
  <c r="F779" i="7"/>
  <c r="C778" i="7"/>
  <c r="V777" i="7"/>
  <c r="T777" i="7"/>
  <c r="K785" i="7" s="1"/>
  <c r="R777" i="7"/>
  <c r="K784" i="7" s="1"/>
  <c r="U777" i="7"/>
  <c r="S777" i="7"/>
  <c r="Q777" i="7"/>
  <c r="E777" i="7"/>
  <c r="D777" i="7"/>
  <c r="B777" i="7"/>
  <c r="O775" i="7"/>
  <c r="H775" i="7"/>
  <c r="C774" i="7"/>
  <c r="K773" i="7"/>
  <c r="P775" i="7" s="1"/>
  <c r="J773" i="7"/>
  <c r="I773" i="7"/>
  <c r="H773" i="7"/>
  <c r="F773" i="7"/>
  <c r="V773" i="7"/>
  <c r="T773" i="7"/>
  <c r="R773" i="7"/>
  <c r="U773" i="7"/>
  <c r="S773" i="7"/>
  <c r="Q773" i="7"/>
  <c r="E773" i="7"/>
  <c r="D773" i="7"/>
  <c r="B773" i="7"/>
  <c r="C770" i="7"/>
  <c r="K769" i="7"/>
  <c r="P771" i="7" s="1"/>
  <c r="J769" i="7"/>
  <c r="I769" i="7"/>
  <c r="O771" i="7" s="1"/>
  <c r="H769" i="7"/>
  <c r="F769" i="7"/>
  <c r="V769" i="7"/>
  <c r="T769" i="7"/>
  <c r="R769" i="7"/>
  <c r="U769" i="7"/>
  <c r="S769" i="7"/>
  <c r="Q769" i="7"/>
  <c r="E769" i="7"/>
  <c r="D769" i="7"/>
  <c r="B769" i="7"/>
  <c r="O767" i="7"/>
  <c r="H767" i="7"/>
  <c r="P767" i="7"/>
  <c r="J767" i="7"/>
  <c r="C766" i="7"/>
  <c r="K765" i="7"/>
  <c r="J765" i="7"/>
  <c r="I765" i="7"/>
  <c r="H765" i="7"/>
  <c r="F765" i="7"/>
  <c r="V765" i="7"/>
  <c r="T765" i="7"/>
  <c r="R765" i="7"/>
  <c r="U765" i="7"/>
  <c r="S765" i="7"/>
  <c r="Q765" i="7"/>
  <c r="E765" i="7"/>
  <c r="D765" i="7"/>
  <c r="B765" i="7"/>
  <c r="C762" i="7"/>
  <c r="K761" i="7"/>
  <c r="P763" i="7" s="1"/>
  <c r="J761" i="7"/>
  <c r="I761" i="7"/>
  <c r="O763" i="7" s="1"/>
  <c r="H761" i="7"/>
  <c r="F761" i="7"/>
  <c r="V761" i="7"/>
  <c r="T761" i="7"/>
  <c r="R761" i="7"/>
  <c r="U761" i="7"/>
  <c r="S761" i="7"/>
  <c r="Q761" i="7"/>
  <c r="E761" i="7"/>
  <c r="D761" i="7"/>
  <c r="B761" i="7"/>
  <c r="O759" i="7"/>
  <c r="H759" i="7"/>
  <c r="P759" i="7"/>
  <c r="C758" i="7"/>
  <c r="K757" i="7"/>
  <c r="J759" i="7" s="1"/>
  <c r="J757" i="7"/>
  <c r="I757" i="7"/>
  <c r="H757" i="7"/>
  <c r="F757" i="7"/>
  <c r="V757" i="7"/>
  <c r="T757" i="7"/>
  <c r="R757" i="7"/>
  <c r="U757" i="7"/>
  <c r="S757" i="7"/>
  <c r="Q757" i="7"/>
  <c r="E757" i="7"/>
  <c r="D757" i="7"/>
  <c r="B757" i="7"/>
  <c r="J755" i="7"/>
  <c r="C754" i="7"/>
  <c r="K753" i="7"/>
  <c r="P755" i="7" s="1"/>
  <c r="J753" i="7"/>
  <c r="I753" i="7"/>
  <c r="O755" i="7" s="1"/>
  <c r="H753" i="7"/>
  <c r="F753" i="7"/>
  <c r="V753" i="7"/>
  <c r="T753" i="7"/>
  <c r="R753" i="7"/>
  <c r="U753" i="7"/>
  <c r="S753" i="7"/>
  <c r="Q753" i="7"/>
  <c r="E753" i="7"/>
  <c r="D753" i="7"/>
  <c r="B753" i="7"/>
  <c r="O751" i="7"/>
  <c r="C750" i="7"/>
  <c r="K749" i="7"/>
  <c r="P751" i="7" s="1"/>
  <c r="J749" i="7"/>
  <c r="I749" i="7"/>
  <c r="H751" i="7" s="1"/>
  <c r="H749" i="7"/>
  <c r="F749" i="7"/>
  <c r="V749" i="7"/>
  <c r="T749" i="7"/>
  <c r="R749" i="7"/>
  <c r="U749" i="7"/>
  <c r="S749" i="7"/>
  <c r="Q749" i="7"/>
  <c r="E749" i="7"/>
  <c r="D749" i="7"/>
  <c r="B749" i="7"/>
  <c r="H746" i="7"/>
  <c r="J746" i="7"/>
  <c r="I744" i="7"/>
  <c r="H744" i="7"/>
  <c r="E744" i="7"/>
  <c r="K743" i="7"/>
  <c r="J743" i="7"/>
  <c r="E743" i="7"/>
  <c r="J742" i="7"/>
  <c r="I742" i="7"/>
  <c r="E742" i="7"/>
  <c r="K741" i="7"/>
  <c r="J741" i="7"/>
  <c r="I741" i="7"/>
  <c r="H741" i="7"/>
  <c r="F741" i="7"/>
  <c r="K740" i="7"/>
  <c r="J740" i="7"/>
  <c r="I740" i="7"/>
  <c r="H740" i="7"/>
  <c r="F740" i="7"/>
  <c r="K739" i="7"/>
  <c r="J739" i="7"/>
  <c r="I739" i="7"/>
  <c r="H739" i="7"/>
  <c r="F739" i="7"/>
  <c r="C738" i="7"/>
  <c r="V737" i="7"/>
  <c r="T737" i="7"/>
  <c r="R737" i="7"/>
  <c r="K742" i="7" s="1"/>
  <c r="J747" i="7" s="1"/>
  <c r="U737" i="7"/>
  <c r="S737" i="7"/>
  <c r="I743" i="7" s="1"/>
  <c r="Q737" i="7"/>
  <c r="E737" i="7"/>
  <c r="D737" i="7"/>
  <c r="B737" i="7"/>
  <c r="A736" i="7"/>
  <c r="I734" i="7"/>
  <c r="J734" i="7"/>
  <c r="I733" i="7"/>
  <c r="J733" i="7"/>
  <c r="A732" i="7"/>
  <c r="O729" i="7"/>
  <c r="H729" i="7"/>
  <c r="K728" i="7"/>
  <c r="P729" i="7" s="1"/>
  <c r="J728" i="7"/>
  <c r="I728" i="7"/>
  <c r="H728" i="7"/>
  <c r="F728" i="7"/>
  <c r="V728" i="7"/>
  <c r="T728" i="7"/>
  <c r="R728" i="7"/>
  <c r="U728" i="7"/>
  <c r="S728" i="7"/>
  <c r="Q728" i="7"/>
  <c r="E728" i="7"/>
  <c r="D728" i="7"/>
  <c r="B728" i="7"/>
  <c r="H725" i="7"/>
  <c r="J725" i="7"/>
  <c r="I723" i="7"/>
  <c r="H723" i="7"/>
  <c r="E723" i="7"/>
  <c r="J722" i="7"/>
  <c r="I722" i="7"/>
  <c r="E722" i="7"/>
  <c r="J721" i="7"/>
  <c r="I721" i="7"/>
  <c r="E721" i="7"/>
  <c r="K720" i="7"/>
  <c r="J720" i="7"/>
  <c r="I720" i="7"/>
  <c r="H720" i="7"/>
  <c r="F720" i="7"/>
  <c r="K719" i="7"/>
  <c r="J719" i="7"/>
  <c r="I719" i="7"/>
  <c r="H719" i="7"/>
  <c r="F719" i="7"/>
  <c r="K718" i="7"/>
  <c r="J718" i="7"/>
  <c r="I718" i="7"/>
  <c r="H718" i="7"/>
  <c r="F718" i="7"/>
  <c r="K717" i="7"/>
  <c r="J717" i="7"/>
  <c r="I717" i="7"/>
  <c r="H717" i="7"/>
  <c r="F717" i="7"/>
  <c r="C716" i="7"/>
  <c r="V715" i="7"/>
  <c r="T715" i="7"/>
  <c r="K722" i="7" s="1"/>
  <c r="R715" i="7"/>
  <c r="K721" i="7" s="1"/>
  <c r="U715" i="7"/>
  <c r="S715" i="7"/>
  <c r="Q715" i="7"/>
  <c r="E715" i="7"/>
  <c r="D715" i="7"/>
  <c r="B715" i="7"/>
  <c r="H712" i="7"/>
  <c r="J712" i="7"/>
  <c r="I710" i="7"/>
  <c r="H710" i="7"/>
  <c r="E710" i="7"/>
  <c r="K709" i="7"/>
  <c r="J709" i="7"/>
  <c r="E709" i="7"/>
  <c r="J708" i="7"/>
  <c r="I708" i="7"/>
  <c r="E708" i="7"/>
  <c r="K707" i="7"/>
  <c r="J707" i="7"/>
  <c r="H707" i="7"/>
  <c r="I707" i="7"/>
  <c r="F707" i="7"/>
  <c r="V707" i="7"/>
  <c r="T707" i="7"/>
  <c r="R707" i="7"/>
  <c r="K708" i="7" s="1"/>
  <c r="J713" i="7" s="1"/>
  <c r="U707" i="7"/>
  <c r="S707" i="7"/>
  <c r="Q707" i="7"/>
  <c r="E707" i="7"/>
  <c r="D707" i="7"/>
  <c r="B707" i="7"/>
  <c r="K706" i="7"/>
  <c r="J706" i="7"/>
  <c r="I706" i="7"/>
  <c r="H706" i="7"/>
  <c r="F706" i="7"/>
  <c r="K705" i="7"/>
  <c r="J711" i="7" s="1"/>
  <c r="J705" i="7"/>
  <c r="I705" i="7"/>
  <c r="H705" i="7"/>
  <c r="F705" i="7"/>
  <c r="V704" i="7"/>
  <c r="T704" i="7"/>
  <c r="R704" i="7"/>
  <c r="U704" i="7"/>
  <c r="S704" i="7"/>
  <c r="I709" i="7" s="1"/>
  <c r="Q704" i="7"/>
  <c r="E704" i="7"/>
  <c r="D704" i="7"/>
  <c r="B704" i="7"/>
  <c r="O702" i="7"/>
  <c r="H702" i="7"/>
  <c r="P702" i="7"/>
  <c r="K701" i="7"/>
  <c r="J702" i="7" s="1"/>
  <c r="J701" i="7"/>
  <c r="I701" i="7"/>
  <c r="H701" i="7"/>
  <c r="F701" i="7"/>
  <c r="V701" i="7"/>
  <c r="T701" i="7"/>
  <c r="R701" i="7"/>
  <c r="U701" i="7"/>
  <c r="S701" i="7"/>
  <c r="Q701" i="7"/>
  <c r="E701" i="7"/>
  <c r="D701" i="7"/>
  <c r="B701" i="7"/>
  <c r="H698" i="7"/>
  <c r="J698" i="7"/>
  <c r="I696" i="7"/>
  <c r="H696" i="7"/>
  <c r="E696" i="7"/>
  <c r="J695" i="7"/>
  <c r="I695" i="7"/>
  <c r="E695" i="7"/>
  <c r="J694" i="7"/>
  <c r="I694" i="7"/>
  <c r="H699" i="7" s="1"/>
  <c r="E694" i="7"/>
  <c r="K693" i="7"/>
  <c r="J693" i="7"/>
  <c r="I693" i="7"/>
  <c r="H693" i="7"/>
  <c r="F693" i="7"/>
  <c r="K692" i="7"/>
  <c r="J692" i="7"/>
  <c r="I692" i="7"/>
  <c r="H692" i="7"/>
  <c r="F692" i="7"/>
  <c r="V691" i="7"/>
  <c r="T691" i="7"/>
  <c r="K695" i="7" s="1"/>
  <c r="R691" i="7"/>
  <c r="K694" i="7" s="1"/>
  <c r="J697" i="7" s="1"/>
  <c r="U691" i="7"/>
  <c r="S691" i="7"/>
  <c r="Q691" i="7"/>
  <c r="E691" i="7"/>
  <c r="D691" i="7"/>
  <c r="B691" i="7"/>
  <c r="P689" i="7"/>
  <c r="J689" i="7"/>
  <c r="K688" i="7"/>
  <c r="J688" i="7"/>
  <c r="I688" i="7"/>
  <c r="O689" i="7" s="1"/>
  <c r="H688" i="7"/>
  <c r="F688" i="7"/>
  <c r="V688" i="7"/>
  <c r="T688" i="7"/>
  <c r="R688" i="7"/>
  <c r="U688" i="7"/>
  <c r="S688" i="7"/>
  <c r="Q688" i="7"/>
  <c r="E688" i="7"/>
  <c r="D688" i="7"/>
  <c r="B688" i="7"/>
  <c r="O686" i="7"/>
  <c r="J686" i="7"/>
  <c r="K685" i="7"/>
  <c r="P686" i="7" s="1"/>
  <c r="J685" i="7"/>
  <c r="I685" i="7"/>
  <c r="H686" i="7" s="1"/>
  <c r="H685" i="7"/>
  <c r="F685" i="7"/>
  <c r="V685" i="7"/>
  <c r="T685" i="7"/>
  <c r="R685" i="7"/>
  <c r="U685" i="7"/>
  <c r="S685" i="7"/>
  <c r="Q685" i="7"/>
  <c r="E685" i="7"/>
  <c r="D685" i="7"/>
  <c r="B685" i="7"/>
  <c r="P683" i="7"/>
  <c r="J683" i="7"/>
  <c r="K682" i="7"/>
  <c r="J682" i="7"/>
  <c r="I682" i="7"/>
  <c r="O683" i="7" s="1"/>
  <c r="H682" i="7"/>
  <c r="F682" i="7"/>
  <c r="V682" i="7"/>
  <c r="T682" i="7"/>
  <c r="R682" i="7"/>
  <c r="U682" i="7"/>
  <c r="S682" i="7"/>
  <c r="Q682" i="7"/>
  <c r="E682" i="7"/>
  <c r="D682" i="7"/>
  <c r="B682" i="7"/>
  <c r="O680" i="7"/>
  <c r="J680" i="7"/>
  <c r="K679" i="7"/>
  <c r="P680" i="7" s="1"/>
  <c r="J679" i="7"/>
  <c r="I679" i="7"/>
  <c r="H680" i="7" s="1"/>
  <c r="H679" i="7"/>
  <c r="F679" i="7"/>
  <c r="V679" i="7"/>
  <c r="T679" i="7"/>
  <c r="R679" i="7"/>
  <c r="U679" i="7"/>
  <c r="S679" i="7"/>
  <c r="Q679" i="7"/>
  <c r="E679" i="7"/>
  <c r="D679" i="7"/>
  <c r="B679" i="7"/>
  <c r="P677" i="7"/>
  <c r="J677" i="7"/>
  <c r="K676" i="7"/>
  <c r="J676" i="7"/>
  <c r="I676" i="7"/>
  <c r="O677" i="7" s="1"/>
  <c r="H676" i="7"/>
  <c r="F676" i="7"/>
  <c r="V676" i="7"/>
  <c r="T676" i="7"/>
  <c r="R676" i="7"/>
  <c r="U676" i="7"/>
  <c r="S676" i="7"/>
  <c r="Q676" i="7"/>
  <c r="E676" i="7"/>
  <c r="D676" i="7"/>
  <c r="B676" i="7"/>
  <c r="O674" i="7"/>
  <c r="J674" i="7"/>
  <c r="K673" i="7"/>
  <c r="P674" i="7" s="1"/>
  <c r="J673" i="7"/>
  <c r="I673" i="7"/>
  <c r="H674" i="7" s="1"/>
  <c r="H673" i="7"/>
  <c r="F673" i="7"/>
  <c r="V673" i="7"/>
  <c r="T673" i="7"/>
  <c r="R673" i="7"/>
  <c r="U673" i="7"/>
  <c r="S673" i="7"/>
  <c r="Q673" i="7"/>
  <c r="E673" i="7"/>
  <c r="D673" i="7"/>
  <c r="B673" i="7"/>
  <c r="P671" i="7"/>
  <c r="J671" i="7"/>
  <c r="K670" i="7"/>
  <c r="J670" i="7"/>
  <c r="I670" i="7"/>
  <c r="O671" i="7" s="1"/>
  <c r="H670" i="7"/>
  <c r="F670" i="7"/>
  <c r="V670" i="7"/>
  <c r="T670" i="7"/>
  <c r="R670" i="7"/>
  <c r="U670" i="7"/>
  <c r="S670" i="7"/>
  <c r="Q670" i="7"/>
  <c r="E670" i="7"/>
  <c r="D670" i="7"/>
  <c r="B670" i="7"/>
  <c r="H667" i="7"/>
  <c r="J667" i="7"/>
  <c r="I665" i="7"/>
  <c r="H665" i="7"/>
  <c r="E665" i="7"/>
  <c r="K664" i="7"/>
  <c r="J664" i="7"/>
  <c r="E664" i="7"/>
  <c r="J663" i="7"/>
  <c r="E663" i="7"/>
  <c r="K662" i="7"/>
  <c r="J662" i="7"/>
  <c r="I662" i="7"/>
  <c r="H662" i="7"/>
  <c r="F662" i="7"/>
  <c r="K661" i="7"/>
  <c r="J661" i="7"/>
  <c r="I661" i="7"/>
  <c r="H661" i="7"/>
  <c r="F661" i="7"/>
  <c r="C660" i="7"/>
  <c r="V659" i="7"/>
  <c r="T659" i="7"/>
  <c r="R659" i="7"/>
  <c r="K663" i="7" s="1"/>
  <c r="U659" i="7"/>
  <c r="S659" i="7"/>
  <c r="I664" i="7" s="1"/>
  <c r="Q659" i="7"/>
  <c r="I663" i="7" s="1"/>
  <c r="E659" i="7"/>
  <c r="D659" i="7"/>
  <c r="B659" i="7"/>
  <c r="P657" i="7"/>
  <c r="J657" i="7"/>
  <c r="K656" i="7"/>
  <c r="J656" i="7"/>
  <c r="I656" i="7"/>
  <c r="O657" i="7" s="1"/>
  <c r="H656" i="7"/>
  <c r="F656" i="7"/>
  <c r="V656" i="7"/>
  <c r="T656" i="7"/>
  <c r="R656" i="7"/>
  <c r="U656" i="7"/>
  <c r="S656" i="7"/>
  <c r="Q656" i="7"/>
  <c r="E656" i="7"/>
  <c r="D656" i="7"/>
  <c r="B656" i="7"/>
  <c r="O654" i="7"/>
  <c r="H654" i="7"/>
  <c r="P654" i="7"/>
  <c r="J654" i="7"/>
  <c r="K653" i="7"/>
  <c r="J653" i="7"/>
  <c r="I653" i="7"/>
  <c r="H653" i="7"/>
  <c r="F653" i="7"/>
  <c r="V653" i="7"/>
  <c r="T653" i="7"/>
  <c r="R653" i="7"/>
  <c r="U653" i="7"/>
  <c r="S653" i="7"/>
  <c r="Q653" i="7"/>
  <c r="E653" i="7"/>
  <c r="D653" i="7"/>
  <c r="B653" i="7"/>
  <c r="H650" i="7"/>
  <c r="J650" i="7"/>
  <c r="I648" i="7"/>
  <c r="H648" i="7"/>
  <c r="E648" i="7"/>
  <c r="J647" i="7"/>
  <c r="E647" i="7"/>
  <c r="J646" i="7"/>
  <c r="E646" i="7"/>
  <c r="K645" i="7"/>
  <c r="J645" i="7"/>
  <c r="I645" i="7"/>
  <c r="H645" i="7"/>
  <c r="F645" i="7"/>
  <c r="C644" i="7"/>
  <c r="V643" i="7"/>
  <c r="T643" i="7"/>
  <c r="K647" i="7" s="1"/>
  <c r="R643" i="7"/>
  <c r="K646" i="7" s="1"/>
  <c r="U643" i="7"/>
  <c r="S643" i="7"/>
  <c r="I647" i="7" s="1"/>
  <c r="Q643" i="7"/>
  <c r="I646" i="7" s="1"/>
  <c r="E643" i="7"/>
  <c r="D643" i="7"/>
  <c r="B643" i="7"/>
  <c r="H640" i="7"/>
  <c r="J640" i="7"/>
  <c r="I638" i="7"/>
  <c r="H638" i="7"/>
  <c r="E638" i="7"/>
  <c r="K637" i="7"/>
  <c r="J637" i="7"/>
  <c r="E637" i="7"/>
  <c r="J636" i="7"/>
  <c r="E636" i="7"/>
  <c r="K635" i="7"/>
  <c r="J635" i="7"/>
  <c r="H635" i="7"/>
  <c r="I635" i="7"/>
  <c r="F635" i="7"/>
  <c r="V635" i="7"/>
  <c r="T635" i="7"/>
  <c r="R635" i="7"/>
  <c r="U635" i="7"/>
  <c r="S635" i="7"/>
  <c r="Q635" i="7"/>
  <c r="I636" i="7" s="1"/>
  <c r="E635" i="7"/>
  <c r="D635" i="7"/>
  <c r="B635" i="7"/>
  <c r="K634" i="7"/>
  <c r="J634" i="7"/>
  <c r="I634" i="7"/>
  <c r="H634" i="7"/>
  <c r="F634" i="7"/>
  <c r="K633" i="7"/>
  <c r="J633" i="7"/>
  <c r="I633" i="7"/>
  <c r="O641" i="7" s="1"/>
  <c r="H633" i="7"/>
  <c r="F633" i="7"/>
  <c r="V632" i="7"/>
  <c r="T632" i="7"/>
  <c r="R632" i="7"/>
  <c r="K636" i="7" s="1"/>
  <c r="U632" i="7"/>
  <c r="S632" i="7"/>
  <c r="I637" i="7" s="1"/>
  <c r="Q632" i="7"/>
  <c r="E632" i="7"/>
  <c r="D632" i="7"/>
  <c r="B632" i="7"/>
  <c r="H629" i="7"/>
  <c r="J629" i="7"/>
  <c r="I627" i="7"/>
  <c r="H627" i="7"/>
  <c r="E627" i="7"/>
  <c r="J626" i="7"/>
  <c r="E626" i="7"/>
  <c r="K625" i="7"/>
  <c r="J625" i="7"/>
  <c r="E625" i="7"/>
  <c r="K624" i="7"/>
  <c r="J624" i="7"/>
  <c r="H624" i="7"/>
  <c r="I624" i="7"/>
  <c r="F624" i="7"/>
  <c r="V624" i="7"/>
  <c r="T624" i="7"/>
  <c r="R624" i="7"/>
  <c r="U624" i="7"/>
  <c r="S624" i="7"/>
  <c r="Q624" i="7"/>
  <c r="I625" i="7" s="1"/>
  <c r="E624" i="7"/>
  <c r="D624" i="7"/>
  <c r="B624" i="7"/>
  <c r="K623" i="7"/>
  <c r="J623" i="7"/>
  <c r="I623" i="7"/>
  <c r="H623" i="7"/>
  <c r="F623" i="7"/>
  <c r="K622" i="7"/>
  <c r="J622" i="7"/>
  <c r="I622" i="7"/>
  <c r="H622" i="7"/>
  <c r="F622" i="7"/>
  <c r="K621" i="7"/>
  <c r="J621" i="7"/>
  <c r="I621" i="7"/>
  <c r="H621" i="7"/>
  <c r="F621" i="7"/>
  <c r="K620" i="7"/>
  <c r="J620" i="7"/>
  <c r="I620" i="7"/>
  <c r="H620" i="7"/>
  <c r="F620" i="7"/>
  <c r="C619" i="7"/>
  <c r="V618" i="7"/>
  <c r="T618" i="7"/>
  <c r="K626" i="7" s="1"/>
  <c r="R618" i="7"/>
  <c r="U618" i="7"/>
  <c r="S618" i="7"/>
  <c r="I626" i="7" s="1"/>
  <c r="Q618" i="7"/>
  <c r="E618" i="7"/>
  <c r="D618" i="7"/>
  <c r="B618" i="7"/>
  <c r="O616" i="7"/>
  <c r="H616" i="7"/>
  <c r="K615" i="7"/>
  <c r="J616" i="7" s="1"/>
  <c r="J615" i="7"/>
  <c r="I615" i="7"/>
  <c r="H615" i="7"/>
  <c r="F615" i="7"/>
  <c r="V615" i="7"/>
  <c r="T615" i="7"/>
  <c r="R615" i="7"/>
  <c r="U615" i="7"/>
  <c r="S615" i="7"/>
  <c r="Q615" i="7"/>
  <c r="E615" i="7"/>
  <c r="D615" i="7"/>
  <c r="B615" i="7"/>
  <c r="J613" i="7"/>
  <c r="K612" i="7"/>
  <c r="P613" i="7" s="1"/>
  <c r="J612" i="7"/>
  <c r="I612" i="7"/>
  <c r="O613" i="7" s="1"/>
  <c r="H612" i="7"/>
  <c r="F612" i="7"/>
  <c r="V612" i="7"/>
  <c r="T612" i="7"/>
  <c r="R612" i="7"/>
  <c r="U612" i="7"/>
  <c r="S612" i="7"/>
  <c r="Q612" i="7"/>
  <c r="E612" i="7"/>
  <c r="D612" i="7"/>
  <c r="B612" i="7"/>
  <c r="O610" i="7"/>
  <c r="H610" i="7"/>
  <c r="K609" i="7"/>
  <c r="J610" i="7" s="1"/>
  <c r="J609" i="7"/>
  <c r="I609" i="7"/>
  <c r="H609" i="7"/>
  <c r="F609" i="7"/>
  <c r="V609" i="7"/>
  <c r="T609" i="7"/>
  <c r="R609" i="7"/>
  <c r="U609" i="7"/>
  <c r="S609" i="7"/>
  <c r="Q609" i="7"/>
  <c r="E609" i="7"/>
  <c r="D609" i="7"/>
  <c r="B609" i="7"/>
  <c r="J607" i="7"/>
  <c r="K606" i="7"/>
  <c r="P607" i="7" s="1"/>
  <c r="J606" i="7"/>
  <c r="I606" i="7"/>
  <c r="O607" i="7" s="1"/>
  <c r="H606" i="7"/>
  <c r="F606" i="7"/>
  <c r="V606" i="7"/>
  <c r="T606" i="7"/>
  <c r="R606" i="7"/>
  <c r="U606" i="7"/>
  <c r="S606" i="7"/>
  <c r="Q606" i="7"/>
  <c r="E606" i="7"/>
  <c r="D606" i="7"/>
  <c r="B606" i="7"/>
  <c r="H603" i="7"/>
  <c r="J603" i="7"/>
  <c r="I601" i="7"/>
  <c r="H601" i="7"/>
  <c r="E601" i="7"/>
  <c r="J600" i="7"/>
  <c r="E600" i="7"/>
  <c r="K599" i="7"/>
  <c r="J599" i="7"/>
  <c r="E599" i="7"/>
  <c r="K598" i="7"/>
  <c r="J598" i="7"/>
  <c r="I598" i="7"/>
  <c r="H598" i="7"/>
  <c r="F598" i="7"/>
  <c r="K597" i="7"/>
  <c r="J597" i="7"/>
  <c r="I597" i="7"/>
  <c r="H597" i="7"/>
  <c r="F597" i="7"/>
  <c r="K596" i="7"/>
  <c r="J596" i="7"/>
  <c r="I596" i="7"/>
  <c r="H596" i="7"/>
  <c r="F596" i="7"/>
  <c r="C595" i="7"/>
  <c r="V594" i="7"/>
  <c r="T594" i="7"/>
  <c r="K600" i="7" s="1"/>
  <c r="R594" i="7"/>
  <c r="U594" i="7"/>
  <c r="S594" i="7"/>
  <c r="I600" i="7" s="1"/>
  <c r="Q594" i="7"/>
  <c r="I599" i="7" s="1"/>
  <c r="E594" i="7"/>
  <c r="D594" i="7"/>
  <c r="B594" i="7"/>
  <c r="K591" i="7"/>
  <c r="P592" i="7" s="1"/>
  <c r="J591" i="7"/>
  <c r="I591" i="7"/>
  <c r="O592" i="7" s="1"/>
  <c r="H591" i="7"/>
  <c r="F591" i="7"/>
  <c r="V591" i="7"/>
  <c r="T591" i="7"/>
  <c r="R591" i="7"/>
  <c r="U591" i="7"/>
  <c r="S591" i="7"/>
  <c r="Q591" i="7"/>
  <c r="E591" i="7"/>
  <c r="D591" i="7"/>
  <c r="B591" i="7"/>
  <c r="O589" i="7"/>
  <c r="H589" i="7"/>
  <c r="P589" i="7"/>
  <c r="K588" i="7"/>
  <c r="J589" i="7" s="1"/>
  <c r="J588" i="7"/>
  <c r="I588" i="7"/>
  <c r="H588" i="7"/>
  <c r="F588" i="7"/>
  <c r="V588" i="7"/>
  <c r="T588" i="7"/>
  <c r="R588" i="7"/>
  <c r="U588" i="7"/>
  <c r="S588" i="7"/>
  <c r="Q588" i="7"/>
  <c r="E588" i="7"/>
  <c r="D588" i="7"/>
  <c r="B588" i="7"/>
  <c r="H585" i="7"/>
  <c r="J585" i="7"/>
  <c r="I583" i="7"/>
  <c r="H583" i="7"/>
  <c r="E583" i="7"/>
  <c r="J582" i="7"/>
  <c r="I582" i="7"/>
  <c r="E582" i="7"/>
  <c r="J581" i="7"/>
  <c r="I581" i="7"/>
  <c r="E581" i="7"/>
  <c r="K580" i="7"/>
  <c r="J580" i="7"/>
  <c r="I580" i="7"/>
  <c r="H580" i="7"/>
  <c r="F580" i="7"/>
  <c r="K579" i="7"/>
  <c r="J579" i="7"/>
  <c r="I579" i="7"/>
  <c r="H579" i="7"/>
  <c r="F579" i="7"/>
  <c r="C578" i="7"/>
  <c r="V577" i="7"/>
  <c r="T577" i="7"/>
  <c r="K582" i="7" s="1"/>
  <c r="R577" i="7"/>
  <c r="K581" i="7" s="1"/>
  <c r="U577" i="7"/>
  <c r="S577" i="7"/>
  <c r="Q577" i="7"/>
  <c r="E577" i="7"/>
  <c r="D577" i="7"/>
  <c r="B577" i="7"/>
  <c r="A576" i="7"/>
  <c r="I574" i="7"/>
  <c r="J574" i="7"/>
  <c r="I573" i="7"/>
  <c r="J573" i="7"/>
  <c r="A572" i="7"/>
  <c r="P569" i="7"/>
  <c r="J569" i="7"/>
  <c r="K568" i="7"/>
  <c r="J568" i="7"/>
  <c r="I568" i="7"/>
  <c r="O569" i="7" s="1"/>
  <c r="H568" i="7"/>
  <c r="F568" i="7"/>
  <c r="V568" i="7"/>
  <c r="T568" i="7"/>
  <c r="R568" i="7"/>
  <c r="U568" i="7"/>
  <c r="S568" i="7"/>
  <c r="Q568" i="7"/>
  <c r="E568" i="7"/>
  <c r="D568" i="7"/>
  <c r="B568" i="7"/>
  <c r="O566" i="7"/>
  <c r="H566" i="7"/>
  <c r="P566" i="7"/>
  <c r="J566" i="7"/>
  <c r="K565" i="7"/>
  <c r="J565" i="7"/>
  <c r="I565" i="7"/>
  <c r="H565" i="7"/>
  <c r="F565" i="7"/>
  <c r="V565" i="7"/>
  <c r="T565" i="7"/>
  <c r="R565" i="7"/>
  <c r="U565" i="7"/>
  <c r="S565" i="7"/>
  <c r="Q565" i="7"/>
  <c r="E565" i="7"/>
  <c r="D565" i="7"/>
  <c r="B565" i="7"/>
  <c r="P563" i="7"/>
  <c r="J563" i="7"/>
  <c r="K562" i="7"/>
  <c r="J562" i="7"/>
  <c r="I562" i="7"/>
  <c r="O563" i="7" s="1"/>
  <c r="H562" i="7"/>
  <c r="F562" i="7"/>
  <c r="V562" i="7"/>
  <c r="T562" i="7"/>
  <c r="R562" i="7"/>
  <c r="U562" i="7"/>
  <c r="S562" i="7"/>
  <c r="Q562" i="7"/>
  <c r="E562" i="7"/>
  <c r="D562" i="7"/>
  <c r="B562" i="7"/>
  <c r="O560" i="7"/>
  <c r="H560" i="7"/>
  <c r="P560" i="7"/>
  <c r="J560" i="7"/>
  <c r="K559" i="7"/>
  <c r="J559" i="7"/>
  <c r="I559" i="7"/>
  <c r="H559" i="7"/>
  <c r="F559" i="7"/>
  <c r="V559" i="7"/>
  <c r="T559" i="7"/>
  <c r="R559" i="7"/>
  <c r="U559" i="7"/>
  <c r="S559" i="7"/>
  <c r="Q559" i="7"/>
  <c r="E559" i="7"/>
  <c r="D559" i="7"/>
  <c r="B559" i="7"/>
  <c r="P557" i="7"/>
  <c r="J557" i="7"/>
  <c r="K556" i="7"/>
  <c r="J556" i="7"/>
  <c r="I556" i="7"/>
  <c r="O557" i="7" s="1"/>
  <c r="H556" i="7"/>
  <c r="F556" i="7"/>
  <c r="V556" i="7"/>
  <c r="T556" i="7"/>
  <c r="R556" i="7"/>
  <c r="U556" i="7"/>
  <c r="S556" i="7"/>
  <c r="Q556" i="7"/>
  <c r="E556" i="7"/>
  <c r="D556" i="7"/>
  <c r="B556" i="7"/>
  <c r="H553" i="7"/>
  <c r="J553" i="7"/>
  <c r="I551" i="7"/>
  <c r="H551" i="7"/>
  <c r="E551" i="7"/>
  <c r="J550" i="7"/>
  <c r="I550" i="7"/>
  <c r="E550" i="7"/>
  <c r="J549" i="7"/>
  <c r="E549" i="7"/>
  <c r="K548" i="7"/>
  <c r="J548" i="7"/>
  <c r="I548" i="7"/>
  <c r="H548" i="7"/>
  <c r="F548" i="7"/>
  <c r="C547" i="7"/>
  <c r="V546" i="7"/>
  <c r="T546" i="7"/>
  <c r="K550" i="7" s="1"/>
  <c r="R546" i="7"/>
  <c r="K549" i="7" s="1"/>
  <c r="U546" i="7"/>
  <c r="S546" i="7"/>
  <c r="Q546" i="7"/>
  <c r="I549" i="7" s="1"/>
  <c r="E546" i="7"/>
  <c r="D546" i="7"/>
  <c r="B546" i="7"/>
  <c r="O544" i="7"/>
  <c r="H544" i="7"/>
  <c r="K543" i="7"/>
  <c r="P544" i="7" s="1"/>
  <c r="J543" i="7"/>
  <c r="I543" i="7"/>
  <c r="H543" i="7"/>
  <c r="F543" i="7"/>
  <c r="V543" i="7"/>
  <c r="T543" i="7"/>
  <c r="R543" i="7"/>
  <c r="U543" i="7"/>
  <c r="S543" i="7"/>
  <c r="Q543" i="7"/>
  <c r="E543" i="7"/>
  <c r="D543" i="7"/>
  <c r="B543" i="7"/>
  <c r="K540" i="7"/>
  <c r="P541" i="7" s="1"/>
  <c r="J540" i="7"/>
  <c r="I540" i="7"/>
  <c r="O541" i="7" s="1"/>
  <c r="H540" i="7"/>
  <c r="F540" i="7"/>
  <c r="V540" i="7"/>
  <c r="T540" i="7"/>
  <c r="R540" i="7"/>
  <c r="U540" i="7"/>
  <c r="S540" i="7"/>
  <c r="Q540" i="7"/>
  <c r="E540" i="7"/>
  <c r="D540" i="7"/>
  <c r="B540" i="7"/>
  <c r="O538" i="7"/>
  <c r="H538" i="7"/>
  <c r="K537" i="7"/>
  <c r="P538" i="7" s="1"/>
  <c r="J537" i="7"/>
  <c r="I537" i="7"/>
  <c r="H537" i="7"/>
  <c r="F537" i="7"/>
  <c r="V537" i="7"/>
  <c r="T537" i="7"/>
  <c r="R537" i="7"/>
  <c r="U537" i="7"/>
  <c r="S537" i="7"/>
  <c r="Q537" i="7"/>
  <c r="E537" i="7"/>
  <c r="D537" i="7"/>
  <c r="B537" i="7"/>
  <c r="H534" i="7"/>
  <c r="J534" i="7"/>
  <c r="I532" i="7"/>
  <c r="H532" i="7"/>
  <c r="E532" i="7"/>
  <c r="K531" i="7"/>
  <c r="J531" i="7"/>
  <c r="I531" i="7"/>
  <c r="E531" i="7"/>
  <c r="J530" i="7"/>
  <c r="E530" i="7"/>
  <c r="K529" i="7"/>
  <c r="J529" i="7"/>
  <c r="I529" i="7"/>
  <c r="H529" i="7"/>
  <c r="F529" i="7"/>
  <c r="K528" i="7"/>
  <c r="J528" i="7"/>
  <c r="I528" i="7"/>
  <c r="H528" i="7"/>
  <c r="F528" i="7"/>
  <c r="K527" i="7"/>
  <c r="J535" i="7" s="1"/>
  <c r="J527" i="7"/>
  <c r="I527" i="7"/>
  <c r="H527" i="7"/>
  <c r="F527" i="7"/>
  <c r="C526" i="7"/>
  <c r="V525" i="7"/>
  <c r="T525" i="7"/>
  <c r="R525" i="7"/>
  <c r="K530" i="7" s="1"/>
  <c r="U525" i="7"/>
  <c r="S525" i="7"/>
  <c r="Q525" i="7"/>
  <c r="I530" i="7" s="1"/>
  <c r="E525" i="7"/>
  <c r="D525" i="7"/>
  <c r="B525" i="7"/>
  <c r="H522" i="7"/>
  <c r="J522" i="7"/>
  <c r="I520" i="7"/>
  <c r="H520" i="7"/>
  <c r="E520" i="7"/>
  <c r="K519" i="7"/>
  <c r="J519" i="7"/>
  <c r="I519" i="7"/>
  <c r="E519" i="7"/>
  <c r="K518" i="7"/>
  <c r="J518" i="7"/>
  <c r="E518" i="7"/>
  <c r="K517" i="7"/>
  <c r="J517" i="7"/>
  <c r="H517" i="7"/>
  <c r="I517" i="7"/>
  <c r="F517" i="7"/>
  <c r="V517" i="7"/>
  <c r="T517" i="7"/>
  <c r="R517" i="7"/>
  <c r="U517" i="7"/>
  <c r="S517" i="7"/>
  <c r="Q517" i="7"/>
  <c r="E517" i="7"/>
  <c r="D517" i="7"/>
  <c r="B517" i="7"/>
  <c r="K516" i="7"/>
  <c r="J516" i="7"/>
  <c r="I516" i="7"/>
  <c r="H516" i="7"/>
  <c r="F516" i="7"/>
  <c r="K515" i="7"/>
  <c r="J515" i="7"/>
  <c r="I515" i="7"/>
  <c r="H515" i="7"/>
  <c r="F515" i="7"/>
  <c r="K514" i="7"/>
  <c r="J514" i="7"/>
  <c r="I514" i="7"/>
  <c r="H514" i="7"/>
  <c r="F514" i="7"/>
  <c r="V513" i="7"/>
  <c r="T513" i="7"/>
  <c r="R513" i="7"/>
  <c r="U513" i="7"/>
  <c r="S513" i="7"/>
  <c r="Q513" i="7"/>
  <c r="I518" i="7" s="1"/>
  <c r="E513" i="7"/>
  <c r="D513" i="7"/>
  <c r="B513" i="7"/>
  <c r="P511" i="7"/>
  <c r="J511" i="7"/>
  <c r="K510" i="7"/>
  <c r="J510" i="7"/>
  <c r="I510" i="7"/>
  <c r="O511" i="7" s="1"/>
  <c r="H510" i="7"/>
  <c r="F510" i="7"/>
  <c r="V510" i="7"/>
  <c r="T510" i="7"/>
  <c r="R510" i="7"/>
  <c r="U510" i="7"/>
  <c r="S510" i="7"/>
  <c r="Q510" i="7"/>
  <c r="E510" i="7"/>
  <c r="D510" i="7"/>
  <c r="B510" i="7"/>
  <c r="H507" i="7"/>
  <c r="J507" i="7"/>
  <c r="I505" i="7"/>
  <c r="H505" i="7"/>
  <c r="E505" i="7"/>
  <c r="K504" i="7"/>
  <c r="J504" i="7"/>
  <c r="E504" i="7"/>
  <c r="J503" i="7"/>
  <c r="E503" i="7"/>
  <c r="K502" i="7"/>
  <c r="J502" i="7"/>
  <c r="I502" i="7"/>
  <c r="H502" i="7"/>
  <c r="F502" i="7"/>
  <c r="K501" i="7"/>
  <c r="J501" i="7"/>
  <c r="I501" i="7"/>
  <c r="H501" i="7"/>
  <c r="F501" i="7"/>
  <c r="C500" i="7"/>
  <c r="V499" i="7"/>
  <c r="T499" i="7"/>
  <c r="R499" i="7"/>
  <c r="K503" i="7" s="1"/>
  <c r="U499" i="7"/>
  <c r="S499" i="7"/>
  <c r="I504" i="7" s="1"/>
  <c r="Q499" i="7"/>
  <c r="I503" i="7" s="1"/>
  <c r="E499" i="7"/>
  <c r="D499" i="7"/>
  <c r="B499" i="7"/>
  <c r="P497" i="7"/>
  <c r="J497" i="7"/>
  <c r="K496" i="7"/>
  <c r="J496" i="7"/>
  <c r="I496" i="7"/>
  <c r="O497" i="7" s="1"/>
  <c r="H496" i="7"/>
  <c r="F496" i="7"/>
  <c r="V496" i="7"/>
  <c r="T496" i="7"/>
  <c r="R496" i="7"/>
  <c r="U496" i="7"/>
  <c r="S496" i="7"/>
  <c r="Q496" i="7"/>
  <c r="E496" i="7"/>
  <c r="D496" i="7"/>
  <c r="B496" i="7"/>
  <c r="H493" i="7"/>
  <c r="J493" i="7"/>
  <c r="I491" i="7"/>
  <c r="H491" i="7"/>
  <c r="E491" i="7"/>
  <c r="K490" i="7"/>
  <c r="J490" i="7"/>
  <c r="I490" i="7"/>
  <c r="E490" i="7"/>
  <c r="K489" i="7"/>
  <c r="J489" i="7"/>
  <c r="E489" i="7"/>
  <c r="K488" i="7"/>
  <c r="J488" i="7"/>
  <c r="I488" i="7"/>
  <c r="H488" i="7"/>
  <c r="F488" i="7"/>
  <c r="K487" i="7"/>
  <c r="J487" i="7"/>
  <c r="I487" i="7"/>
  <c r="H487" i="7"/>
  <c r="F487" i="7"/>
  <c r="K486" i="7"/>
  <c r="J486" i="7"/>
  <c r="I486" i="7"/>
  <c r="H486" i="7"/>
  <c r="F486" i="7"/>
  <c r="K485" i="7"/>
  <c r="J485" i="7"/>
  <c r="I485" i="7"/>
  <c r="H485" i="7"/>
  <c r="F485" i="7"/>
  <c r="C484" i="7"/>
  <c r="V483" i="7"/>
  <c r="T483" i="7"/>
  <c r="R483" i="7"/>
  <c r="U483" i="7"/>
  <c r="S483" i="7"/>
  <c r="Q483" i="7"/>
  <c r="I489" i="7" s="1"/>
  <c r="E483" i="7"/>
  <c r="D483" i="7"/>
  <c r="B483" i="7"/>
  <c r="O481" i="7"/>
  <c r="H481" i="7"/>
  <c r="P481" i="7"/>
  <c r="K480" i="7"/>
  <c r="J481" i="7" s="1"/>
  <c r="J480" i="7"/>
  <c r="I480" i="7"/>
  <c r="H480" i="7"/>
  <c r="F480" i="7"/>
  <c r="V480" i="7"/>
  <c r="T480" i="7"/>
  <c r="R480" i="7"/>
  <c r="U480" i="7"/>
  <c r="S480" i="7"/>
  <c r="Q480" i="7"/>
  <c r="E480" i="7"/>
  <c r="D480" i="7"/>
  <c r="B480" i="7"/>
  <c r="H477" i="7"/>
  <c r="J477" i="7"/>
  <c r="I475" i="7"/>
  <c r="H475" i="7"/>
  <c r="E475" i="7"/>
  <c r="J474" i="7"/>
  <c r="E474" i="7"/>
  <c r="J473" i="7"/>
  <c r="E473" i="7"/>
  <c r="K472" i="7"/>
  <c r="J472" i="7"/>
  <c r="I472" i="7"/>
  <c r="H472" i="7"/>
  <c r="F472" i="7"/>
  <c r="K471" i="7"/>
  <c r="J471" i="7"/>
  <c r="I471" i="7"/>
  <c r="H471" i="7"/>
  <c r="F471" i="7"/>
  <c r="K470" i="7"/>
  <c r="J470" i="7"/>
  <c r="I470" i="7"/>
  <c r="H470" i="7"/>
  <c r="F470" i="7"/>
  <c r="K469" i="7"/>
  <c r="J469" i="7"/>
  <c r="I469" i="7"/>
  <c r="H469" i="7"/>
  <c r="F469" i="7"/>
  <c r="V468" i="7"/>
  <c r="T468" i="7"/>
  <c r="K474" i="7" s="1"/>
  <c r="R468" i="7"/>
  <c r="K473" i="7" s="1"/>
  <c r="U468" i="7"/>
  <c r="S468" i="7"/>
  <c r="I474" i="7" s="1"/>
  <c r="Q468" i="7"/>
  <c r="I473" i="7" s="1"/>
  <c r="E468" i="7"/>
  <c r="D468" i="7"/>
  <c r="B468" i="7"/>
  <c r="K465" i="7"/>
  <c r="P466" i="7" s="1"/>
  <c r="J465" i="7"/>
  <c r="I465" i="7"/>
  <c r="O466" i="7" s="1"/>
  <c r="H465" i="7"/>
  <c r="F465" i="7"/>
  <c r="V465" i="7"/>
  <c r="T465" i="7"/>
  <c r="R465" i="7"/>
  <c r="U465" i="7"/>
  <c r="S465" i="7"/>
  <c r="Q465" i="7"/>
  <c r="E465" i="7"/>
  <c r="D465" i="7"/>
  <c r="B465" i="7"/>
  <c r="O463" i="7"/>
  <c r="H463" i="7"/>
  <c r="P463" i="7"/>
  <c r="K462" i="7"/>
  <c r="J463" i="7" s="1"/>
  <c r="J462" i="7"/>
  <c r="I462" i="7"/>
  <c r="H462" i="7"/>
  <c r="F462" i="7"/>
  <c r="V462" i="7"/>
  <c r="T462" i="7"/>
  <c r="R462" i="7"/>
  <c r="U462" i="7"/>
  <c r="S462" i="7"/>
  <c r="Q462" i="7"/>
  <c r="E462" i="7"/>
  <c r="D462" i="7"/>
  <c r="B462" i="7"/>
  <c r="H459" i="7"/>
  <c r="J459" i="7"/>
  <c r="I457" i="7"/>
  <c r="H457" i="7"/>
  <c r="E457" i="7"/>
  <c r="J456" i="7"/>
  <c r="E456" i="7"/>
  <c r="J455" i="7"/>
  <c r="I455" i="7"/>
  <c r="E455" i="7"/>
  <c r="K454" i="7"/>
  <c r="J454" i="7"/>
  <c r="I454" i="7"/>
  <c r="H454" i="7"/>
  <c r="F454" i="7"/>
  <c r="K453" i="7"/>
  <c r="J453" i="7"/>
  <c r="I453" i="7"/>
  <c r="H453" i="7"/>
  <c r="F453" i="7"/>
  <c r="K452" i="7"/>
  <c r="J452" i="7"/>
  <c r="I452" i="7"/>
  <c r="H452" i="7"/>
  <c r="F452" i="7"/>
  <c r="K451" i="7"/>
  <c r="J451" i="7"/>
  <c r="I451" i="7"/>
  <c r="H451" i="7"/>
  <c r="F451" i="7"/>
  <c r="C450" i="7"/>
  <c r="V449" i="7"/>
  <c r="T449" i="7"/>
  <c r="K456" i="7" s="1"/>
  <c r="R449" i="7"/>
  <c r="K455" i="7" s="1"/>
  <c r="U449" i="7"/>
  <c r="S449" i="7"/>
  <c r="I456" i="7" s="1"/>
  <c r="Q449" i="7"/>
  <c r="E449" i="7"/>
  <c r="D449" i="7"/>
  <c r="B449" i="7"/>
  <c r="H446" i="7"/>
  <c r="I444" i="7"/>
  <c r="H444" i="7"/>
  <c r="E444" i="7"/>
  <c r="J443" i="7"/>
  <c r="E443" i="7"/>
  <c r="K442" i="7"/>
  <c r="J442" i="7"/>
  <c r="E442" i="7"/>
  <c r="K441" i="7"/>
  <c r="J446" i="7" s="1"/>
  <c r="J441" i="7"/>
  <c r="H441" i="7"/>
  <c r="I441" i="7"/>
  <c r="F441" i="7"/>
  <c r="V441" i="7"/>
  <c r="T441" i="7"/>
  <c r="R441" i="7"/>
  <c r="U441" i="7"/>
  <c r="S441" i="7"/>
  <c r="Q441" i="7"/>
  <c r="I442" i="7" s="1"/>
  <c r="E441" i="7"/>
  <c r="D441" i="7"/>
  <c r="B441" i="7"/>
  <c r="K440" i="7"/>
  <c r="J440" i="7"/>
  <c r="I440" i="7"/>
  <c r="H440" i="7"/>
  <c r="F440" i="7"/>
  <c r="C439" i="7"/>
  <c r="V438" i="7"/>
  <c r="T438" i="7"/>
  <c r="K443" i="7" s="1"/>
  <c r="R438" i="7"/>
  <c r="U438" i="7"/>
  <c r="S438" i="7"/>
  <c r="I443" i="7" s="1"/>
  <c r="Q438" i="7"/>
  <c r="E438" i="7"/>
  <c r="D438" i="7"/>
  <c r="B438" i="7"/>
  <c r="J436" i="7"/>
  <c r="K435" i="7"/>
  <c r="P436" i="7" s="1"/>
  <c r="J435" i="7"/>
  <c r="I435" i="7"/>
  <c r="O436" i="7" s="1"/>
  <c r="H435" i="7"/>
  <c r="F435" i="7"/>
  <c r="V435" i="7"/>
  <c r="T435" i="7"/>
  <c r="R435" i="7"/>
  <c r="U435" i="7"/>
  <c r="S435" i="7"/>
  <c r="Q435" i="7"/>
  <c r="E435" i="7"/>
  <c r="D435" i="7"/>
  <c r="B435" i="7"/>
  <c r="H432" i="7"/>
  <c r="J432" i="7"/>
  <c r="I430" i="7"/>
  <c r="H430" i="7"/>
  <c r="E430" i="7"/>
  <c r="J429" i="7"/>
  <c r="I429" i="7"/>
  <c r="E429" i="7"/>
  <c r="K428" i="7"/>
  <c r="J428" i="7"/>
  <c r="E428" i="7"/>
  <c r="K427" i="7"/>
  <c r="J427" i="7"/>
  <c r="I427" i="7"/>
  <c r="H427" i="7"/>
  <c r="F427" i="7"/>
  <c r="V426" i="7"/>
  <c r="T426" i="7"/>
  <c r="K429" i="7" s="1"/>
  <c r="P433" i="7" s="1"/>
  <c r="R426" i="7"/>
  <c r="U426" i="7"/>
  <c r="S426" i="7"/>
  <c r="Q426" i="7"/>
  <c r="I428" i="7" s="1"/>
  <c r="E426" i="7"/>
  <c r="D426" i="7"/>
  <c r="B426" i="7"/>
  <c r="H423" i="7"/>
  <c r="I421" i="7"/>
  <c r="H421" i="7"/>
  <c r="E421" i="7"/>
  <c r="J420" i="7"/>
  <c r="E420" i="7"/>
  <c r="K419" i="7"/>
  <c r="J419" i="7"/>
  <c r="E419" i="7"/>
  <c r="K418" i="7"/>
  <c r="J423" i="7" s="1"/>
  <c r="J418" i="7"/>
  <c r="H418" i="7"/>
  <c r="I418" i="7"/>
  <c r="F418" i="7"/>
  <c r="V418" i="7"/>
  <c r="T418" i="7"/>
  <c r="R418" i="7"/>
  <c r="U418" i="7"/>
  <c r="S418" i="7"/>
  <c r="I420" i="7" s="1"/>
  <c r="Q418" i="7"/>
  <c r="E418" i="7"/>
  <c r="D418" i="7"/>
  <c r="B418" i="7"/>
  <c r="K417" i="7"/>
  <c r="J417" i="7"/>
  <c r="I417" i="7"/>
  <c r="H417" i="7"/>
  <c r="F417" i="7"/>
  <c r="C416" i="7"/>
  <c r="V415" i="7"/>
  <c r="T415" i="7"/>
  <c r="K420" i="7" s="1"/>
  <c r="P424" i="7" s="1"/>
  <c r="R415" i="7"/>
  <c r="U415" i="7"/>
  <c r="S415" i="7"/>
  <c r="Q415" i="7"/>
  <c r="I419" i="7" s="1"/>
  <c r="E415" i="7"/>
  <c r="D415" i="7"/>
  <c r="B415" i="7"/>
  <c r="O413" i="7"/>
  <c r="H413" i="7"/>
  <c r="K412" i="7"/>
  <c r="J413" i="7" s="1"/>
  <c r="J412" i="7"/>
  <c r="I412" i="7"/>
  <c r="H412" i="7"/>
  <c r="F412" i="7"/>
  <c r="V412" i="7"/>
  <c r="T412" i="7"/>
  <c r="R412" i="7"/>
  <c r="U412" i="7"/>
  <c r="S412" i="7"/>
  <c r="Q412" i="7"/>
  <c r="E412" i="7"/>
  <c r="D412" i="7"/>
  <c r="B412" i="7"/>
  <c r="H409" i="7"/>
  <c r="J409" i="7"/>
  <c r="I407" i="7"/>
  <c r="H407" i="7"/>
  <c r="E407" i="7"/>
  <c r="J406" i="7"/>
  <c r="I406" i="7"/>
  <c r="E406" i="7"/>
  <c r="K405" i="7"/>
  <c r="J405" i="7"/>
  <c r="E405" i="7"/>
  <c r="K404" i="7"/>
  <c r="J404" i="7"/>
  <c r="I404" i="7"/>
  <c r="H404" i="7"/>
  <c r="F404" i="7"/>
  <c r="V403" i="7"/>
  <c r="T403" i="7"/>
  <c r="K406" i="7" s="1"/>
  <c r="R403" i="7"/>
  <c r="U403" i="7"/>
  <c r="S403" i="7"/>
  <c r="Q403" i="7"/>
  <c r="I405" i="7" s="1"/>
  <c r="E403" i="7"/>
  <c r="D403" i="7"/>
  <c r="B403" i="7"/>
  <c r="J400" i="7"/>
  <c r="I398" i="7"/>
  <c r="H398" i="7"/>
  <c r="E398" i="7"/>
  <c r="J397" i="7"/>
  <c r="I397" i="7"/>
  <c r="E397" i="7"/>
  <c r="K396" i="7"/>
  <c r="J396" i="7"/>
  <c r="E396" i="7"/>
  <c r="K395" i="7"/>
  <c r="J395" i="7"/>
  <c r="H395" i="7"/>
  <c r="I395" i="7"/>
  <c r="H400" i="7" s="1"/>
  <c r="F395" i="7"/>
  <c r="V395" i="7"/>
  <c r="T395" i="7"/>
  <c r="R395" i="7"/>
  <c r="U395" i="7"/>
  <c r="S395" i="7"/>
  <c r="Q395" i="7"/>
  <c r="E395" i="7"/>
  <c r="D395" i="7"/>
  <c r="B395" i="7"/>
  <c r="K394" i="7"/>
  <c r="J394" i="7"/>
  <c r="I394" i="7"/>
  <c r="H394" i="7"/>
  <c r="F394" i="7"/>
  <c r="K393" i="7"/>
  <c r="J393" i="7"/>
  <c r="I393" i="7"/>
  <c r="H393" i="7"/>
  <c r="F393" i="7"/>
  <c r="K392" i="7"/>
  <c r="J392" i="7"/>
  <c r="I392" i="7"/>
  <c r="H392" i="7"/>
  <c r="F392" i="7"/>
  <c r="V391" i="7"/>
  <c r="T391" i="7"/>
  <c r="K397" i="7" s="1"/>
  <c r="R391" i="7"/>
  <c r="U391" i="7"/>
  <c r="S391" i="7"/>
  <c r="Q391" i="7"/>
  <c r="I396" i="7" s="1"/>
  <c r="E391" i="7"/>
  <c r="D391" i="7"/>
  <c r="B391" i="7"/>
  <c r="H388" i="7"/>
  <c r="J388" i="7"/>
  <c r="I386" i="7"/>
  <c r="H386" i="7"/>
  <c r="E386" i="7"/>
  <c r="J385" i="7"/>
  <c r="E385" i="7"/>
  <c r="K384" i="7"/>
  <c r="J384" i="7"/>
  <c r="E384" i="7"/>
  <c r="K383" i="7"/>
  <c r="J383" i="7"/>
  <c r="H383" i="7"/>
  <c r="I383" i="7"/>
  <c r="F383" i="7"/>
  <c r="V383" i="7"/>
  <c r="T383" i="7"/>
  <c r="R383" i="7"/>
  <c r="U383" i="7"/>
  <c r="S383" i="7"/>
  <c r="Q383" i="7"/>
  <c r="E383" i="7"/>
  <c r="D383" i="7"/>
  <c r="B383" i="7"/>
  <c r="K382" i="7"/>
  <c r="J382" i="7"/>
  <c r="I382" i="7"/>
  <c r="H382" i="7"/>
  <c r="F382" i="7"/>
  <c r="K381" i="7"/>
  <c r="J381" i="7"/>
  <c r="I381" i="7"/>
  <c r="H381" i="7"/>
  <c r="F381" i="7"/>
  <c r="K380" i="7"/>
  <c r="J380" i="7"/>
  <c r="I380" i="7"/>
  <c r="H380" i="7"/>
  <c r="F380" i="7"/>
  <c r="V379" i="7"/>
  <c r="T379" i="7"/>
  <c r="K385" i="7" s="1"/>
  <c r="R379" i="7"/>
  <c r="U379" i="7"/>
  <c r="S379" i="7"/>
  <c r="I385" i="7" s="1"/>
  <c r="Q379" i="7"/>
  <c r="I384" i="7" s="1"/>
  <c r="E379" i="7"/>
  <c r="D379" i="7"/>
  <c r="B379" i="7"/>
  <c r="H376" i="7"/>
  <c r="I374" i="7"/>
  <c r="H374" i="7"/>
  <c r="E374" i="7"/>
  <c r="J373" i="7"/>
  <c r="E373" i="7"/>
  <c r="J372" i="7"/>
  <c r="E372" i="7"/>
  <c r="K371" i="7"/>
  <c r="J376" i="7" s="1"/>
  <c r="J371" i="7"/>
  <c r="H371" i="7"/>
  <c r="I371" i="7"/>
  <c r="F371" i="7"/>
  <c r="V371" i="7"/>
  <c r="T371" i="7"/>
  <c r="R371" i="7"/>
  <c r="U371" i="7"/>
  <c r="S371" i="7"/>
  <c r="Q371" i="7"/>
  <c r="I372" i="7" s="1"/>
  <c r="E371" i="7"/>
  <c r="D371" i="7"/>
  <c r="B371" i="7"/>
  <c r="K370" i="7"/>
  <c r="J370" i="7"/>
  <c r="I370" i="7"/>
  <c r="H370" i="7"/>
  <c r="F370" i="7"/>
  <c r="K369" i="7"/>
  <c r="J369" i="7"/>
  <c r="I369" i="7"/>
  <c r="H369" i="7"/>
  <c r="F369" i="7"/>
  <c r="K368" i="7"/>
  <c r="J368" i="7"/>
  <c r="I368" i="7"/>
  <c r="H368" i="7"/>
  <c r="F368" i="7"/>
  <c r="K367" i="7"/>
  <c r="J367" i="7"/>
  <c r="I367" i="7"/>
  <c r="H367" i="7"/>
  <c r="F367" i="7"/>
  <c r="V366" i="7"/>
  <c r="T366" i="7"/>
  <c r="K373" i="7" s="1"/>
  <c r="R366" i="7"/>
  <c r="K372" i="7" s="1"/>
  <c r="U366" i="7"/>
  <c r="S366" i="7"/>
  <c r="I373" i="7" s="1"/>
  <c r="Q366" i="7"/>
  <c r="E366" i="7"/>
  <c r="D366" i="7"/>
  <c r="B366" i="7"/>
  <c r="H363" i="7"/>
  <c r="I361" i="7"/>
  <c r="H361" i="7"/>
  <c r="E361" i="7"/>
  <c r="J360" i="7"/>
  <c r="E360" i="7"/>
  <c r="J359" i="7"/>
  <c r="I359" i="7"/>
  <c r="E359" i="7"/>
  <c r="K358" i="7"/>
  <c r="J363" i="7" s="1"/>
  <c r="J358" i="7"/>
  <c r="H358" i="7"/>
  <c r="I358" i="7"/>
  <c r="F358" i="7"/>
  <c r="V358" i="7"/>
  <c r="T358" i="7"/>
  <c r="R358" i="7"/>
  <c r="U358" i="7"/>
  <c r="S358" i="7"/>
  <c r="I360" i="7" s="1"/>
  <c r="Q358" i="7"/>
  <c r="E358" i="7"/>
  <c r="D358" i="7"/>
  <c r="B358" i="7"/>
  <c r="K357" i="7"/>
  <c r="J357" i="7"/>
  <c r="H357" i="7"/>
  <c r="I357" i="7"/>
  <c r="F357" i="7"/>
  <c r="V357" i="7"/>
  <c r="T357" i="7"/>
  <c r="R357" i="7"/>
  <c r="K359" i="7" s="1"/>
  <c r="U357" i="7"/>
  <c r="S357" i="7"/>
  <c r="Q357" i="7"/>
  <c r="E357" i="7"/>
  <c r="D357" i="7"/>
  <c r="B357" i="7"/>
  <c r="K356" i="7"/>
  <c r="J356" i="7"/>
  <c r="I356" i="7"/>
  <c r="H356" i="7"/>
  <c r="F356" i="7"/>
  <c r="K355" i="7"/>
  <c r="J355" i="7"/>
  <c r="I355" i="7"/>
  <c r="H355" i="7"/>
  <c r="F355" i="7"/>
  <c r="K354" i="7"/>
  <c r="J354" i="7"/>
  <c r="I354" i="7"/>
  <c r="H354" i="7"/>
  <c r="F354" i="7"/>
  <c r="K353" i="7"/>
  <c r="J353" i="7"/>
  <c r="I353" i="7"/>
  <c r="O364" i="7" s="1"/>
  <c r="H353" i="7"/>
  <c r="F353" i="7"/>
  <c r="V352" i="7"/>
  <c r="T352" i="7"/>
  <c r="K360" i="7" s="1"/>
  <c r="R352" i="7"/>
  <c r="U352" i="7"/>
  <c r="S352" i="7"/>
  <c r="Q352" i="7"/>
  <c r="E352" i="7"/>
  <c r="D352" i="7"/>
  <c r="B352" i="7"/>
  <c r="J349" i="7"/>
  <c r="I347" i="7"/>
  <c r="H347" i="7"/>
  <c r="E347" i="7"/>
  <c r="J346" i="7"/>
  <c r="I346" i="7"/>
  <c r="E346" i="7"/>
  <c r="J345" i="7"/>
  <c r="E345" i="7"/>
  <c r="K344" i="7"/>
  <c r="J344" i="7"/>
  <c r="H344" i="7"/>
  <c r="I344" i="7"/>
  <c r="H349" i="7" s="1"/>
  <c r="F344" i="7"/>
  <c r="V344" i="7"/>
  <c r="T344" i="7"/>
  <c r="R344" i="7"/>
  <c r="U344" i="7"/>
  <c r="S344" i="7"/>
  <c r="Q344" i="7"/>
  <c r="E344" i="7"/>
  <c r="D344" i="7"/>
  <c r="B344" i="7"/>
  <c r="K343" i="7"/>
  <c r="J343" i="7"/>
  <c r="I343" i="7"/>
  <c r="H343" i="7"/>
  <c r="F343" i="7"/>
  <c r="K342" i="7"/>
  <c r="J342" i="7"/>
  <c r="I342" i="7"/>
  <c r="H342" i="7"/>
  <c r="F342" i="7"/>
  <c r="K341" i="7"/>
  <c r="J341" i="7"/>
  <c r="I341" i="7"/>
  <c r="H341" i="7"/>
  <c r="F341" i="7"/>
  <c r="V340" i="7"/>
  <c r="T340" i="7"/>
  <c r="K346" i="7" s="1"/>
  <c r="R340" i="7"/>
  <c r="K345" i="7" s="1"/>
  <c r="U340" i="7"/>
  <c r="S340" i="7"/>
  <c r="Q340" i="7"/>
  <c r="I345" i="7" s="1"/>
  <c r="E340" i="7"/>
  <c r="D340" i="7"/>
  <c r="B340" i="7"/>
  <c r="H337" i="7"/>
  <c r="J337" i="7"/>
  <c r="I335" i="7"/>
  <c r="H335" i="7"/>
  <c r="E335" i="7"/>
  <c r="J334" i="7"/>
  <c r="E334" i="7"/>
  <c r="K333" i="7"/>
  <c r="J333" i="7"/>
  <c r="E333" i="7"/>
  <c r="K332" i="7"/>
  <c r="J332" i="7"/>
  <c r="I332" i="7"/>
  <c r="H332" i="7"/>
  <c r="F332" i="7"/>
  <c r="V331" i="7"/>
  <c r="T331" i="7"/>
  <c r="K334" i="7" s="1"/>
  <c r="R331" i="7"/>
  <c r="U331" i="7"/>
  <c r="S331" i="7"/>
  <c r="I334" i="7" s="1"/>
  <c r="Q331" i="7"/>
  <c r="I333" i="7" s="1"/>
  <c r="E331" i="7"/>
  <c r="D331" i="7"/>
  <c r="B331" i="7"/>
  <c r="H328" i="7"/>
  <c r="I326" i="7"/>
  <c r="H326" i="7"/>
  <c r="E326" i="7"/>
  <c r="J325" i="7"/>
  <c r="E325" i="7"/>
  <c r="J324" i="7"/>
  <c r="E324" i="7"/>
  <c r="K323" i="7"/>
  <c r="J328" i="7" s="1"/>
  <c r="J323" i="7"/>
  <c r="H323" i="7"/>
  <c r="I323" i="7"/>
  <c r="F323" i="7"/>
  <c r="V323" i="7"/>
  <c r="T323" i="7"/>
  <c r="R323" i="7"/>
  <c r="U323" i="7"/>
  <c r="S323" i="7"/>
  <c r="Q323" i="7"/>
  <c r="I324" i="7" s="1"/>
  <c r="E323" i="7"/>
  <c r="D323" i="7"/>
  <c r="B323" i="7"/>
  <c r="K322" i="7"/>
  <c r="J322" i="7"/>
  <c r="I322" i="7"/>
  <c r="H322" i="7"/>
  <c r="F322" i="7"/>
  <c r="K321" i="7"/>
  <c r="J321" i="7"/>
  <c r="I321" i="7"/>
  <c r="H321" i="7"/>
  <c r="F321" i="7"/>
  <c r="K320" i="7"/>
  <c r="J320" i="7"/>
  <c r="I320" i="7"/>
  <c r="H320" i="7"/>
  <c r="F320" i="7"/>
  <c r="K319" i="7"/>
  <c r="J319" i="7"/>
  <c r="I319" i="7"/>
  <c r="H319" i="7"/>
  <c r="F319" i="7"/>
  <c r="V318" i="7"/>
  <c r="T318" i="7"/>
  <c r="K325" i="7" s="1"/>
  <c r="R318" i="7"/>
  <c r="K324" i="7" s="1"/>
  <c r="U318" i="7"/>
  <c r="S318" i="7"/>
  <c r="I325" i="7" s="1"/>
  <c r="Q318" i="7"/>
  <c r="E318" i="7"/>
  <c r="D318" i="7"/>
  <c r="B318" i="7"/>
  <c r="H315" i="7"/>
  <c r="I313" i="7"/>
  <c r="H313" i="7"/>
  <c r="E313" i="7"/>
  <c r="J312" i="7"/>
  <c r="E312" i="7"/>
  <c r="J311" i="7"/>
  <c r="I311" i="7"/>
  <c r="E311" i="7"/>
  <c r="K310" i="7"/>
  <c r="J315" i="7" s="1"/>
  <c r="J310" i="7"/>
  <c r="H310" i="7"/>
  <c r="I310" i="7"/>
  <c r="F310" i="7"/>
  <c r="V310" i="7"/>
  <c r="T310" i="7"/>
  <c r="R310" i="7"/>
  <c r="U310" i="7"/>
  <c r="S310" i="7"/>
  <c r="I312" i="7" s="1"/>
  <c r="Q310" i="7"/>
  <c r="E310" i="7"/>
  <c r="D310" i="7"/>
  <c r="B310" i="7"/>
  <c r="K309" i="7"/>
  <c r="J309" i="7"/>
  <c r="H309" i="7"/>
  <c r="I309" i="7"/>
  <c r="F309" i="7"/>
  <c r="V309" i="7"/>
  <c r="T309" i="7"/>
  <c r="R309" i="7"/>
  <c r="K311" i="7" s="1"/>
  <c r="U309" i="7"/>
  <c r="S309" i="7"/>
  <c r="Q309" i="7"/>
  <c r="E309" i="7"/>
  <c r="D309" i="7"/>
  <c r="B309" i="7"/>
  <c r="K308" i="7"/>
  <c r="J308" i="7"/>
  <c r="I308" i="7"/>
  <c r="H308" i="7"/>
  <c r="F308" i="7"/>
  <c r="K307" i="7"/>
  <c r="J307" i="7"/>
  <c r="I307" i="7"/>
  <c r="H307" i="7"/>
  <c r="F307" i="7"/>
  <c r="K306" i="7"/>
  <c r="J306" i="7"/>
  <c r="I306" i="7"/>
  <c r="H306" i="7"/>
  <c r="F306" i="7"/>
  <c r="K305" i="7"/>
  <c r="J305" i="7"/>
  <c r="I305" i="7"/>
  <c r="H305" i="7"/>
  <c r="F305" i="7"/>
  <c r="V304" i="7"/>
  <c r="T304" i="7"/>
  <c r="K312" i="7" s="1"/>
  <c r="R304" i="7"/>
  <c r="U304" i="7"/>
  <c r="S304" i="7"/>
  <c r="Q304" i="7"/>
  <c r="E304" i="7"/>
  <c r="D304" i="7"/>
  <c r="B304" i="7"/>
  <c r="H301" i="7"/>
  <c r="J301" i="7"/>
  <c r="I299" i="7"/>
  <c r="H299" i="7"/>
  <c r="E299" i="7"/>
  <c r="J298" i="7"/>
  <c r="I298" i="7"/>
  <c r="E298" i="7"/>
  <c r="K297" i="7"/>
  <c r="J297" i="7"/>
  <c r="E297" i="7"/>
  <c r="K296" i="7"/>
  <c r="J296" i="7"/>
  <c r="H296" i="7"/>
  <c r="I296" i="7"/>
  <c r="F296" i="7"/>
  <c r="V296" i="7"/>
  <c r="T296" i="7"/>
  <c r="K298" i="7" s="1"/>
  <c r="R296" i="7"/>
  <c r="U296" i="7"/>
  <c r="S296" i="7"/>
  <c r="Q296" i="7"/>
  <c r="E296" i="7"/>
  <c r="D296" i="7"/>
  <c r="B296" i="7"/>
  <c r="K295" i="7"/>
  <c r="J295" i="7"/>
  <c r="I295" i="7"/>
  <c r="H295" i="7"/>
  <c r="F295" i="7"/>
  <c r="C294" i="7"/>
  <c r="V293" i="7"/>
  <c r="T293" i="7"/>
  <c r="R293" i="7"/>
  <c r="U293" i="7"/>
  <c r="S293" i="7"/>
  <c r="Q293" i="7"/>
  <c r="I297" i="7" s="1"/>
  <c r="E293" i="7"/>
  <c r="D293" i="7"/>
  <c r="B293" i="7"/>
  <c r="O291" i="7"/>
  <c r="H291" i="7"/>
  <c r="P291" i="7"/>
  <c r="J291" i="7"/>
  <c r="K290" i="7"/>
  <c r="J290" i="7"/>
  <c r="I290" i="7"/>
  <c r="H290" i="7"/>
  <c r="F290" i="7"/>
  <c r="V290" i="7"/>
  <c r="T290" i="7"/>
  <c r="R290" i="7"/>
  <c r="U290" i="7"/>
  <c r="S290" i="7"/>
  <c r="Q290" i="7"/>
  <c r="E290" i="7"/>
  <c r="D290" i="7"/>
  <c r="B290" i="7"/>
  <c r="H287" i="7"/>
  <c r="J287" i="7"/>
  <c r="I285" i="7"/>
  <c r="H285" i="7"/>
  <c r="E285" i="7"/>
  <c r="J284" i="7"/>
  <c r="E284" i="7"/>
  <c r="J283" i="7"/>
  <c r="E283" i="7"/>
  <c r="K282" i="7"/>
  <c r="J282" i="7"/>
  <c r="I282" i="7"/>
  <c r="H282" i="7"/>
  <c r="F282" i="7"/>
  <c r="C281" i="7"/>
  <c r="V280" i="7"/>
  <c r="T280" i="7"/>
  <c r="K284" i="7" s="1"/>
  <c r="R280" i="7"/>
  <c r="K283" i="7" s="1"/>
  <c r="U280" i="7"/>
  <c r="S280" i="7"/>
  <c r="I284" i="7" s="1"/>
  <c r="Q280" i="7"/>
  <c r="I283" i="7" s="1"/>
  <c r="E280" i="7"/>
  <c r="D280" i="7"/>
  <c r="B280" i="7"/>
  <c r="P278" i="7"/>
  <c r="K277" i="7"/>
  <c r="J278" i="7" s="1"/>
  <c r="J277" i="7"/>
  <c r="I277" i="7"/>
  <c r="O278" i="7" s="1"/>
  <c r="H277" i="7"/>
  <c r="F277" i="7"/>
  <c r="V277" i="7"/>
  <c r="T277" i="7"/>
  <c r="R277" i="7"/>
  <c r="U277" i="7"/>
  <c r="S277" i="7"/>
  <c r="Q277" i="7"/>
  <c r="E277" i="7"/>
  <c r="D277" i="7"/>
  <c r="B277" i="7"/>
  <c r="O275" i="7"/>
  <c r="H275" i="7"/>
  <c r="P275" i="7"/>
  <c r="J275" i="7"/>
  <c r="K274" i="7"/>
  <c r="J274" i="7"/>
  <c r="I274" i="7"/>
  <c r="H274" i="7"/>
  <c r="F274" i="7"/>
  <c r="V274" i="7"/>
  <c r="T274" i="7"/>
  <c r="R274" i="7"/>
  <c r="U274" i="7"/>
  <c r="S274" i="7"/>
  <c r="Q274" i="7"/>
  <c r="E274" i="7"/>
  <c r="D274" i="7"/>
  <c r="B274" i="7"/>
  <c r="H271" i="7"/>
  <c r="J271" i="7"/>
  <c r="I269" i="7"/>
  <c r="H269" i="7"/>
  <c r="E269" i="7"/>
  <c r="K268" i="7"/>
  <c r="J268" i="7"/>
  <c r="E268" i="7"/>
  <c r="J267" i="7"/>
  <c r="I267" i="7"/>
  <c r="E267" i="7"/>
  <c r="K266" i="7"/>
  <c r="J266" i="7"/>
  <c r="I266" i="7"/>
  <c r="H266" i="7"/>
  <c r="F266" i="7"/>
  <c r="K265" i="7"/>
  <c r="J265" i="7"/>
  <c r="I265" i="7"/>
  <c r="H265" i="7"/>
  <c r="F265" i="7"/>
  <c r="K264" i="7"/>
  <c r="J264" i="7"/>
  <c r="I264" i="7"/>
  <c r="H264" i="7"/>
  <c r="F264" i="7"/>
  <c r="C263" i="7"/>
  <c r="V262" i="7"/>
  <c r="T262" i="7"/>
  <c r="R262" i="7"/>
  <c r="K267" i="7" s="1"/>
  <c r="U262" i="7"/>
  <c r="S262" i="7"/>
  <c r="I268" i="7" s="1"/>
  <c r="Q262" i="7"/>
  <c r="E262" i="7"/>
  <c r="D262" i="7"/>
  <c r="B262" i="7"/>
  <c r="O260" i="7"/>
  <c r="H260" i="7"/>
  <c r="P260" i="7"/>
  <c r="J260" i="7"/>
  <c r="K259" i="7"/>
  <c r="J259" i="7"/>
  <c r="I259" i="7"/>
  <c r="H259" i="7"/>
  <c r="F259" i="7"/>
  <c r="V259" i="7"/>
  <c r="T259" i="7"/>
  <c r="R259" i="7"/>
  <c r="U259" i="7"/>
  <c r="S259" i="7"/>
  <c r="Q259" i="7"/>
  <c r="E259" i="7"/>
  <c r="D259" i="7"/>
  <c r="B259" i="7"/>
  <c r="H256" i="7"/>
  <c r="J256" i="7"/>
  <c r="I254" i="7"/>
  <c r="H254" i="7"/>
  <c r="E254" i="7"/>
  <c r="J253" i="7"/>
  <c r="E253" i="7"/>
  <c r="K252" i="7"/>
  <c r="J252" i="7"/>
  <c r="I252" i="7"/>
  <c r="E252" i="7"/>
  <c r="K251" i="7"/>
  <c r="J251" i="7"/>
  <c r="I251" i="7"/>
  <c r="H251" i="7"/>
  <c r="F251" i="7"/>
  <c r="K250" i="7"/>
  <c r="J250" i="7"/>
  <c r="I250" i="7"/>
  <c r="H250" i="7"/>
  <c r="F250" i="7"/>
  <c r="K249" i="7"/>
  <c r="J249" i="7"/>
  <c r="I249" i="7"/>
  <c r="H249" i="7"/>
  <c r="F249" i="7"/>
  <c r="K248" i="7"/>
  <c r="J248" i="7"/>
  <c r="I248" i="7"/>
  <c r="H248" i="7"/>
  <c r="F248" i="7"/>
  <c r="V247" i="7"/>
  <c r="T247" i="7"/>
  <c r="K253" i="7" s="1"/>
  <c r="R247" i="7"/>
  <c r="U247" i="7"/>
  <c r="S247" i="7"/>
  <c r="I253" i="7" s="1"/>
  <c r="Q247" i="7"/>
  <c r="E247" i="7"/>
  <c r="D247" i="7"/>
  <c r="B247" i="7"/>
  <c r="H244" i="7"/>
  <c r="I242" i="7"/>
  <c r="H242" i="7"/>
  <c r="E242" i="7"/>
  <c r="J241" i="7"/>
  <c r="E241" i="7"/>
  <c r="K240" i="7"/>
  <c r="J240" i="7"/>
  <c r="E240" i="7"/>
  <c r="K239" i="7"/>
  <c r="J244" i="7" s="1"/>
  <c r="J239" i="7"/>
  <c r="H239" i="7"/>
  <c r="I239" i="7"/>
  <c r="F239" i="7"/>
  <c r="V239" i="7"/>
  <c r="T239" i="7"/>
  <c r="R239" i="7"/>
  <c r="U239" i="7"/>
  <c r="S239" i="7"/>
  <c r="Q239" i="7"/>
  <c r="E239" i="7"/>
  <c r="D239" i="7"/>
  <c r="B239" i="7"/>
  <c r="K238" i="7"/>
  <c r="J238" i="7"/>
  <c r="H238" i="7"/>
  <c r="I238" i="7"/>
  <c r="F238" i="7"/>
  <c r="V238" i="7"/>
  <c r="T238" i="7"/>
  <c r="R238" i="7"/>
  <c r="U238" i="7"/>
  <c r="S238" i="7"/>
  <c r="Q238" i="7"/>
  <c r="I240" i="7" s="1"/>
  <c r="E238" i="7"/>
  <c r="D238" i="7"/>
  <c r="B238" i="7"/>
  <c r="K237" i="7"/>
  <c r="J237" i="7"/>
  <c r="I237" i="7"/>
  <c r="H237" i="7"/>
  <c r="F237" i="7"/>
  <c r="K236" i="7"/>
  <c r="J236" i="7"/>
  <c r="I236" i="7"/>
  <c r="H236" i="7"/>
  <c r="F236" i="7"/>
  <c r="K235" i="7"/>
  <c r="J235" i="7"/>
  <c r="I235" i="7"/>
  <c r="H235" i="7"/>
  <c r="F235" i="7"/>
  <c r="K234" i="7"/>
  <c r="J234" i="7"/>
  <c r="I234" i="7"/>
  <c r="H234" i="7"/>
  <c r="F234" i="7"/>
  <c r="V233" i="7"/>
  <c r="T233" i="7"/>
  <c r="K241" i="7" s="1"/>
  <c r="R233" i="7"/>
  <c r="U233" i="7"/>
  <c r="S233" i="7"/>
  <c r="I241" i="7" s="1"/>
  <c r="Q233" i="7"/>
  <c r="E233" i="7"/>
  <c r="D233" i="7"/>
  <c r="B233" i="7"/>
  <c r="O231" i="7"/>
  <c r="H231" i="7"/>
  <c r="P231" i="7"/>
  <c r="J231" i="7"/>
  <c r="K230" i="7"/>
  <c r="J230" i="7"/>
  <c r="I230" i="7"/>
  <c r="H230" i="7"/>
  <c r="F230" i="7"/>
  <c r="V230" i="7"/>
  <c r="T230" i="7"/>
  <c r="R230" i="7"/>
  <c r="U230" i="7"/>
  <c r="S230" i="7"/>
  <c r="Q230" i="7"/>
  <c r="E230" i="7"/>
  <c r="D230" i="7"/>
  <c r="B230" i="7"/>
  <c r="P228" i="7"/>
  <c r="K227" i="7"/>
  <c r="J228" i="7" s="1"/>
  <c r="J227" i="7"/>
  <c r="I227" i="7"/>
  <c r="O228" i="7" s="1"/>
  <c r="H227" i="7"/>
  <c r="F227" i="7"/>
  <c r="V227" i="7"/>
  <c r="T227" i="7"/>
  <c r="R227" i="7"/>
  <c r="U227" i="7"/>
  <c r="S227" i="7"/>
  <c r="Q227" i="7"/>
  <c r="E227" i="7"/>
  <c r="D227" i="7"/>
  <c r="B227" i="7"/>
  <c r="H224" i="7"/>
  <c r="J224" i="7"/>
  <c r="I222" i="7"/>
  <c r="H222" i="7"/>
  <c r="E222" i="7"/>
  <c r="K221" i="7"/>
  <c r="J221" i="7"/>
  <c r="I221" i="7"/>
  <c r="E221" i="7"/>
  <c r="K220" i="7"/>
  <c r="J220" i="7"/>
  <c r="I220" i="7"/>
  <c r="E220" i="7"/>
  <c r="K219" i="7"/>
  <c r="J219" i="7"/>
  <c r="I219" i="7"/>
  <c r="H219" i="7"/>
  <c r="F219" i="7"/>
  <c r="K218" i="7"/>
  <c r="J218" i="7"/>
  <c r="I218" i="7"/>
  <c r="H218" i="7"/>
  <c r="F218" i="7"/>
  <c r="K217" i="7"/>
  <c r="J217" i="7"/>
  <c r="I217" i="7"/>
  <c r="H217" i="7"/>
  <c r="F217" i="7"/>
  <c r="K216" i="7"/>
  <c r="J216" i="7"/>
  <c r="I216" i="7"/>
  <c r="H216" i="7"/>
  <c r="F216" i="7"/>
  <c r="C215" i="7"/>
  <c r="V214" i="7"/>
  <c r="T214" i="7"/>
  <c r="R214" i="7"/>
  <c r="U214" i="7"/>
  <c r="S214" i="7"/>
  <c r="Q214" i="7"/>
  <c r="E214" i="7"/>
  <c r="D214" i="7"/>
  <c r="B214" i="7"/>
  <c r="A213" i="7"/>
  <c r="I211" i="7"/>
  <c r="J211" i="7"/>
  <c r="I210" i="7"/>
  <c r="J210" i="7"/>
  <c r="A209" i="7"/>
  <c r="H205" i="7"/>
  <c r="J205" i="7"/>
  <c r="I203" i="7"/>
  <c r="H203" i="7"/>
  <c r="E203" i="7"/>
  <c r="J202" i="7"/>
  <c r="E202" i="7"/>
  <c r="J201" i="7"/>
  <c r="E201" i="7"/>
  <c r="K200" i="7"/>
  <c r="J200" i="7"/>
  <c r="I200" i="7"/>
  <c r="H200" i="7"/>
  <c r="F200" i="7"/>
  <c r="C199" i="7"/>
  <c r="V198" i="7"/>
  <c r="T198" i="7"/>
  <c r="K202" i="7" s="1"/>
  <c r="R198" i="7"/>
  <c r="K201" i="7" s="1"/>
  <c r="U198" i="7"/>
  <c r="S198" i="7"/>
  <c r="I202" i="7" s="1"/>
  <c r="Q198" i="7"/>
  <c r="I201" i="7" s="1"/>
  <c r="E198" i="7"/>
  <c r="D198" i="7"/>
  <c r="B198" i="7"/>
  <c r="H195" i="7"/>
  <c r="J195" i="7"/>
  <c r="I193" i="7"/>
  <c r="H193" i="7"/>
  <c r="E193" i="7"/>
  <c r="J192" i="7"/>
  <c r="I192" i="7"/>
  <c r="E192" i="7"/>
  <c r="J191" i="7"/>
  <c r="E191" i="7"/>
  <c r="K190" i="7"/>
  <c r="J190" i="7"/>
  <c r="I190" i="7"/>
  <c r="H190" i="7"/>
  <c r="F190" i="7"/>
  <c r="K189" i="7"/>
  <c r="J189" i="7"/>
  <c r="I189" i="7"/>
  <c r="H189" i="7"/>
  <c r="F189" i="7"/>
  <c r="K188" i="7"/>
  <c r="J188" i="7"/>
  <c r="I188" i="7"/>
  <c r="H188" i="7"/>
  <c r="F188" i="7"/>
  <c r="C187" i="7"/>
  <c r="V186" i="7"/>
  <c r="T186" i="7"/>
  <c r="K192" i="7" s="1"/>
  <c r="R186" i="7"/>
  <c r="K191" i="7" s="1"/>
  <c r="U186" i="7"/>
  <c r="S186" i="7"/>
  <c r="Q186" i="7"/>
  <c r="I191" i="7" s="1"/>
  <c r="E186" i="7"/>
  <c r="D186" i="7"/>
  <c r="B186" i="7"/>
  <c r="H183" i="7"/>
  <c r="J183" i="7"/>
  <c r="I181" i="7"/>
  <c r="H181" i="7"/>
  <c r="E181" i="7"/>
  <c r="J180" i="7"/>
  <c r="E180" i="7"/>
  <c r="J179" i="7"/>
  <c r="I179" i="7"/>
  <c r="E179" i="7"/>
  <c r="K178" i="7"/>
  <c r="J178" i="7"/>
  <c r="I178" i="7"/>
  <c r="H178" i="7"/>
  <c r="F178" i="7"/>
  <c r="K177" i="7"/>
  <c r="J177" i="7"/>
  <c r="I177" i="7"/>
  <c r="H177" i="7"/>
  <c r="F177" i="7"/>
  <c r="K176" i="7"/>
  <c r="J176" i="7"/>
  <c r="I176" i="7"/>
  <c r="H176" i="7"/>
  <c r="F176" i="7"/>
  <c r="C175" i="7"/>
  <c r="V174" i="7"/>
  <c r="T174" i="7"/>
  <c r="K180" i="7" s="1"/>
  <c r="R174" i="7"/>
  <c r="K179" i="7" s="1"/>
  <c r="U174" i="7"/>
  <c r="S174" i="7"/>
  <c r="I180" i="7" s="1"/>
  <c r="Q174" i="7"/>
  <c r="E174" i="7"/>
  <c r="D174" i="7"/>
  <c r="B174" i="7"/>
  <c r="H171" i="7"/>
  <c r="J171" i="7"/>
  <c r="I169" i="7"/>
  <c r="H169" i="7"/>
  <c r="E169" i="7"/>
  <c r="J168" i="7"/>
  <c r="E168" i="7"/>
  <c r="K167" i="7"/>
  <c r="J167" i="7"/>
  <c r="E167" i="7"/>
  <c r="K166" i="7"/>
  <c r="J166" i="7"/>
  <c r="I166" i="7"/>
  <c r="H166" i="7"/>
  <c r="F166" i="7"/>
  <c r="K165" i="7"/>
  <c r="J165" i="7"/>
  <c r="I165" i="7"/>
  <c r="H165" i="7"/>
  <c r="F165" i="7"/>
  <c r="K164" i="7"/>
  <c r="J164" i="7"/>
  <c r="I164" i="7"/>
  <c r="H164" i="7"/>
  <c r="F164" i="7"/>
  <c r="C163" i="7"/>
  <c r="V162" i="7"/>
  <c r="T162" i="7"/>
  <c r="K168" i="7" s="1"/>
  <c r="R162" i="7"/>
  <c r="U162" i="7"/>
  <c r="S162" i="7"/>
  <c r="I168" i="7" s="1"/>
  <c r="Q162" i="7"/>
  <c r="I167" i="7" s="1"/>
  <c r="E162" i="7"/>
  <c r="D162" i="7"/>
  <c r="B162" i="7"/>
  <c r="H159" i="7"/>
  <c r="J159" i="7"/>
  <c r="I157" i="7"/>
  <c r="H157" i="7"/>
  <c r="E157" i="7"/>
  <c r="J156" i="7"/>
  <c r="E156" i="7"/>
  <c r="J155" i="7"/>
  <c r="E155" i="7"/>
  <c r="K154" i="7"/>
  <c r="J154" i="7"/>
  <c r="I154" i="7"/>
  <c r="H154" i="7"/>
  <c r="F154" i="7"/>
  <c r="C153" i="7"/>
  <c r="V152" i="7"/>
  <c r="T152" i="7"/>
  <c r="K156" i="7" s="1"/>
  <c r="R152" i="7"/>
  <c r="K155" i="7" s="1"/>
  <c r="U152" i="7"/>
  <c r="S152" i="7"/>
  <c r="I156" i="7" s="1"/>
  <c r="Q152" i="7"/>
  <c r="I155" i="7" s="1"/>
  <c r="E152" i="7"/>
  <c r="D152" i="7"/>
  <c r="B152" i="7"/>
  <c r="H149" i="7"/>
  <c r="J149" i="7"/>
  <c r="I147" i="7"/>
  <c r="H147" i="7"/>
  <c r="E147" i="7"/>
  <c r="J146" i="7"/>
  <c r="E146" i="7"/>
  <c r="K145" i="7"/>
  <c r="J145" i="7"/>
  <c r="I145" i="7"/>
  <c r="E145" i="7"/>
  <c r="K144" i="7"/>
  <c r="J144" i="7"/>
  <c r="I144" i="7"/>
  <c r="H144" i="7"/>
  <c r="F144" i="7"/>
  <c r="K143" i="7"/>
  <c r="J143" i="7"/>
  <c r="I143" i="7"/>
  <c r="H143" i="7"/>
  <c r="F143" i="7"/>
  <c r="K142" i="7"/>
  <c r="J142" i="7"/>
  <c r="I142" i="7"/>
  <c r="H142" i="7"/>
  <c r="F142" i="7"/>
  <c r="C141" i="7"/>
  <c r="V140" i="7"/>
  <c r="T140" i="7"/>
  <c r="K146" i="7" s="1"/>
  <c r="J148" i="7" s="1"/>
  <c r="R140" i="7"/>
  <c r="U140" i="7"/>
  <c r="S140" i="7"/>
  <c r="I146" i="7" s="1"/>
  <c r="Q140" i="7"/>
  <c r="E140" i="7"/>
  <c r="D140" i="7"/>
  <c r="B140" i="7"/>
  <c r="H137" i="7"/>
  <c r="J137" i="7"/>
  <c r="I135" i="7"/>
  <c r="H135" i="7"/>
  <c r="E135" i="7"/>
  <c r="J134" i="7"/>
  <c r="I134" i="7"/>
  <c r="E134" i="7"/>
  <c r="J133" i="7"/>
  <c r="E133" i="7"/>
  <c r="K132" i="7"/>
  <c r="J132" i="7"/>
  <c r="I132" i="7"/>
  <c r="H132" i="7"/>
  <c r="F132" i="7"/>
  <c r="K131" i="7"/>
  <c r="J131" i="7"/>
  <c r="I131" i="7"/>
  <c r="H131" i="7"/>
  <c r="F131" i="7"/>
  <c r="K130" i="7"/>
  <c r="J130" i="7"/>
  <c r="I130" i="7"/>
  <c r="H130" i="7"/>
  <c r="F130" i="7"/>
  <c r="C129" i="7"/>
  <c r="V128" i="7"/>
  <c r="T128" i="7"/>
  <c r="K134" i="7" s="1"/>
  <c r="R128" i="7"/>
  <c r="K133" i="7" s="1"/>
  <c r="U128" i="7"/>
  <c r="S128" i="7"/>
  <c r="Q128" i="7"/>
  <c r="I133" i="7" s="1"/>
  <c r="E128" i="7"/>
  <c r="D128" i="7"/>
  <c r="B128" i="7"/>
  <c r="H125" i="7"/>
  <c r="J125" i="7"/>
  <c r="I123" i="7"/>
  <c r="H123" i="7"/>
  <c r="E123" i="7"/>
  <c r="J122" i="7"/>
  <c r="E122" i="7"/>
  <c r="J121" i="7"/>
  <c r="E121" i="7"/>
  <c r="K120" i="7"/>
  <c r="J120" i="7"/>
  <c r="I120" i="7"/>
  <c r="H120" i="7"/>
  <c r="F120" i="7"/>
  <c r="C119" i="7"/>
  <c r="V118" i="7"/>
  <c r="T118" i="7"/>
  <c r="K122" i="7" s="1"/>
  <c r="R118" i="7"/>
  <c r="K121" i="7" s="1"/>
  <c r="U118" i="7"/>
  <c r="S118" i="7"/>
  <c r="I122" i="7" s="1"/>
  <c r="Q118" i="7"/>
  <c r="I121" i="7" s="1"/>
  <c r="E118" i="7"/>
  <c r="D118" i="7"/>
  <c r="B118" i="7"/>
  <c r="H115" i="7"/>
  <c r="J115" i="7"/>
  <c r="I113" i="7"/>
  <c r="H113" i="7"/>
  <c r="E113" i="7"/>
  <c r="J112" i="7"/>
  <c r="E112" i="7"/>
  <c r="J111" i="7"/>
  <c r="E111" i="7"/>
  <c r="K110" i="7"/>
  <c r="J110" i="7"/>
  <c r="I110" i="7"/>
  <c r="H110" i="7"/>
  <c r="F110" i="7"/>
  <c r="K109" i="7"/>
  <c r="J109" i="7"/>
  <c r="I109" i="7"/>
  <c r="H109" i="7"/>
  <c r="F109" i="7"/>
  <c r="K108" i="7"/>
  <c r="J108" i="7"/>
  <c r="I108" i="7"/>
  <c r="H108" i="7"/>
  <c r="F108" i="7"/>
  <c r="C107" i="7"/>
  <c r="V106" i="7"/>
  <c r="T106" i="7"/>
  <c r="K112" i="7" s="1"/>
  <c r="R106" i="7"/>
  <c r="K111" i="7" s="1"/>
  <c r="U106" i="7"/>
  <c r="S106" i="7"/>
  <c r="I112" i="7" s="1"/>
  <c r="Q106" i="7"/>
  <c r="I111" i="7" s="1"/>
  <c r="E106" i="7"/>
  <c r="D106" i="7"/>
  <c r="B106" i="7"/>
  <c r="H103" i="7"/>
  <c r="J103" i="7"/>
  <c r="I101" i="7"/>
  <c r="H101" i="7"/>
  <c r="E101" i="7"/>
  <c r="K100" i="7"/>
  <c r="J100" i="7"/>
  <c r="E100" i="7"/>
  <c r="J99" i="7"/>
  <c r="E99" i="7"/>
  <c r="K98" i="7"/>
  <c r="J98" i="7"/>
  <c r="I98" i="7"/>
  <c r="H98" i="7"/>
  <c r="F98" i="7"/>
  <c r="K97" i="7"/>
  <c r="J97" i="7"/>
  <c r="I97" i="7"/>
  <c r="H97" i="7"/>
  <c r="F97" i="7"/>
  <c r="V96" i="7"/>
  <c r="T96" i="7"/>
  <c r="R96" i="7"/>
  <c r="K99" i="7" s="1"/>
  <c r="U96" i="7"/>
  <c r="S96" i="7"/>
  <c r="I100" i="7" s="1"/>
  <c r="Q96" i="7"/>
  <c r="I99" i="7" s="1"/>
  <c r="E96" i="7"/>
  <c r="D96" i="7"/>
  <c r="B96" i="7"/>
  <c r="H93" i="7"/>
  <c r="J93" i="7"/>
  <c r="I91" i="7"/>
  <c r="H91" i="7"/>
  <c r="E91" i="7"/>
  <c r="J90" i="7"/>
  <c r="E90" i="7"/>
  <c r="J89" i="7"/>
  <c r="E89" i="7"/>
  <c r="K88" i="7"/>
  <c r="J88" i="7"/>
  <c r="I88" i="7"/>
  <c r="H88" i="7"/>
  <c r="F88" i="7"/>
  <c r="K87" i="7"/>
  <c r="J87" i="7"/>
  <c r="I87" i="7"/>
  <c r="H87" i="7"/>
  <c r="F87" i="7"/>
  <c r="K86" i="7"/>
  <c r="J86" i="7"/>
  <c r="I86" i="7"/>
  <c r="H86" i="7"/>
  <c r="F86" i="7"/>
  <c r="C85" i="7"/>
  <c r="V84" i="7"/>
  <c r="T84" i="7"/>
  <c r="K90" i="7" s="1"/>
  <c r="R84" i="7"/>
  <c r="K89" i="7" s="1"/>
  <c r="U84" i="7"/>
  <c r="S84" i="7"/>
  <c r="I90" i="7" s="1"/>
  <c r="Q84" i="7"/>
  <c r="I89" i="7" s="1"/>
  <c r="E84" i="7"/>
  <c r="D84" i="7"/>
  <c r="B84" i="7"/>
  <c r="H81" i="7"/>
  <c r="J81" i="7"/>
  <c r="I79" i="7"/>
  <c r="H79" i="7"/>
  <c r="E79" i="7"/>
  <c r="J78" i="7"/>
  <c r="I78" i="7"/>
  <c r="H82" i="7" s="1"/>
  <c r="E78" i="7"/>
  <c r="J77" i="7"/>
  <c r="I77" i="7"/>
  <c r="E77" i="7"/>
  <c r="K76" i="7"/>
  <c r="J76" i="7"/>
  <c r="I76" i="7"/>
  <c r="H76" i="7"/>
  <c r="F76" i="7"/>
  <c r="C75" i="7"/>
  <c r="V74" i="7"/>
  <c r="T74" i="7"/>
  <c r="K78" i="7" s="1"/>
  <c r="R74" i="7"/>
  <c r="K77" i="7" s="1"/>
  <c r="U74" i="7"/>
  <c r="S74" i="7"/>
  <c r="Q74" i="7"/>
  <c r="E74" i="7"/>
  <c r="D74" i="7"/>
  <c r="B74" i="7"/>
  <c r="H71" i="7"/>
  <c r="J71" i="7"/>
  <c r="I69" i="7"/>
  <c r="H69" i="7"/>
  <c r="E69" i="7"/>
  <c r="J68" i="7"/>
  <c r="E68" i="7"/>
  <c r="K67" i="7"/>
  <c r="J67" i="7"/>
  <c r="E67" i="7"/>
  <c r="K66" i="7"/>
  <c r="J66" i="7"/>
  <c r="I66" i="7"/>
  <c r="H66" i="7"/>
  <c r="F66" i="7"/>
  <c r="K65" i="7"/>
  <c r="J65" i="7"/>
  <c r="I65" i="7"/>
  <c r="H65" i="7"/>
  <c r="F65" i="7"/>
  <c r="K64" i="7"/>
  <c r="J64" i="7"/>
  <c r="I64" i="7"/>
  <c r="H64" i="7"/>
  <c r="F64" i="7"/>
  <c r="C63" i="7"/>
  <c r="V62" i="7"/>
  <c r="T62" i="7"/>
  <c r="K68" i="7" s="1"/>
  <c r="R62" i="7"/>
  <c r="U62" i="7"/>
  <c r="S62" i="7"/>
  <c r="I68" i="7" s="1"/>
  <c r="Q62" i="7"/>
  <c r="I67" i="7" s="1"/>
  <c r="E62" i="7"/>
  <c r="D62" i="7"/>
  <c r="B62" i="7"/>
  <c r="H59" i="7"/>
  <c r="J59" i="7"/>
  <c r="I57" i="7"/>
  <c r="H57" i="7"/>
  <c r="E57" i="7"/>
  <c r="J56" i="7"/>
  <c r="E56" i="7"/>
  <c r="K55" i="7"/>
  <c r="J55" i="7"/>
  <c r="I55" i="7"/>
  <c r="E55" i="7"/>
  <c r="K54" i="7"/>
  <c r="J54" i="7"/>
  <c r="I54" i="7"/>
  <c r="H54" i="7"/>
  <c r="F54" i="7"/>
  <c r="K53" i="7"/>
  <c r="J53" i="7"/>
  <c r="I53" i="7"/>
  <c r="H53" i="7"/>
  <c r="F53" i="7"/>
  <c r="K52" i="7"/>
  <c r="J52" i="7"/>
  <c r="I52" i="7"/>
  <c r="H52" i="7"/>
  <c r="F52" i="7"/>
  <c r="V51" i="7"/>
  <c r="T51" i="7"/>
  <c r="K56" i="7" s="1"/>
  <c r="R51" i="7"/>
  <c r="U51" i="7"/>
  <c r="S51" i="7"/>
  <c r="I56" i="7" s="1"/>
  <c r="Q51" i="7"/>
  <c r="E51" i="7"/>
  <c r="D51" i="7"/>
  <c r="B51" i="7"/>
  <c r="H48" i="7"/>
  <c r="J48" i="7"/>
  <c r="I46" i="7"/>
  <c r="H46" i="7"/>
  <c r="E46" i="7"/>
  <c r="J45" i="7"/>
  <c r="I45" i="7"/>
  <c r="E45" i="7"/>
  <c r="J44" i="7"/>
  <c r="E44" i="7"/>
  <c r="K43" i="7"/>
  <c r="J43" i="7"/>
  <c r="I43" i="7"/>
  <c r="H43" i="7"/>
  <c r="F43" i="7"/>
  <c r="K42" i="7"/>
  <c r="J42" i="7"/>
  <c r="I42" i="7"/>
  <c r="H42" i="7"/>
  <c r="F42" i="7"/>
  <c r="K41" i="7"/>
  <c r="J41" i="7"/>
  <c r="I41" i="7"/>
  <c r="H41" i="7"/>
  <c r="F41" i="7"/>
  <c r="C40" i="7"/>
  <c r="V39" i="7"/>
  <c r="T39" i="7"/>
  <c r="K45" i="7" s="1"/>
  <c r="R39" i="7"/>
  <c r="K44" i="7" s="1"/>
  <c r="U39" i="7"/>
  <c r="S39" i="7"/>
  <c r="Q39" i="7"/>
  <c r="I44" i="7" s="1"/>
  <c r="E39" i="7"/>
  <c r="D39" i="7"/>
  <c r="B39" i="7"/>
  <c r="A38" i="7"/>
  <c r="AP36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1" i="3"/>
  <c r="Y1" i="3"/>
  <c r="CX1" i="3" s="1"/>
  <c r="CY1" i="3"/>
  <c r="CZ1" i="3"/>
  <c r="DA1" i="3"/>
  <c r="DB1" i="3"/>
  <c r="DC1" i="3"/>
  <c r="A2" i="3"/>
  <c r="Y2" i="3"/>
  <c r="CY2" i="3"/>
  <c r="CZ2" i="3"/>
  <c r="DB2" i="3" s="1"/>
  <c r="DA2" i="3"/>
  <c r="DC2" i="3"/>
  <c r="A3" i="3"/>
  <c r="Y3" i="3"/>
  <c r="CY3" i="3"/>
  <c r="CZ3" i="3"/>
  <c r="DB3" i="3" s="1"/>
  <c r="DA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B6" i="3" s="1"/>
  <c r="DA6" i="3"/>
  <c r="DC6" i="3"/>
  <c r="A7" i="3"/>
  <c r="Y7" i="3"/>
  <c r="CY7" i="3"/>
  <c r="CZ7" i="3"/>
  <c r="DA7" i="3"/>
  <c r="DB7" i="3"/>
  <c r="DC7" i="3"/>
  <c r="A8" i="3"/>
  <c r="Y8" i="3"/>
  <c r="CY8" i="3"/>
  <c r="CZ8" i="3"/>
  <c r="DA8" i="3"/>
  <c r="DB8" i="3"/>
  <c r="DC8" i="3"/>
  <c r="A9" i="3"/>
  <c r="Y9" i="3"/>
  <c r="CU9" i="3"/>
  <c r="CY9" i="3"/>
  <c r="CZ9" i="3"/>
  <c r="DA9" i="3"/>
  <c r="DB9" i="3"/>
  <c r="DC9" i="3"/>
  <c r="A10" i="3"/>
  <c r="Y10" i="3"/>
  <c r="CW10" i="3"/>
  <c r="CX10" i="3"/>
  <c r="DF10" i="3" s="1"/>
  <c r="CY10" i="3"/>
  <c r="CZ10" i="3"/>
  <c r="DB10" i="3" s="1"/>
  <c r="DA10" i="3"/>
  <c r="DC10" i="3"/>
  <c r="DG10" i="3"/>
  <c r="DJ10" i="3" s="1"/>
  <c r="A11" i="3"/>
  <c r="Y11" i="3"/>
  <c r="CX11" i="3" s="1"/>
  <c r="CY11" i="3"/>
  <c r="CZ11" i="3"/>
  <c r="DA11" i="3"/>
  <c r="DB11" i="3"/>
  <c r="DC11" i="3"/>
  <c r="A12" i="3"/>
  <c r="Y12" i="3"/>
  <c r="CX12" i="3"/>
  <c r="CY12" i="3"/>
  <c r="CZ12" i="3"/>
  <c r="DA12" i="3"/>
  <c r="DB12" i="3"/>
  <c r="DC12" i="3"/>
  <c r="A13" i="3"/>
  <c r="Y13" i="3"/>
  <c r="CX13" i="3" s="1"/>
  <c r="DI13" i="3" s="1"/>
  <c r="CY13" i="3"/>
  <c r="CZ13" i="3"/>
  <c r="DA13" i="3"/>
  <c r="DB13" i="3"/>
  <c r="DC13" i="3"/>
  <c r="A14" i="3"/>
  <c r="Y14" i="3"/>
  <c r="CX14" i="3"/>
  <c r="DF14" i="3" s="1"/>
  <c r="DJ14" i="3" s="1"/>
  <c r="CY14" i="3"/>
  <c r="CZ14" i="3"/>
  <c r="DB14" i="3" s="1"/>
  <c r="DA14" i="3"/>
  <c r="DC14" i="3"/>
  <c r="DH14" i="3"/>
  <c r="A15" i="3"/>
  <c r="Y15" i="3"/>
  <c r="CX15" i="3"/>
  <c r="DF15" i="3" s="1"/>
  <c r="DJ15" i="3" s="1"/>
  <c r="CY15" i="3"/>
  <c r="CZ15" i="3"/>
  <c r="DB15" i="3" s="1"/>
  <c r="DA15" i="3"/>
  <c r="DC15" i="3"/>
  <c r="DG15" i="3"/>
  <c r="DI15" i="3"/>
  <c r="A16" i="3"/>
  <c r="Y16" i="3"/>
  <c r="CX16" i="3"/>
  <c r="CY16" i="3"/>
  <c r="CZ16" i="3"/>
  <c r="DA16" i="3"/>
  <c r="DB16" i="3"/>
  <c r="DC16" i="3"/>
  <c r="DF16" i="3"/>
  <c r="DJ16" i="3" s="1"/>
  <c r="DH16" i="3"/>
  <c r="A17" i="3"/>
  <c r="Y17" i="3"/>
  <c r="CX17" i="3" s="1"/>
  <c r="CY17" i="3"/>
  <c r="CZ17" i="3"/>
  <c r="DA17" i="3"/>
  <c r="DB17" i="3"/>
  <c r="DC17" i="3"/>
  <c r="A18" i="3"/>
  <c r="Y18" i="3"/>
  <c r="CX18" i="3" s="1"/>
  <c r="CY18" i="3"/>
  <c r="CZ18" i="3"/>
  <c r="DA18" i="3"/>
  <c r="DB18" i="3"/>
  <c r="DC18" i="3"/>
  <c r="A19" i="3"/>
  <c r="Y19" i="3"/>
  <c r="CX19" i="3" s="1"/>
  <c r="CY19" i="3"/>
  <c r="CZ19" i="3"/>
  <c r="DA19" i="3"/>
  <c r="DB19" i="3"/>
  <c r="DC19" i="3"/>
  <c r="DI19" i="3"/>
  <c r="A20" i="3"/>
  <c r="Y20" i="3"/>
  <c r="CX20" i="3"/>
  <c r="CY20" i="3"/>
  <c r="CZ20" i="3"/>
  <c r="DB20" i="3" s="1"/>
  <c r="DA20" i="3"/>
  <c r="DC20" i="3"/>
  <c r="DF20" i="3"/>
  <c r="DJ20" i="3" s="1"/>
  <c r="DG20" i="3"/>
  <c r="DH20" i="3"/>
  <c r="DI20" i="3"/>
  <c r="A21" i="3"/>
  <c r="Y21" i="3"/>
  <c r="CX21" i="3"/>
  <c r="DI21" i="3" s="1"/>
  <c r="CY21" i="3"/>
  <c r="CZ21" i="3"/>
  <c r="DB21" i="3" s="1"/>
  <c r="DA21" i="3"/>
  <c r="DC21" i="3"/>
  <c r="DF21" i="3"/>
  <c r="DJ21" i="3" s="1"/>
  <c r="DG21" i="3"/>
  <c r="DH21" i="3"/>
  <c r="A22" i="3"/>
  <c r="Y22" i="3"/>
  <c r="CU22" i="3"/>
  <c r="CV22" i="3"/>
  <c r="CX22" i="3"/>
  <c r="CY22" i="3"/>
  <c r="CZ22" i="3"/>
  <c r="DA22" i="3"/>
  <c r="DB22" i="3"/>
  <c r="DC22" i="3"/>
  <c r="A23" i="3"/>
  <c r="Y23" i="3"/>
  <c r="CY23" i="3"/>
  <c r="CZ23" i="3"/>
  <c r="DB23" i="3" s="1"/>
  <c r="DA23" i="3"/>
  <c r="DC23" i="3"/>
  <c r="A24" i="3"/>
  <c r="Y24" i="3"/>
  <c r="CX24" i="3"/>
  <c r="DF24" i="3" s="1"/>
  <c r="DJ24" i="3" s="1"/>
  <c r="CY24" i="3"/>
  <c r="CZ24" i="3"/>
  <c r="DB24" i="3" s="1"/>
  <c r="DA24" i="3"/>
  <c r="DC24" i="3"/>
  <c r="DG24" i="3"/>
  <c r="DI24" i="3"/>
  <c r="A25" i="3"/>
  <c r="Y25" i="3"/>
  <c r="CX25" i="3"/>
  <c r="CY25" i="3"/>
  <c r="CZ25" i="3"/>
  <c r="DA25" i="3"/>
  <c r="DB25" i="3"/>
  <c r="DC25" i="3"/>
  <c r="DF25" i="3"/>
  <c r="DJ25" i="3" s="1"/>
  <c r="A26" i="3"/>
  <c r="Y26" i="3"/>
  <c r="CX26" i="3"/>
  <c r="CY26" i="3"/>
  <c r="CZ26" i="3"/>
  <c r="DA26" i="3"/>
  <c r="DB26" i="3"/>
  <c r="DC26" i="3"/>
  <c r="DG26" i="3"/>
  <c r="A27" i="3"/>
  <c r="Y27" i="3"/>
  <c r="CX27" i="3" s="1"/>
  <c r="DF27" i="3" s="1"/>
  <c r="DJ27" i="3" s="1"/>
  <c r="CY27" i="3"/>
  <c r="CZ27" i="3"/>
  <c r="DA27" i="3"/>
  <c r="DB27" i="3"/>
  <c r="DC27" i="3"/>
  <c r="A28" i="3"/>
  <c r="Y28" i="3"/>
  <c r="CX28" i="3"/>
  <c r="DF28" i="3" s="1"/>
  <c r="DJ28" i="3" s="1"/>
  <c r="CY28" i="3"/>
  <c r="CZ28" i="3"/>
  <c r="DA28" i="3"/>
  <c r="DB28" i="3"/>
  <c r="DC28" i="3"/>
  <c r="DG28" i="3"/>
  <c r="DH28" i="3"/>
  <c r="DI28" i="3"/>
  <c r="A29" i="3"/>
  <c r="Y29" i="3"/>
  <c r="CX29" i="3" s="1"/>
  <c r="CY29" i="3"/>
  <c r="CZ29" i="3"/>
  <c r="DB29" i="3" s="1"/>
  <c r="DA29" i="3"/>
  <c r="DC29" i="3"/>
  <c r="A30" i="3"/>
  <c r="Y30" i="3"/>
  <c r="CX30" i="3"/>
  <c r="DI30" i="3" s="1"/>
  <c r="CY30" i="3"/>
  <c r="CZ30" i="3"/>
  <c r="DB30" i="3" s="1"/>
  <c r="DA30" i="3"/>
  <c r="DC30" i="3"/>
  <c r="DF30" i="3"/>
  <c r="DJ30" i="3" s="1"/>
  <c r="DG30" i="3"/>
  <c r="DH30" i="3"/>
  <c r="A31" i="3"/>
  <c r="Y31" i="3"/>
  <c r="CX31" i="3"/>
  <c r="CY31" i="3"/>
  <c r="CZ31" i="3"/>
  <c r="DB31" i="3" s="1"/>
  <c r="DA31" i="3"/>
  <c r="DC31" i="3"/>
  <c r="DF31" i="3"/>
  <c r="DJ31" i="3" s="1"/>
  <c r="A32" i="3"/>
  <c r="Y32" i="3"/>
  <c r="CX32" i="3" s="1"/>
  <c r="CY32" i="3"/>
  <c r="CZ32" i="3"/>
  <c r="DA32" i="3"/>
  <c r="DB32" i="3"/>
  <c r="DC32" i="3"/>
  <c r="DF32" i="3"/>
  <c r="DJ32" i="3" s="1"/>
  <c r="A33" i="3"/>
  <c r="Y33" i="3"/>
  <c r="CX33" i="3"/>
  <c r="CY33" i="3"/>
  <c r="CZ33" i="3"/>
  <c r="DA33" i="3"/>
  <c r="DB33" i="3"/>
  <c r="DC33" i="3"/>
  <c r="A34" i="3"/>
  <c r="Y34" i="3"/>
  <c r="CX34" i="3" s="1"/>
  <c r="CY34" i="3"/>
  <c r="CZ34" i="3"/>
  <c r="DA34" i="3"/>
  <c r="DB34" i="3"/>
  <c r="DC34" i="3"/>
  <c r="DI34" i="3"/>
  <c r="A35" i="3"/>
  <c r="Y35" i="3"/>
  <c r="CY35" i="3"/>
  <c r="CZ35" i="3"/>
  <c r="DA35" i="3"/>
  <c r="DB35" i="3"/>
  <c r="DC35" i="3"/>
  <c r="A36" i="3"/>
  <c r="Y36" i="3"/>
  <c r="CY36" i="3"/>
  <c r="CZ36" i="3"/>
  <c r="DA36" i="3"/>
  <c r="DB36" i="3"/>
  <c r="DC36" i="3"/>
  <c r="A37" i="3"/>
  <c r="Y37" i="3"/>
  <c r="CY37" i="3"/>
  <c r="CZ37" i="3"/>
  <c r="DB37" i="3" s="1"/>
  <c r="DA37" i="3"/>
  <c r="DC37" i="3"/>
  <c r="A38" i="3"/>
  <c r="Y38" i="3"/>
  <c r="CY38" i="3"/>
  <c r="CZ38" i="3"/>
  <c r="DA38" i="3"/>
  <c r="DB38" i="3"/>
  <c r="DC38" i="3"/>
  <c r="A39" i="3"/>
  <c r="Y39" i="3"/>
  <c r="CY39" i="3"/>
  <c r="CZ39" i="3"/>
  <c r="DB39" i="3" s="1"/>
  <c r="DA39" i="3"/>
  <c r="DC39" i="3"/>
  <c r="A40" i="3"/>
  <c r="Y40" i="3"/>
  <c r="CY40" i="3"/>
  <c r="CZ40" i="3"/>
  <c r="DB40" i="3" s="1"/>
  <c r="DA40" i="3"/>
  <c r="DC40" i="3"/>
  <c r="A41" i="3"/>
  <c r="Y41" i="3"/>
  <c r="CY41" i="3"/>
  <c r="CZ41" i="3"/>
  <c r="DA41" i="3"/>
  <c r="DB41" i="3"/>
  <c r="DC41" i="3"/>
  <c r="A42" i="3"/>
  <c r="Y42" i="3"/>
  <c r="CY42" i="3"/>
  <c r="CZ42" i="3"/>
  <c r="DB42" i="3" s="1"/>
  <c r="DA42" i="3"/>
  <c r="DC42" i="3"/>
  <c r="A43" i="3"/>
  <c r="Y43" i="3"/>
  <c r="CY43" i="3"/>
  <c r="CZ43" i="3"/>
  <c r="DA43" i="3"/>
  <c r="DB43" i="3"/>
  <c r="DC43" i="3"/>
  <c r="A44" i="3"/>
  <c r="Y44" i="3"/>
  <c r="CY44" i="3"/>
  <c r="CZ44" i="3"/>
  <c r="DA44" i="3"/>
  <c r="DB44" i="3"/>
  <c r="DC44" i="3"/>
  <c r="A45" i="3"/>
  <c r="Y45" i="3"/>
  <c r="CY45" i="3"/>
  <c r="CZ45" i="3"/>
  <c r="DA45" i="3"/>
  <c r="DB45" i="3"/>
  <c r="DC45" i="3"/>
  <c r="A46" i="3"/>
  <c r="Y46" i="3"/>
  <c r="CY46" i="3"/>
  <c r="CZ46" i="3"/>
  <c r="DB46" i="3" s="1"/>
  <c r="DA46" i="3"/>
  <c r="DC46" i="3"/>
  <c r="A47" i="3"/>
  <c r="Y47" i="3"/>
  <c r="CY47" i="3"/>
  <c r="CZ47" i="3"/>
  <c r="DB47" i="3" s="1"/>
  <c r="DA47" i="3"/>
  <c r="DC47" i="3"/>
  <c r="A48" i="3"/>
  <c r="Y48" i="3"/>
  <c r="CY48" i="3"/>
  <c r="CZ48" i="3"/>
  <c r="DA48" i="3"/>
  <c r="DB48" i="3"/>
  <c r="DC48" i="3"/>
  <c r="A49" i="3"/>
  <c r="Y49" i="3"/>
  <c r="CY49" i="3"/>
  <c r="CZ49" i="3"/>
  <c r="DB49" i="3" s="1"/>
  <c r="DA49" i="3"/>
  <c r="DC49" i="3"/>
  <c r="A50" i="3"/>
  <c r="Y50" i="3"/>
  <c r="CY50" i="3"/>
  <c r="CZ50" i="3"/>
  <c r="DA50" i="3"/>
  <c r="DB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A52" i="3"/>
  <c r="DB52" i="3"/>
  <c r="DC52" i="3"/>
  <c r="A53" i="3"/>
  <c r="Y53" i="3"/>
  <c r="CY53" i="3"/>
  <c r="CZ53" i="3"/>
  <c r="DB53" i="3" s="1"/>
  <c r="DA53" i="3"/>
  <c r="DC53" i="3"/>
  <c r="A54" i="3"/>
  <c r="Y54" i="3"/>
  <c r="CY54" i="3"/>
  <c r="CZ54" i="3"/>
  <c r="DA54" i="3"/>
  <c r="DB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B56" i="3" s="1"/>
  <c r="DA56" i="3"/>
  <c r="DC56" i="3"/>
  <c r="A57" i="3"/>
  <c r="Y57" i="3"/>
  <c r="CY57" i="3"/>
  <c r="CZ57" i="3"/>
  <c r="DA57" i="3"/>
  <c r="DB57" i="3"/>
  <c r="DC57" i="3"/>
  <c r="A58" i="3"/>
  <c r="Y58" i="3"/>
  <c r="CY58" i="3"/>
  <c r="CZ58" i="3"/>
  <c r="DB58" i="3" s="1"/>
  <c r="DA58" i="3"/>
  <c r="DC58" i="3"/>
  <c r="A59" i="3"/>
  <c r="Y59" i="3"/>
  <c r="CY59" i="3"/>
  <c r="CZ59" i="3"/>
  <c r="DA59" i="3"/>
  <c r="DB59" i="3"/>
  <c r="DC59" i="3"/>
  <c r="A60" i="3"/>
  <c r="Y60" i="3"/>
  <c r="CY60" i="3"/>
  <c r="CZ60" i="3"/>
  <c r="DA60" i="3"/>
  <c r="DB60" i="3"/>
  <c r="DC60" i="3"/>
  <c r="A61" i="3"/>
  <c r="Y61" i="3"/>
  <c r="CY61" i="3"/>
  <c r="CZ61" i="3"/>
  <c r="DB61" i="3" s="1"/>
  <c r="DA61" i="3"/>
  <c r="DC61" i="3"/>
  <c r="A62" i="3"/>
  <c r="Y62" i="3"/>
  <c r="CY62" i="3"/>
  <c r="CZ62" i="3"/>
  <c r="DB62" i="3" s="1"/>
  <c r="DA62" i="3"/>
  <c r="DC62" i="3"/>
  <c r="A63" i="3"/>
  <c r="Y63" i="3"/>
  <c r="CY63" i="3"/>
  <c r="CZ63" i="3"/>
  <c r="DB63" i="3" s="1"/>
  <c r="DA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A65" i="3"/>
  <c r="DB65" i="3"/>
  <c r="DC65" i="3"/>
  <c r="A66" i="3"/>
  <c r="Y66" i="3"/>
  <c r="CY66" i="3"/>
  <c r="CZ66" i="3"/>
  <c r="DB66" i="3" s="1"/>
  <c r="DA66" i="3"/>
  <c r="DC66" i="3"/>
  <c r="A67" i="3"/>
  <c r="Y67" i="3"/>
  <c r="CU67" i="3"/>
  <c r="CV67" i="3"/>
  <c r="CX67" i="3"/>
  <c r="CY67" i="3"/>
  <c r="CZ67" i="3"/>
  <c r="DB67" i="3" s="1"/>
  <c r="DA67" i="3"/>
  <c r="DC67" i="3"/>
  <c r="DF67" i="3"/>
  <c r="DH67" i="3"/>
  <c r="A68" i="3"/>
  <c r="Y68" i="3"/>
  <c r="CX68" i="3" s="1"/>
  <c r="DF68" i="3" s="1"/>
  <c r="CW68" i="3"/>
  <c r="CY68" i="3"/>
  <c r="CZ68" i="3"/>
  <c r="DA68" i="3"/>
  <c r="DB68" i="3"/>
  <c r="DC68" i="3"/>
  <c r="DI68" i="3"/>
  <c r="A69" i="3"/>
  <c r="Y69" i="3"/>
  <c r="CX69" i="3" s="1"/>
  <c r="CW69" i="3"/>
  <c r="CY69" i="3"/>
  <c r="CZ69" i="3"/>
  <c r="DB69" i="3" s="1"/>
  <c r="DA69" i="3"/>
  <c r="DC69" i="3"/>
  <c r="A70" i="3"/>
  <c r="Y70" i="3"/>
  <c r="CX70" i="3"/>
  <c r="CY70" i="3"/>
  <c r="CZ70" i="3"/>
  <c r="DB70" i="3" s="1"/>
  <c r="DA70" i="3"/>
  <c r="DC70" i="3"/>
  <c r="DF70" i="3"/>
  <c r="DJ70" i="3" s="1"/>
  <c r="DG70" i="3"/>
  <c r="DH70" i="3"/>
  <c r="DI70" i="3"/>
  <c r="A71" i="3"/>
  <c r="Y71" i="3"/>
  <c r="CX71" i="3"/>
  <c r="CY71" i="3"/>
  <c r="CZ71" i="3"/>
  <c r="DB71" i="3" s="1"/>
  <c r="DA71" i="3"/>
  <c r="DC71" i="3"/>
  <c r="A72" i="3"/>
  <c r="Y72" i="3"/>
  <c r="CX72" i="3" s="1"/>
  <c r="CY72" i="3"/>
  <c r="CZ72" i="3"/>
  <c r="DA72" i="3"/>
  <c r="DB72" i="3"/>
  <c r="DC72" i="3"/>
  <c r="A73" i="3"/>
  <c r="Y73" i="3"/>
  <c r="CV73" i="3" s="1"/>
  <c r="CU73" i="3"/>
  <c r="CX73" i="3"/>
  <c r="CY73" i="3"/>
  <c r="CZ73" i="3"/>
  <c r="DB73" i="3" s="1"/>
  <c r="DA73" i="3"/>
  <c r="DC73" i="3"/>
  <c r="DH73" i="3"/>
  <c r="A74" i="3"/>
  <c r="Y74" i="3"/>
  <c r="CX74" i="3" s="1"/>
  <c r="CW74" i="3"/>
  <c r="CY74" i="3"/>
  <c r="CZ74" i="3"/>
  <c r="DB74" i="3" s="1"/>
  <c r="DA74" i="3"/>
  <c r="DC74" i="3"/>
  <c r="A75" i="3"/>
  <c r="Y75" i="3"/>
  <c r="CY75" i="3"/>
  <c r="CZ75" i="3"/>
  <c r="DA75" i="3"/>
  <c r="DB75" i="3"/>
  <c r="DC75" i="3"/>
  <c r="A76" i="3"/>
  <c r="Y76" i="3"/>
  <c r="CX76" i="3"/>
  <c r="DF76" i="3" s="1"/>
  <c r="DJ76" i="3" s="1"/>
  <c r="CY76" i="3"/>
  <c r="CZ76" i="3"/>
  <c r="DA76" i="3"/>
  <c r="DB76" i="3"/>
  <c r="DC76" i="3"/>
  <c r="DG76" i="3"/>
  <c r="DH76" i="3"/>
  <c r="DI76" i="3"/>
  <c r="A77" i="3"/>
  <c r="Y77" i="3"/>
  <c r="CX77" i="3" s="1"/>
  <c r="CY77" i="3"/>
  <c r="CZ77" i="3"/>
  <c r="DB77" i="3" s="1"/>
  <c r="DA77" i="3"/>
  <c r="DC77" i="3"/>
  <c r="A78" i="3"/>
  <c r="Y78" i="3"/>
  <c r="CX78" i="3"/>
  <c r="CY78" i="3"/>
  <c r="CZ78" i="3"/>
  <c r="DB78" i="3" s="1"/>
  <c r="DA78" i="3"/>
  <c r="DC78" i="3"/>
  <c r="DF78" i="3"/>
  <c r="DJ78" i="3" s="1"/>
  <c r="DG78" i="3"/>
  <c r="DH78" i="3"/>
  <c r="DI78" i="3"/>
  <c r="A79" i="3"/>
  <c r="Y79" i="3"/>
  <c r="CY79" i="3"/>
  <c r="CZ79" i="3"/>
  <c r="DB79" i="3" s="1"/>
  <c r="DA79" i="3"/>
  <c r="DC79" i="3"/>
  <c r="A80" i="3"/>
  <c r="Y80" i="3"/>
  <c r="CY80" i="3"/>
  <c r="CZ80" i="3"/>
  <c r="DB80" i="3" s="1"/>
  <c r="DA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B82" i="3" s="1"/>
  <c r="DA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B84" i="3" s="1"/>
  <c r="DA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A86" i="3"/>
  <c r="DB86" i="3"/>
  <c r="DC86" i="3"/>
  <c r="A87" i="3"/>
  <c r="Y87" i="3"/>
  <c r="CY87" i="3"/>
  <c r="CZ87" i="3"/>
  <c r="DB87" i="3" s="1"/>
  <c r="DA87" i="3"/>
  <c r="DC87" i="3"/>
  <c r="A88" i="3"/>
  <c r="Y88" i="3"/>
  <c r="CY88" i="3"/>
  <c r="CZ88" i="3"/>
  <c r="DB88" i="3" s="1"/>
  <c r="DA88" i="3"/>
  <c r="DC88" i="3"/>
  <c r="A89" i="3"/>
  <c r="Y89" i="3"/>
  <c r="CY89" i="3"/>
  <c r="CZ89" i="3"/>
  <c r="DA89" i="3"/>
  <c r="DB89" i="3"/>
  <c r="DC89" i="3"/>
  <c r="A90" i="3"/>
  <c r="Y90" i="3"/>
  <c r="CY90" i="3"/>
  <c r="CZ90" i="3"/>
  <c r="DB90" i="3" s="1"/>
  <c r="DA90" i="3"/>
  <c r="DC90" i="3"/>
  <c r="A91" i="3"/>
  <c r="Y91" i="3"/>
  <c r="CY91" i="3"/>
  <c r="CZ91" i="3"/>
  <c r="DB91" i="3" s="1"/>
  <c r="DA91" i="3"/>
  <c r="DC91" i="3"/>
  <c r="A92" i="3"/>
  <c r="Y92" i="3"/>
  <c r="CY92" i="3"/>
  <c r="CZ92" i="3"/>
  <c r="DB92" i="3" s="1"/>
  <c r="DA92" i="3"/>
  <c r="DC92" i="3"/>
  <c r="A93" i="3"/>
  <c r="Y93" i="3"/>
  <c r="CY93" i="3"/>
  <c r="CZ93" i="3"/>
  <c r="DB93" i="3" s="1"/>
  <c r="DA93" i="3"/>
  <c r="DC93" i="3"/>
  <c r="A94" i="3"/>
  <c r="Y94" i="3"/>
  <c r="CY94" i="3"/>
  <c r="CZ94" i="3"/>
  <c r="DB94" i="3" s="1"/>
  <c r="DA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B97" i="3" s="1"/>
  <c r="DA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B99" i="3" s="1"/>
  <c r="DA99" i="3"/>
  <c r="DC99" i="3"/>
  <c r="A100" i="3"/>
  <c r="Y100" i="3"/>
  <c r="CY100" i="3"/>
  <c r="CZ100" i="3"/>
  <c r="DB100" i="3" s="1"/>
  <c r="DA100" i="3"/>
  <c r="DC100" i="3"/>
  <c r="A101" i="3"/>
  <c r="Y101" i="3"/>
  <c r="CY101" i="3"/>
  <c r="CZ101" i="3"/>
  <c r="DA101" i="3"/>
  <c r="DB101" i="3"/>
  <c r="DC101" i="3"/>
  <c r="A102" i="3"/>
  <c r="Y102" i="3"/>
  <c r="CY102" i="3"/>
  <c r="CZ102" i="3"/>
  <c r="DB102" i="3" s="1"/>
  <c r="DA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A104" i="3"/>
  <c r="DB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B107" i="3" s="1"/>
  <c r="DA107" i="3"/>
  <c r="DC107" i="3"/>
  <c r="A108" i="3"/>
  <c r="Y108" i="3"/>
  <c r="CY108" i="3"/>
  <c r="CZ108" i="3"/>
  <c r="DA108" i="3"/>
  <c r="DB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A121" i="3"/>
  <c r="DB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B123" i="3" s="1"/>
  <c r="DA123" i="3"/>
  <c r="DC123" i="3"/>
  <c r="A124" i="3"/>
  <c r="Y124" i="3"/>
  <c r="CY124" i="3"/>
  <c r="CZ124" i="3"/>
  <c r="DA124" i="3"/>
  <c r="DB124" i="3"/>
  <c r="DC124" i="3"/>
  <c r="A125" i="3"/>
  <c r="Y125" i="3"/>
  <c r="CY125" i="3"/>
  <c r="CZ125" i="3"/>
  <c r="DA125" i="3"/>
  <c r="DB125" i="3"/>
  <c r="DC125" i="3"/>
  <c r="A126" i="3"/>
  <c r="Y126" i="3"/>
  <c r="CY126" i="3"/>
  <c r="CZ126" i="3"/>
  <c r="DA126" i="3"/>
  <c r="DB126" i="3"/>
  <c r="DC126" i="3"/>
  <c r="A127" i="3"/>
  <c r="Y127" i="3"/>
  <c r="CY127" i="3"/>
  <c r="CZ127" i="3"/>
  <c r="DB127" i="3" s="1"/>
  <c r="DA127" i="3"/>
  <c r="DC127" i="3"/>
  <c r="A128" i="3"/>
  <c r="Y128" i="3"/>
  <c r="CY128" i="3"/>
  <c r="CZ128" i="3"/>
  <c r="DA128" i="3"/>
  <c r="DB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B131" i="3" s="1"/>
  <c r="DA131" i="3"/>
  <c r="DC131" i="3"/>
  <c r="A132" i="3"/>
  <c r="Y132" i="3"/>
  <c r="CY132" i="3"/>
  <c r="CZ132" i="3"/>
  <c r="DB132" i="3" s="1"/>
  <c r="DA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B135" i="3" s="1"/>
  <c r="DA135" i="3"/>
  <c r="DC135" i="3"/>
  <c r="A136" i="3"/>
  <c r="Y136" i="3"/>
  <c r="CY136" i="3"/>
  <c r="CZ136" i="3"/>
  <c r="DA136" i="3"/>
  <c r="DB136" i="3"/>
  <c r="DC136" i="3"/>
  <c r="A137" i="3"/>
  <c r="Y137" i="3"/>
  <c r="CY137" i="3"/>
  <c r="CZ137" i="3"/>
  <c r="DB137" i="3" s="1"/>
  <c r="DA137" i="3"/>
  <c r="DC137" i="3"/>
  <c r="A138" i="3"/>
  <c r="Y138" i="3"/>
  <c r="CY138" i="3"/>
  <c r="CZ138" i="3"/>
  <c r="DB138" i="3" s="1"/>
  <c r="DA138" i="3"/>
  <c r="DC138" i="3"/>
  <c r="A139" i="3"/>
  <c r="Y139" i="3"/>
  <c r="CY139" i="3"/>
  <c r="CZ139" i="3"/>
  <c r="DB139" i="3" s="1"/>
  <c r="DA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B143" i="3" s="1"/>
  <c r="DA143" i="3"/>
  <c r="DC143" i="3"/>
  <c r="A144" i="3"/>
  <c r="Y144" i="3"/>
  <c r="CY144" i="3"/>
  <c r="CZ144" i="3"/>
  <c r="DA144" i="3"/>
  <c r="DB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B146" i="3" s="1"/>
  <c r="DA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A149" i="3"/>
  <c r="DB149" i="3"/>
  <c r="DC149" i="3"/>
  <c r="A150" i="3"/>
  <c r="Y150" i="3"/>
  <c r="CY150" i="3"/>
  <c r="CZ150" i="3"/>
  <c r="DA150" i="3"/>
  <c r="DB150" i="3"/>
  <c r="DC150" i="3"/>
  <c r="A151" i="3"/>
  <c r="Y151" i="3"/>
  <c r="CY151" i="3"/>
  <c r="CZ151" i="3"/>
  <c r="DB151" i="3" s="1"/>
  <c r="DA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B153" i="3" s="1"/>
  <c r="DA153" i="3"/>
  <c r="DC153" i="3"/>
  <c r="A154" i="3"/>
  <c r="Y154" i="3"/>
  <c r="CY154" i="3"/>
  <c r="CZ154" i="3"/>
  <c r="DB154" i="3" s="1"/>
  <c r="DA154" i="3"/>
  <c r="DC154" i="3"/>
  <c r="A155" i="3"/>
  <c r="Y155" i="3"/>
  <c r="CY155" i="3"/>
  <c r="CZ155" i="3"/>
  <c r="DA155" i="3"/>
  <c r="DB155" i="3"/>
  <c r="DC155" i="3"/>
  <c r="A156" i="3"/>
  <c r="Y156" i="3"/>
  <c r="CY156" i="3"/>
  <c r="CZ156" i="3"/>
  <c r="DA156" i="3"/>
  <c r="DB156" i="3"/>
  <c r="DC156" i="3"/>
  <c r="A157" i="3"/>
  <c r="Y157" i="3"/>
  <c r="CY157" i="3"/>
  <c r="CZ157" i="3"/>
  <c r="DB157" i="3" s="1"/>
  <c r="DA157" i="3"/>
  <c r="DC157" i="3"/>
  <c r="A158" i="3"/>
  <c r="Y158" i="3"/>
  <c r="CY158" i="3"/>
  <c r="CZ158" i="3"/>
  <c r="DA158" i="3"/>
  <c r="DB158" i="3"/>
  <c r="DC158" i="3"/>
  <c r="A159" i="3"/>
  <c r="Y159" i="3"/>
  <c r="CY159" i="3"/>
  <c r="CZ159" i="3"/>
  <c r="DB159" i="3" s="1"/>
  <c r="DA159" i="3"/>
  <c r="DC159" i="3"/>
  <c r="A160" i="3"/>
  <c r="Y160" i="3"/>
  <c r="CY160" i="3"/>
  <c r="CZ160" i="3"/>
  <c r="DB160" i="3" s="1"/>
  <c r="DA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A162" i="3"/>
  <c r="DB162" i="3"/>
  <c r="DC162" i="3"/>
  <c r="A163" i="3"/>
  <c r="Y163" i="3"/>
  <c r="CY163" i="3"/>
  <c r="CZ163" i="3"/>
  <c r="DB163" i="3" s="1"/>
  <c r="DA163" i="3"/>
  <c r="DC163" i="3"/>
  <c r="A164" i="3"/>
  <c r="Y164" i="3"/>
  <c r="CY164" i="3"/>
  <c r="CZ164" i="3"/>
  <c r="DB164" i="3" s="1"/>
  <c r="DA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B166" i="3" s="1"/>
  <c r="DA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A168" i="3"/>
  <c r="DB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B170" i="3" s="1"/>
  <c r="DA170" i="3"/>
  <c r="DC170" i="3"/>
  <c r="A171" i="3"/>
  <c r="Y171" i="3"/>
  <c r="CY171" i="3"/>
  <c r="CZ171" i="3"/>
  <c r="DA171" i="3"/>
  <c r="DB171" i="3"/>
  <c r="DC171" i="3"/>
  <c r="A172" i="3"/>
  <c r="Y172" i="3"/>
  <c r="CY172" i="3"/>
  <c r="CZ172" i="3"/>
  <c r="DA172" i="3"/>
  <c r="DB172" i="3"/>
  <c r="DC172" i="3"/>
  <c r="A173" i="3"/>
  <c r="Y173" i="3"/>
  <c r="CV173" i="3" s="1"/>
  <c r="CU173" i="3"/>
  <c r="CX173" i="3"/>
  <c r="CY173" i="3"/>
  <c r="CZ173" i="3"/>
  <c r="DB173" i="3" s="1"/>
  <c r="DA173" i="3"/>
  <c r="DC173" i="3"/>
  <c r="A174" i="3"/>
  <c r="Y174" i="3"/>
  <c r="CX174" i="3" s="1"/>
  <c r="CY174" i="3"/>
  <c r="CZ174" i="3"/>
  <c r="DA174" i="3"/>
  <c r="DB174" i="3"/>
  <c r="DC174" i="3"/>
  <c r="DF174" i="3"/>
  <c r="A175" i="3"/>
  <c r="Y175" i="3"/>
  <c r="CX175" i="3"/>
  <c r="DH175" i="3" s="1"/>
  <c r="CY175" i="3"/>
  <c r="CZ175" i="3"/>
  <c r="DA175" i="3"/>
  <c r="DB175" i="3"/>
  <c r="DC175" i="3"/>
  <c r="DF175" i="3"/>
  <c r="DG175" i="3"/>
  <c r="DI175" i="3"/>
  <c r="DJ175" i="3"/>
  <c r="A176" i="3"/>
  <c r="Y176" i="3"/>
  <c r="CX176" i="3" s="1"/>
  <c r="CY176" i="3"/>
  <c r="CZ176" i="3"/>
  <c r="DA176" i="3"/>
  <c r="DB176" i="3"/>
  <c r="DC176" i="3"/>
  <c r="DH176" i="3"/>
  <c r="DI176" i="3"/>
  <c r="A177" i="3"/>
  <c r="Y177" i="3"/>
  <c r="CX177" i="3" s="1"/>
  <c r="CY177" i="3"/>
  <c r="CZ177" i="3"/>
  <c r="DA177" i="3"/>
  <c r="DB177" i="3"/>
  <c r="DC177" i="3"/>
  <c r="A178" i="3"/>
  <c r="Y178" i="3"/>
  <c r="CX178" i="3"/>
  <c r="DH178" i="3" s="1"/>
  <c r="CY178" i="3"/>
  <c r="CZ178" i="3"/>
  <c r="DB178" i="3" s="1"/>
  <c r="DA178" i="3"/>
  <c r="DC178" i="3"/>
  <c r="DF178" i="3"/>
  <c r="DJ178" i="3" s="1"/>
  <c r="DG178" i="3"/>
  <c r="DI178" i="3"/>
  <c r="A179" i="3"/>
  <c r="Y179" i="3"/>
  <c r="CX179" i="3"/>
  <c r="DG179" i="3" s="1"/>
  <c r="CY179" i="3"/>
  <c r="CZ179" i="3"/>
  <c r="DB179" i="3" s="1"/>
  <c r="DA179" i="3"/>
  <c r="DC179" i="3"/>
  <c r="DF179" i="3"/>
  <c r="DJ179" i="3" s="1"/>
  <c r="DH179" i="3"/>
  <c r="A180" i="3"/>
  <c r="Y180" i="3"/>
  <c r="CX180" i="3"/>
  <c r="CY180" i="3"/>
  <c r="CZ180" i="3"/>
  <c r="DA180" i="3"/>
  <c r="DB180" i="3"/>
  <c r="DC180" i="3"/>
  <c r="A181" i="3"/>
  <c r="Y181" i="3"/>
  <c r="CX181" i="3" s="1"/>
  <c r="CY181" i="3"/>
  <c r="CZ181" i="3"/>
  <c r="DA181" i="3"/>
  <c r="DB181" i="3"/>
  <c r="DC181" i="3"/>
  <c r="A182" i="3"/>
  <c r="Y182" i="3"/>
  <c r="CX182" i="3" s="1"/>
  <c r="CY182" i="3"/>
  <c r="CZ182" i="3"/>
  <c r="DB182" i="3" s="1"/>
  <c r="DA182" i="3"/>
  <c r="DC182" i="3"/>
  <c r="A183" i="3"/>
  <c r="Y183" i="3"/>
  <c r="CX183" i="3" s="1"/>
  <c r="CY183" i="3"/>
  <c r="CZ183" i="3"/>
  <c r="DB183" i="3" s="1"/>
  <c r="DA183" i="3"/>
  <c r="DC183" i="3"/>
  <c r="DI183" i="3"/>
  <c r="A184" i="3"/>
  <c r="Y184" i="3"/>
  <c r="CX184" i="3"/>
  <c r="CY184" i="3"/>
  <c r="CZ184" i="3"/>
  <c r="DA184" i="3"/>
  <c r="DB184" i="3"/>
  <c r="DC184" i="3"/>
  <c r="DH184" i="3"/>
  <c r="DI184" i="3"/>
  <c r="A185" i="3"/>
  <c r="Y185" i="3"/>
  <c r="CX185" i="3"/>
  <c r="CY185" i="3"/>
  <c r="CZ185" i="3"/>
  <c r="DB185" i="3" s="1"/>
  <c r="DA185" i="3"/>
  <c r="DC185" i="3"/>
  <c r="DG185" i="3"/>
  <c r="A186" i="3"/>
  <c r="Y186" i="3"/>
  <c r="CX186" i="3" s="1"/>
  <c r="DF186" i="3" s="1"/>
  <c r="DJ186" i="3" s="1"/>
  <c r="CY186" i="3"/>
  <c r="CZ186" i="3"/>
  <c r="DB186" i="3" s="1"/>
  <c r="DA186" i="3"/>
  <c r="DC186" i="3"/>
  <c r="A187" i="3"/>
  <c r="Y187" i="3"/>
  <c r="CX187" i="3"/>
  <c r="DH187" i="3" s="1"/>
  <c r="CY187" i="3"/>
  <c r="CZ187" i="3"/>
  <c r="DA187" i="3"/>
  <c r="DB187" i="3"/>
  <c r="DC187" i="3"/>
  <c r="DF187" i="3"/>
  <c r="DG187" i="3"/>
  <c r="DI187" i="3"/>
  <c r="DJ187" i="3"/>
  <c r="A188" i="3"/>
  <c r="Y188" i="3"/>
  <c r="CV188" i="3" s="1"/>
  <c r="CU188" i="3"/>
  <c r="CY188" i="3"/>
  <c r="CZ188" i="3"/>
  <c r="DB188" i="3" s="1"/>
  <c r="DA188" i="3"/>
  <c r="DC188" i="3"/>
  <c r="A189" i="3"/>
  <c r="Y189" i="3"/>
  <c r="CW189" i="3"/>
  <c r="CX189" i="3"/>
  <c r="CY189" i="3"/>
  <c r="CZ189" i="3"/>
  <c r="DA189" i="3"/>
  <c r="DB189" i="3"/>
  <c r="DC189" i="3"/>
  <c r="A190" i="3"/>
  <c r="Y190" i="3"/>
  <c r="CX190" i="3"/>
  <c r="CY190" i="3"/>
  <c r="CZ190" i="3"/>
  <c r="DA190" i="3"/>
  <c r="DB190" i="3"/>
  <c r="DC190" i="3"/>
  <c r="A191" i="3"/>
  <c r="Y191" i="3"/>
  <c r="CX191" i="3" s="1"/>
  <c r="CY191" i="3"/>
  <c r="CZ191" i="3"/>
  <c r="DB191" i="3" s="1"/>
  <c r="DA191" i="3"/>
  <c r="DC191" i="3"/>
  <c r="A192" i="3"/>
  <c r="Y192" i="3"/>
  <c r="CX192" i="3" s="1"/>
  <c r="CY192" i="3"/>
  <c r="CZ192" i="3"/>
  <c r="DB192" i="3" s="1"/>
  <c r="DA192" i="3"/>
  <c r="DC192" i="3"/>
  <c r="A193" i="3"/>
  <c r="Y193" i="3"/>
  <c r="CX193" i="3"/>
  <c r="CY193" i="3"/>
  <c r="CZ193" i="3"/>
  <c r="DA193" i="3"/>
  <c r="DB193" i="3"/>
  <c r="DC193" i="3"/>
  <c r="DH193" i="3"/>
  <c r="A194" i="3"/>
  <c r="Y194" i="3"/>
  <c r="CX194" i="3"/>
  <c r="DG194" i="3" s="1"/>
  <c r="CY194" i="3"/>
  <c r="CZ194" i="3"/>
  <c r="DB194" i="3" s="1"/>
  <c r="DA194" i="3"/>
  <c r="DC194" i="3"/>
  <c r="A195" i="3"/>
  <c r="Y195" i="3"/>
  <c r="CX195" i="3" s="1"/>
  <c r="CY195" i="3"/>
  <c r="CZ195" i="3"/>
  <c r="DB195" i="3" s="1"/>
  <c r="DA195" i="3"/>
  <c r="DC195" i="3"/>
  <c r="A196" i="3"/>
  <c r="Y196" i="3"/>
  <c r="CX196" i="3"/>
  <c r="DH196" i="3" s="1"/>
  <c r="CY196" i="3"/>
  <c r="CZ196" i="3"/>
  <c r="DA196" i="3"/>
  <c r="DB196" i="3"/>
  <c r="DC196" i="3"/>
  <c r="DF196" i="3"/>
  <c r="DJ196" i="3" s="1"/>
  <c r="DG196" i="3"/>
  <c r="DI196" i="3"/>
  <c r="A197" i="3"/>
  <c r="Y197" i="3"/>
  <c r="CX197" i="3" s="1"/>
  <c r="DG197" i="3" s="1"/>
  <c r="CY197" i="3"/>
  <c r="CZ197" i="3"/>
  <c r="DA197" i="3"/>
  <c r="DB197" i="3"/>
  <c r="DC197" i="3"/>
  <c r="DF197" i="3"/>
  <c r="DJ197" i="3" s="1"/>
  <c r="DH197" i="3"/>
  <c r="A198" i="3"/>
  <c r="Y198" i="3"/>
  <c r="CX198" i="3" s="1"/>
  <c r="CY198" i="3"/>
  <c r="CZ198" i="3"/>
  <c r="DA198" i="3"/>
  <c r="DB198" i="3"/>
  <c r="DC198" i="3"/>
  <c r="A199" i="3"/>
  <c r="Y199" i="3"/>
  <c r="CX199" i="3" s="1"/>
  <c r="DH199" i="3" s="1"/>
  <c r="CY199" i="3"/>
  <c r="CZ199" i="3"/>
  <c r="DA199" i="3"/>
  <c r="DB199" i="3"/>
  <c r="DC199" i="3"/>
  <c r="DF199" i="3"/>
  <c r="DJ199" i="3" s="1"/>
  <c r="DG199" i="3"/>
  <c r="A200" i="3"/>
  <c r="Y200" i="3"/>
  <c r="CX200" i="3"/>
  <c r="DG200" i="3" s="1"/>
  <c r="CY200" i="3"/>
  <c r="CZ200" i="3"/>
  <c r="DB200" i="3" s="1"/>
  <c r="DA200" i="3"/>
  <c r="DC200" i="3"/>
  <c r="DF200" i="3"/>
  <c r="DJ200" i="3" s="1"/>
  <c r="DH200" i="3"/>
  <c r="A201" i="3"/>
  <c r="Y201" i="3"/>
  <c r="CX201" i="3"/>
  <c r="CY201" i="3"/>
  <c r="CZ201" i="3"/>
  <c r="DB201" i="3" s="1"/>
  <c r="DA201" i="3"/>
  <c r="DC201" i="3"/>
  <c r="DG201" i="3"/>
  <c r="A202" i="3"/>
  <c r="Y202" i="3"/>
  <c r="CX202" i="3" s="1"/>
  <c r="CY202" i="3"/>
  <c r="CZ202" i="3"/>
  <c r="DA202" i="3"/>
  <c r="DB202" i="3"/>
  <c r="DC202" i="3"/>
  <c r="A203" i="3"/>
  <c r="Y203" i="3"/>
  <c r="CV203" i="3" s="1"/>
  <c r="CU203" i="3"/>
  <c r="CX203" i="3"/>
  <c r="DF203" i="3" s="1"/>
  <c r="CY203" i="3"/>
  <c r="CZ203" i="3"/>
  <c r="DA203" i="3"/>
  <c r="DB203" i="3"/>
  <c r="DC203" i="3"/>
  <c r="DG203" i="3"/>
  <c r="DH203" i="3"/>
  <c r="A204" i="3"/>
  <c r="Y204" i="3"/>
  <c r="CX204" i="3" s="1"/>
  <c r="DI204" i="3" s="1"/>
  <c r="CY204" i="3"/>
  <c r="CZ204" i="3"/>
  <c r="DB204" i="3" s="1"/>
  <c r="DA204" i="3"/>
  <c r="DC204" i="3"/>
  <c r="DG204" i="3"/>
  <c r="DJ204" i="3" s="1"/>
  <c r="DH204" i="3"/>
  <c r="A205" i="3"/>
  <c r="Y205" i="3"/>
  <c r="CX205" i="3"/>
  <c r="DH205" i="3" s="1"/>
  <c r="CY205" i="3"/>
  <c r="CZ205" i="3"/>
  <c r="DA205" i="3"/>
  <c r="DB205" i="3"/>
  <c r="DC205" i="3"/>
  <c r="DG205" i="3"/>
  <c r="DI205" i="3"/>
  <c r="A206" i="3"/>
  <c r="Y206" i="3"/>
  <c r="CX206" i="3" s="1"/>
  <c r="DG206" i="3" s="1"/>
  <c r="CY206" i="3"/>
  <c r="CZ206" i="3"/>
  <c r="DA206" i="3"/>
  <c r="DB206" i="3"/>
  <c r="DC206" i="3"/>
  <c r="DI206" i="3"/>
  <c r="A207" i="3"/>
  <c r="Y207" i="3"/>
  <c r="CV207" i="3" s="1"/>
  <c r="CU207" i="3"/>
  <c r="CX207" i="3"/>
  <c r="DG207" i="3" s="1"/>
  <c r="CY207" i="3"/>
  <c r="CZ207" i="3"/>
  <c r="DB207" i="3" s="1"/>
  <c r="DA207" i="3"/>
  <c r="DC207" i="3"/>
  <c r="DF207" i="3"/>
  <c r="A208" i="3"/>
  <c r="Y208" i="3"/>
  <c r="CW208" i="3" s="1"/>
  <c r="CY208" i="3"/>
  <c r="CZ208" i="3"/>
  <c r="DA208" i="3"/>
  <c r="DB208" i="3"/>
  <c r="DC208" i="3"/>
  <c r="A209" i="3"/>
  <c r="Y209" i="3"/>
  <c r="CX209" i="3" s="1"/>
  <c r="CY209" i="3"/>
  <c r="CZ209" i="3"/>
  <c r="DA209" i="3"/>
  <c r="DB209" i="3"/>
  <c r="DC209" i="3"/>
  <c r="A210" i="3"/>
  <c r="Y210" i="3"/>
  <c r="CX210" i="3"/>
  <c r="DG210" i="3" s="1"/>
  <c r="CY210" i="3"/>
  <c r="CZ210" i="3"/>
  <c r="DB210" i="3" s="1"/>
  <c r="DA210" i="3"/>
  <c r="DC210" i="3"/>
  <c r="DF210" i="3"/>
  <c r="DJ210" i="3" s="1"/>
  <c r="DI210" i="3"/>
  <c r="A211" i="3"/>
  <c r="Y211" i="3"/>
  <c r="CY211" i="3"/>
  <c r="CZ211" i="3"/>
  <c r="DB211" i="3" s="1"/>
  <c r="DA211" i="3"/>
  <c r="DC211" i="3"/>
  <c r="A212" i="3"/>
  <c r="Y212" i="3"/>
  <c r="CY212" i="3"/>
  <c r="CZ212" i="3"/>
  <c r="DA212" i="3"/>
  <c r="DB212" i="3"/>
  <c r="DC212" i="3"/>
  <c r="A213" i="3"/>
  <c r="Y213" i="3"/>
  <c r="CY213" i="3"/>
  <c r="CZ213" i="3"/>
  <c r="DB213" i="3" s="1"/>
  <c r="DA213" i="3"/>
  <c r="DC213" i="3"/>
  <c r="A214" i="3"/>
  <c r="Y214" i="3"/>
  <c r="CY214" i="3"/>
  <c r="CZ214" i="3"/>
  <c r="DA214" i="3"/>
  <c r="DB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B216" i="3" s="1"/>
  <c r="DA216" i="3"/>
  <c r="DC216" i="3"/>
  <c r="A217" i="3"/>
  <c r="Y217" i="3"/>
  <c r="CY217" i="3"/>
  <c r="CZ217" i="3"/>
  <c r="DB217" i="3" s="1"/>
  <c r="DA217" i="3"/>
  <c r="DC217" i="3"/>
  <c r="A218" i="3"/>
  <c r="Y218" i="3"/>
  <c r="CY218" i="3"/>
  <c r="CZ218" i="3"/>
  <c r="DB218" i="3" s="1"/>
  <c r="DA218" i="3"/>
  <c r="DC218" i="3"/>
  <c r="A219" i="3"/>
  <c r="Y219" i="3"/>
  <c r="CY219" i="3"/>
  <c r="CZ219" i="3"/>
  <c r="DA219" i="3"/>
  <c r="DB219" i="3"/>
  <c r="DC219" i="3"/>
  <c r="A220" i="3"/>
  <c r="Y220" i="3"/>
  <c r="CY220" i="3"/>
  <c r="CZ220" i="3"/>
  <c r="DB220" i="3" s="1"/>
  <c r="DA220" i="3"/>
  <c r="DC220" i="3"/>
  <c r="A221" i="3"/>
  <c r="Y221" i="3"/>
  <c r="CU221" i="3"/>
  <c r="CV221" i="3"/>
  <c r="CX221" i="3"/>
  <c r="DH221" i="3" s="1"/>
  <c r="CY221" i="3"/>
  <c r="CZ221" i="3"/>
  <c r="DB221" i="3" s="1"/>
  <c r="DA221" i="3"/>
  <c r="DC221" i="3"/>
  <c r="DF221" i="3"/>
  <c r="DG221" i="3"/>
  <c r="A222" i="3"/>
  <c r="Y222" i="3"/>
  <c r="CW222" i="3" s="1"/>
  <c r="CX222" i="3"/>
  <c r="CY222" i="3"/>
  <c r="CZ222" i="3"/>
  <c r="DA222" i="3"/>
  <c r="DB222" i="3"/>
  <c r="DC222" i="3"/>
  <c r="A223" i="3"/>
  <c r="Y223" i="3"/>
  <c r="CX223" i="3"/>
  <c r="CY223" i="3"/>
  <c r="CZ223" i="3"/>
  <c r="DA223" i="3"/>
  <c r="DB223" i="3"/>
  <c r="DC223" i="3"/>
  <c r="A224" i="3"/>
  <c r="Y224" i="3"/>
  <c r="CX224" i="3" s="1"/>
  <c r="CY224" i="3"/>
  <c r="CZ224" i="3"/>
  <c r="DB224" i="3" s="1"/>
  <c r="DA224" i="3"/>
  <c r="DC224" i="3"/>
  <c r="A225" i="3"/>
  <c r="Y225" i="3"/>
  <c r="CX225" i="3"/>
  <c r="CY225" i="3"/>
  <c r="CZ225" i="3"/>
  <c r="DB225" i="3" s="1"/>
  <c r="DA225" i="3"/>
  <c r="DC225" i="3"/>
  <c r="DF225" i="3"/>
  <c r="DG225" i="3"/>
  <c r="DH225" i="3"/>
  <c r="DI225" i="3"/>
  <c r="DJ225" i="3"/>
  <c r="A226" i="3"/>
  <c r="Y226" i="3"/>
  <c r="CX226" i="3"/>
  <c r="CY226" i="3"/>
  <c r="CZ226" i="3"/>
  <c r="DA226" i="3"/>
  <c r="DB226" i="3"/>
  <c r="DC226" i="3"/>
  <c r="A227" i="3"/>
  <c r="Y227" i="3"/>
  <c r="CX227" i="3" s="1"/>
  <c r="CY227" i="3"/>
  <c r="CZ227" i="3"/>
  <c r="DA227" i="3"/>
  <c r="DB227" i="3"/>
  <c r="DC227" i="3"/>
  <c r="A228" i="3"/>
  <c r="Y228" i="3"/>
  <c r="CX228" i="3" s="1"/>
  <c r="CY228" i="3"/>
  <c r="CZ228" i="3"/>
  <c r="DA228" i="3"/>
  <c r="DB228" i="3"/>
  <c r="DC228" i="3"/>
  <c r="DF228" i="3"/>
  <c r="DJ228" i="3" s="1"/>
  <c r="DG228" i="3"/>
  <c r="A229" i="3"/>
  <c r="Y229" i="3"/>
  <c r="CX229" i="3"/>
  <c r="DG229" i="3" s="1"/>
  <c r="CY229" i="3"/>
  <c r="CZ229" i="3"/>
  <c r="DB229" i="3" s="1"/>
  <c r="DA229" i="3"/>
  <c r="DC229" i="3"/>
  <c r="DF229" i="3"/>
  <c r="DI229" i="3"/>
  <c r="DJ229" i="3"/>
  <c r="A230" i="3"/>
  <c r="Y230" i="3"/>
  <c r="CX230" i="3"/>
  <c r="DF230" i="3" s="1"/>
  <c r="DJ230" i="3" s="1"/>
  <c r="CY230" i="3"/>
  <c r="CZ230" i="3"/>
  <c r="DA230" i="3"/>
  <c r="DB230" i="3"/>
  <c r="DC230" i="3"/>
  <c r="DH230" i="3"/>
  <c r="DI230" i="3"/>
  <c r="A231" i="3"/>
  <c r="Y231" i="3"/>
  <c r="CX231" i="3"/>
  <c r="DF231" i="3" s="1"/>
  <c r="DJ231" i="3" s="1"/>
  <c r="CY231" i="3"/>
  <c r="CZ231" i="3"/>
  <c r="DA231" i="3"/>
  <c r="DB231" i="3"/>
  <c r="DC231" i="3"/>
  <c r="DG231" i="3"/>
  <c r="DH231" i="3"/>
  <c r="A232" i="3"/>
  <c r="Y232" i="3"/>
  <c r="CX232" i="3" s="1"/>
  <c r="CY232" i="3"/>
  <c r="CZ232" i="3"/>
  <c r="DB232" i="3" s="1"/>
  <c r="DA232" i="3"/>
  <c r="DC232" i="3"/>
  <c r="A233" i="3"/>
  <c r="Y233" i="3"/>
  <c r="CX233" i="3" s="1"/>
  <c r="CY233" i="3"/>
  <c r="CZ233" i="3"/>
  <c r="DB233" i="3" s="1"/>
  <c r="DA233" i="3"/>
  <c r="DC233" i="3"/>
  <c r="DF233" i="3"/>
  <c r="DJ233" i="3" s="1"/>
  <c r="A234" i="3"/>
  <c r="Y234" i="3"/>
  <c r="CX234" i="3"/>
  <c r="CY234" i="3"/>
  <c r="CZ234" i="3"/>
  <c r="DA234" i="3"/>
  <c r="DB234" i="3"/>
  <c r="DC234" i="3"/>
  <c r="A235" i="3"/>
  <c r="Y235" i="3"/>
  <c r="CX235" i="3"/>
  <c r="CY235" i="3"/>
  <c r="CZ235" i="3"/>
  <c r="DA235" i="3"/>
  <c r="DB235" i="3"/>
  <c r="DC235" i="3"/>
  <c r="A236" i="3"/>
  <c r="Y236" i="3"/>
  <c r="CV236" i="3" s="1"/>
  <c r="CU236" i="3"/>
  <c r="CY236" i="3"/>
  <c r="CZ236" i="3"/>
  <c r="DA236" i="3"/>
  <c r="DB236" i="3"/>
  <c r="DC236" i="3"/>
  <c r="A237" i="3"/>
  <c r="Y237" i="3"/>
  <c r="CX237" i="3" s="1"/>
  <c r="CW237" i="3"/>
  <c r="CY237" i="3"/>
  <c r="CZ237" i="3"/>
  <c r="DB237" i="3" s="1"/>
  <c r="DA237" i="3"/>
  <c r="DC237" i="3"/>
  <c r="DF237" i="3"/>
  <c r="DG237" i="3"/>
  <c r="DJ237" i="3"/>
  <c r="A238" i="3"/>
  <c r="Y238" i="3"/>
  <c r="CX238" i="3"/>
  <c r="DG238" i="3" s="1"/>
  <c r="CY238" i="3"/>
  <c r="CZ238" i="3"/>
  <c r="DB238" i="3" s="1"/>
  <c r="DA238" i="3"/>
  <c r="DC238" i="3"/>
  <c r="DF238" i="3"/>
  <c r="DJ238" i="3" s="1"/>
  <c r="DI238" i="3"/>
  <c r="A239" i="3"/>
  <c r="Y239" i="3"/>
  <c r="CX239" i="3"/>
  <c r="DF239" i="3" s="1"/>
  <c r="DJ239" i="3" s="1"/>
  <c r="CY239" i="3"/>
  <c r="CZ239" i="3"/>
  <c r="DA239" i="3"/>
  <c r="DB239" i="3"/>
  <c r="DC239" i="3"/>
  <c r="DH239" i="3"/>
  <c r="DI239" i="3"/>
  <c r="A240" i="3"/>
  <c r="Y240" i="3"/>
  <c r="CX240" i="3"/>
  <c r="DF240" i="3" s="1"/>
  <c r="DJ240" i="3" s="1"/>
  <c r="CY240" i="3"/>
  <c r="CZ240" i="3"/>
  <c r="DA240" i="3"/>
  <c r="DB240" i="3"/>
  <c r="DC240" i="3"/>
  <c r="DG240" i="3"/>
  <c r="DH240" i="3"/>
  <c r="A241" i="3"/>
  <c r="Y241" i="3"/>
  <c r="CX241" i="3" s="1"/>
  <c r="CY241" i="3"/>
  <c r="CZ241" i="3"/>
  <c r="DB241" i="3" s="1"/>
  <c r="DA241" i="3"/>
  <c r="DC241" i="3"/>
  <c r="DF241" i="3"/>
  <c r="DJ241" i="3" s="1"/>
  <c r="A242" i="3"/>
  <c r="Y242" i="3"/>
  <c r="CX242" i="3" s="1"/>
  <c r="CY242" i="3"/>
  <c r="CZ242" i="3"/>
  <c r="DB242" i="3" s="1"/>
  <c r="DA242" i="3"/>
  <c r="DC242" i="3"/>
  <c r="DF242" i="3"/>
  <c r="DJ242" i="3" s="1"/>
  <c r="A243" i="3"/>
  <c r="Y243" i="3"/>
  <c r="CX243" i="3"/>
  <c r="CY243" i="3"/>
  <c r="CZ243" i="3"/>
  <c r="DA243" i="3"/>
  <c r="DB243" i="3"/>
  <c r="DC243" i="3"/>
  <c r="A244" i="3"/>
  <c r="Y244" i="3"/>
  <c r="CX244" i="3"/>
  <c r="CY244" i="3"/>
  <c r="CZ244" i="3"/>
  <c r="DA244" i="3"/>
  <c r="DB244" i="3"/>
  <c r="DC244" i="3"/>
  <c r="A245" i="3"/>
  <c r="Y245" i="3"/>
  <c r="CX245" i="3" s="1"/>
  <c r="CY245" i="3"/>
  <c r="CZ245" i="3"/>
  <c r="DB245" i="3" s="1"/>
  <c r="DA245" i="3"/>
  <c r="DC245" i="3"/>
  <c r="A246" i="3"/>
  <c r="Y246" i="3"/>
  <c r="CX246" i="3"/>
  <c r="CY246" i="3"/>
  <c r="CZ246" i="3"/>
  <c r="DB246" i="3" s="1"/>
  <c r="DA246" i="3"/>
  <c r="DC246" i="3"/>
  <c r="DF246" i="3"/>
  <c r="DG246" i="3"/>
  <c r="DH246" i="3"/>
  <c r="DI246" i="3"/>
  <c r="DJ246" i="3"/>
  <c r="A247" i="3"/>
  <c r="Y247" i="3"/>
  <c r="CX247" i="3"/>
  <c r="CY247" i="3"/>
  <c r="CZ247" i="3"/>
  <c r="DA247" i="3"/>
  <c r="DB247" i="3"/>
  <c r="DC247" i="3"/>
  <c r="A248" i="3"/>
  <c r="Y248" i="3"/>
  <c r="CX248" i="3" s="1"/>
  <c r="CY248" i="3"/>
  <c r="CZ248" i="3"/>
  <c r="DA248" i="3"/>
  <c r="DB248" i="3"/>
  <c r="DC248" i="3"/>
  <c r="A249" i="3"/>
  <c r="Y249" i="3"/>
  <c r="CX249" i="3" s="1"/>
  <c r="CY249" i="3"/>
  <c r="CZ249" i="3"/>
  <c r="DB249" i="3" s="1"/>
  <c r="DA249" i="3"/>
  <c r="DC249" i="3"/>
  <c r="DF249" i="3"/>
  <c r="DG249" i="3"/>
  <c r="DJ249" i="3"/>
  <c r="A250" i="3"/>
  <c r="Y250" i="3"/>
  <c r="CX250" i="3"/>
  <c r="DG250" i="3" s="1"/>
  <c r="CY250" i="3"/>
  <c r="CZ250" i="3"/>
  <c r="DB250" i="3" s="1"/>
  <c r="DA250" i="3"/>
  <c r="DC250" i="3"/>
  <c r="DF250" i="3"/>
  <c r="DJ250" i="3" s="1"/>
  <c r="DI250" i="3"/>
  <c r="A251" i="3"/>
  <c r="Y251" i="3"/>
  <c r="CU251" i="3"/>
  <c r="CV251" i="3"/>
  <c r="CX251" i="3"/>
  <c r="DH251" i="3" s="1"/>
  <c r="CY251" i="3"/>
  <c r="CZ251" i="3"/>
  <c r="DB251" i="3" s="1"/>
  <c r="DA251" i="3"/>
  <c r="DC251" i="3"/>
  <c r="DF251" i="3"/>
  <c r="DG251" i="3"/>
  <c r="A252" i="3"/>
  <c r="Y252" i="3"/>
  <c r="CW252" i="3" s="1"/>
  <c r="CX252" i="3"/>
  <c r="CY252" i="3"/>
  <c r="CZ252" i="3"/>
  <c r="DA252" i="3"/>
  <c r="DB252" i="3"/>
  <c r="DC252" i="3"/>
  <c r="A253" i="3"/>
  <c r="Y253" i="3"/>
  <c r="CX253" i="3" s="1"/>
  <c r="CY253" i="3"/>
  <c r="CZ253" i="3"/>
  <c r="DA253" i="3"/>
  <c r="DB253" i="3"/>
  <c r="DC253" i="3"/>
  <c r="A254" i="3"/>
  <c r="Y254" i="3"/>
  <c r="CX254" i="3" s="1"/>
  <c r="CY254" i="3"/>
  <c r="CZ254" i="3"/>
  <c r="DB254" i="3" s="1"/>
  <c r="DA254" i="3"/>
  <c r="DC254" i="3"/>
  <c r="A255" i="3"/>
  <c r="Y255" i="3"/>
  <c r="CX255" i="3"/>
  <c r="CY255" i="3"/>
  <c r="CZ255" i="3"/>
  <c r="DB255" i="3" s="1"/>
  <c r="DA255" i="3"/>
  <c r="DC255" i="3"/>
  <c r="DF255" i="3"/>
  <c r="DG255" i="3"/>
  <c r="DH255" i="3"/>
  <c r="DI255" i="3"/>
  <c r="DJ255" i="3"/>
  <c r="A256" i="3"/>
  <c r="Y256" i="3"/>
  <c r="CX256" i="3"/>
  <c r="CY256" i="3"/>
  <c r="CZ256" i="3"/>
  <c r="DA256" i="3"/>
  <c r="DB256" i="3"/>
  <c r="DC256" i="3"/>
  <c r="A257" i="3"/>
  <c r="Y257" i="3"/>
  <c r="CX257" i="3"/>
  <c r="CY257" i="3"/>
  <c r="CZ257" i="3"/>
  <c r="DA257" i="3"/>
  <c r="DB257" i="3"/>
  <c r="DC257" i="3"/>
  <c r="A258" i="3"/>
  <c r="Y258" i="3"/>
  <c r="CU258" i="3"/>
  <c r="CY258" i="3"/>
  <c r="CZ258" i="3"/>
  <c r="DA258" i="3"/>
  <c r="DB258" i="3"/>
  <c r="DC258" i="3"/>
  <c r="A259" i="3"/>
  <c r="Y259" i="3"/>
  <c r="CX259" i="3" s="1"/>
  <c r="DF259" i="3" s="1"/>
  <c r="CW259" i="3"/>
  <c r="CY259" i="3"/>
  <c r="CZ259" i="3"/>
  <c r="DB259" i="3" s="1"/>
  <c r="DA259" i="3"/>
  <c r="DC259" i="3"/>
  <c r="DG259" i="3"/>
  <c r="DJ259" i="3" s="1"/>
  <c r="A260" i="3"/>
  <c r="Y260" i="3"/>
  <c r="CX260" i="3" s="1"/>
  <c r="CY260" i="3"/>
  <c r="CZ260" i="3"/>
  <c r="DB260" i="3" s="1"/>
  <c r="DA260" i="3"/>
  <c r="DC260" i="3"/>
  <c r="DF260" i="3"/>
  <c r="DJ260" i="3"/>
  <c r="A261" i="3"/>
  <c r="Y261" i="3"/>
  <c r="CX261" i="3"/>
  <c r="CY261" i="3"/>
  <c r="CZ261" i="3"/>
  <c r="DA261" i="3"/>
  <c r="DB261" i="3"/>
  <c r="DC261" i="3"/>
  <c r="A262" i="3"/>
  <c r="Y262" i="3"/>
  <c r="CX262" i="3"/>
  <c r="CY262" i="3"/>
  <c r="CZ262" i="3"/>
  <c r="DA262" i="3"/>
  <c r="DB262" i="3"/>
  <c r="DC262" i="3"/>
  <c r="A263" i="3"/>
  <c r="Y263" i="3"/>
  <c r="CX263" i="3" s="1"/>
  <c r="CY263" i="3"/>
  <c r="CZ263" i="3"/>
  <c r="DB263" i="3" s="1"/>
  <c r="DA263" i="3"/>
  <c r="DC263" i="3"/>
  <c r="DG263" i="3"/>
  <c r="A264" i="3"/>
  <c r="Y264" i="3"/>
  <c r="CX264" i="3"/>
  <c r="CY264" i="3"/>
  <c r="CZ264" i="3"/>
  <c r="DB264" i="3" s="1"/>
  <c r="DA264" i="3"/>
  <c r="DC264" i="3"/>
  <c r="DF264" i="3"/>
  <c r="DG264" i="3"/>
  <c r="DH264" i="3"/>
  <c r="DI264" i="3"/>
  <c r="DJ264" i="3"/>
  <c r="A265" i="3"/>
  <c r="Y265" i="3"/>
  <c r="CX265" i="3" s="1"/>
  <c r="CU265" i="3"/>
  <c r="CV265" i="3"/>
  <c r="CY265" i="3"/>
  <c r="CZ265" i="3"/>
  <c r="DB265" i="3" s="1"/>
  <c r="DA265" i="3"/>
  <c r="DC265" i="3"/>
  <c r="A266" i="3"/>
  <c r="Y266" i="3"/>
  <c r="CU266" i="3"/>
  <c r="CV266" i="3"/>
  <c r="CX266" i="3"/>
  <c r="CY266" i="3"/>
  <c r="CZ266" i="3"/>
  <c r="DA266" i="3"/>
  <c r="DB266" i="3"/>
  <c r="DC266" i="3"/>
  <c r="DG266" i="3"/>
  <c r="DH266" i="3"/>
  <c r="A267" i="3"/>
  <c r="Y267" i="3"/>
  <c r="CV267" i="3" s="1"/>
  <c r="CU267" i="3"/>
  <c r="CX267" i="3"/>
  <c r="CY267" i="3"/>
  <c r="CZ267" i="3"/>
  <c r="DA267" i="3"/>
  <c r="DB267" i="3"/>
  <c r="DC267" i="3"/>
  <c r="A268" i="3"/>
  <c r="Y268" i="3"/>
  <c r="CX268" i="3" s="1"/>
  <c r="CW268" i="3"/>
  <c r="CY268" i="3"/>
  <c r="CZ268" i="3"/>
  <c r="DB268" i="3" s="1"/>
  <c r="DA268" i="3"/>
  <c r="DC268" i="3"/>
  <c r="A269" i="3"/>
  <c r="Y269" i="3"/>
  <c r="CX269" i="3"/>
  <c r="CY269" i="3"/>
  <c r="CZ269" i="3"/>
  <c r="DB269" i="3" s="1"/>
  <c r="DA269" i="3"/>
  <c r="DC269" i="3"/>
  <c r="DF269" i="3"/>
  <c r="DJ269" i="3" s="1"/>
  <c r="DG269" i="3"/>
  <c r="DH269" i="3"/>
  <c r="DI269" i="3"/>
  <c r="A270" i="3"/>
  <c r="Y270" i="3"/>
  <c r="CX270" i="3" s="1"/>
  <c r="CU270" i="3"/>
  <c r="CV270" i="3"/>
  <c r="CY270" i="3"/>
  <c r="CZ270" i="3"/>
  <c r="DB270" i="3" s="1"/>
  <c r="DA270" i="3"/>
  <c r="DC270" i="3"/>
  <c r="DF270" i="3"/>
  <c r="A271" i="3"/>
  <c r="Y271" i="3"/>
  <c r="CW271" i="3"/>
  <c r="CX271" i="3"/>
  <c r="CY271" i="3"/>
  <c r="CZ271" i="3"/>
  <c r="DA271" i="3"/>
  <c r="DB271" i="3"/>
  <c r="DC271" i="3"/>
  <c r="DH271" i="3"/>
  <c r="A272" i="3"/>
  <c r="Y272" i="3"/>
  <c r="CX272" i="3"/>
  <c r="CY272" i="3"/>
  <c r="CZ272" i="3"/>
  <c r="DA272" i="3"/>
  <c r="DB272" i="3"/>
  <c r="DC272" i="3"/>
  <c r="DG272" i="3"/>
  <c r="DH272" i="3"/>
  <c r="A273" i="3"/>
  <c r="Y273" i="3"/>
  <c r="CV273" i="3" s="1"/>
  <c r="CU273" i="3"/>
  <c r="CX273" i="3"/>
  <c r="CY273" i="3"/>
  <c r="CZ273" i="3"/>
  <c r="DA273" i="3"/>
  <c r="DB273" i="3"/>
  <c r="DC273" i="3"/>
  <c r="DH273" i="3"/>
  <c r="DI273" i="3"/>
  <c r="DJ273" i="3" s="1"/>
  <c r="A274" i="3"/>
  <c r="Y274" i="3"/>
  <c r="CY274" i="3"/>
  <c r="CZ274" i="3"/>
  <c r="DB274" i="3" s="1"/>
  <c r="DA274" i="3"/>
  <c r="DC274" i="3"/>
  <c r="A275" i="3"/>
  <c r="Y275" i="3"/>
  <c r="CX275" i="3"/>
  <c r="CY275" i="3"/>
  <c r="CZ275" i="3"/>
  <c r="DB275" i="3" s="1"/>
  <c r="DA275" i="3"/>
  <c r="DC275" i="3"/>
  <c r="DF275" i="3"/>
  <c r="DG275" i="3"/>
  <c r="DH275" i="3"/>
  <c r="DI275" i="3"/>
  <c r="DJ275" i="3"/>
  <c r="A276" i="3"/>
  <c r="Y276" i="3"/>
  <c r="CX276" i="3"/>
  <c r="CY276" i="3"/>
  <c r="CZ276" i="3"/>
  <c r="DA276" i="3"/>
  <c r="DB276" i="3"/>
  <c r="DC276" i="3"/>
  <c r="A277" i="3"/>
  <c r="Y277" i="3"/>
  <c r="CX277" i="3" s="1"/>
  <c r="CY277" i="3"/>
  <c r="CZ277" i="3"/>
  <c r="DA277" i="3"/>
  <c r="DB277" i="3"/>
  <c r="DC277" i="3"/>
  <c r="A278" i="3"/>
  <c r="Y278" i="3"/>
  <c r="CX278" i="3" s="1"/>
  <c r="CY278" i="3"/>
  <c r="CZ278" i="3"/>
  <c r="DB278" i="3" s="1"/>
  <c r="DA278" i="3"/>
  <c r="DC278" i="3"/>
  <c r="DF278" i="3"/>
  <c r="DJ278" i="3" s="1"/>
  <c r="DG278" i="3"/>
  <c r="A279" i="3"/>
  <c r="Y279" i="3"/>
  <c r="CX279" i="3"/>
  <c r="DG279" i="3" s="1"/>
  <c r="CY279" i="3"/>
  <c r="CZ279" i="3"/>
  <c r="DB279" i="3" s="1"/>
  <c r="DA279" i="3"/>
  <c r="DC279" i="3"/>
  <c r="DF279" i="3"/>
  <c r="DI279" i="3"/>
  <c r="DJ279" i="3"/>
  <c r="A280" i="3"/>
  <c r="Y280" i="3"/>
  <c r="CX280" i="3"/>
  <c r="CY280" i="3"/>
  <c r="CZ280" i="3"/>
  <c r="DA280" i="3"/>
  <c r="DB280" i="3"/>
  <c r="DC280" i="3"/>
  <c r="DH280" i="3"/>
  <c r="DI280" i="3"/>
  <c r="A281" i="3"/>
  <c r="Y281" i="3"/>
  <c r="CX281" i="3" s="1"/>
  <c r="CY281" i="3"/>
  <c r="CZ281" i="3"/>
  <c r="DA281" i="3"/>
  <c r="DB281" i="3"/>
  <c r="DC281" i="3"/>
  <c r="A282" i="3"/>
  <c r="Y282" i="3"/>
  <c r="CX282" i="3" s="1"/>
  <c r="CY282" i="3"/>
  <c r="CZ282" i="3"/>
  <c r="DB282" i="3" s="1"/>
  <c r="DA282" i="3"/>
  <c r="DC282" i="3"/>
  <c r="A283" i="3"/>
  <c r="Y283" i="3"/>
  <c r="CX283" i="3" s="1"/>
  <c r="CY283" i="3"/>
  <c r="CZ283" i="3"/>
  <c r="DB283" i="3" s="1"/>
  <c r="DA283" i="3"/>
  <c r="DC283" i="3"/>
  <c r="DF283" i="3"/>
  <c r="DJ283" i="3" s="1"/>
  <c r="DI283" i="3"/>
  <c r="A284" i="3"/>
  <c r="Y284" i="3"/>
  <c r="CX284" i="3"/>
  <c r="DH284" i="3" s="1"/>
  <c r="CY284" i="3"/>
  <c r="CZ284" i="3"/>
  <c r="DA284" i="3"/>
  <c r="DB284" i="3"/>
  <c r="DC284" i="3"/>
  <c r="DI284" i="3"/>
  <c r="A285" i="3"/>
  <c r="Y285" i="3"/>
  <c r="CX285" i="3"/>
  <c r="CY285" i="3"/>
  <c r="CZ285" i="3"/>
  <c r="DA285" i="3"/>
  <c r="DB285" i="3"/>
  <c r="DC285" i="3"/>
  <c r="DG285" i="3"/>
  <c r="DH285" i="3"/>
  <c r="A286" i="3"/>
  <c r="Y286" i="3"/>
  <c r="CX286" i="3" s="1"/>
  <c r="CY286" i="3"/>
  <c r="CZ286" i="3"/>
  <c r="DB286" i="3" s="1"/>
  <c r="DA286" i="3"/>
  <c r="DC286" i="3"/>
  <c r="A287" i="3"/>
  <c r="Y287" i="3"/>
  <c r="CX287" i="3"/>
  <c r="CY287" i="3"/>
  <c r="CZ287" i="3"/>
  <c r="DB287" i="3" s="1"/>
  <c r="DA287" i="3"/>
  <c r="DC287" i="3"/>
  <c r="DF287" i="3"/>
  <c r="DG287" i="3"/>
  <c r="DH287" i="3"/>
  <c r="DI287" i="3"/>
  <c r="DJ287" i="3"/>
  <c r="A288" i="3"/>
  <c r="Y288" i="3"/>
  <c r="CX288" i="3" s="1"/>
  <c r="CU288" i="3"/>
  <c r="CV288" i="3"/>
  <c r="CY288" i="3"/>
  <c r="CZ288" i="3"/>
  <c r="DB288" i="3" s="1"/>
  <c r="DA288" i="3"/>
  <c r="DC288" i="3"/>
  <c r="A289" i="3"/>
  <c r="Y289" i="3"/>
  <c r="CW289" i="3"/>
  <c r="CX289" i="3"/>
  <c r="CY289" i="3"/>
  <c r="CZ289" i="3"/>
  <c r="DA289" i="3"/>
  <c r="DB289" i="3"/>
  <c r="DC289" i="3"/>
  <c r="A290" i="3"/>
  <c r="Y290" i="3"/>
  <c r="CX290" i="3"/>
  <c r="CY290" i="3"/>
  <c r="CZ290" i="3"/>
  <c r="DA290" i="3"/>
  <c r="DB290" i="3"/>
  <c r="DC290" i="3"/>
  <c r="A291" i="3"/>
  <c r="Y291" i="3"/>
  <c r="CX291" i="3" s="1"/>
  <c r="DG291" i="3" s="1"/>
  <c r="CY291" i="3"/>
  <c r="CZ291" i="3"/>
  <c r="DB291" i="3" s="1"/>
  <c r="DA291" i="3"/>
  <c r="DC291" i="3"/>
  <c r="DF291" i="3"/>
  <c r="DJ291" i="3"/>
  <c r="A292" i="3"/>
  <c r="Y292" i="3"/>
  <c r="CX292" i="3" s="1"/>
  <c r="CY292" i="3"/>
  <c r="CZ292" i="3"/>
  <c r="DB292" i="3" s="1"/>
  <c r="DA292" i="3"/>
  <c r="DC292" i="3"/>
  <c r="DF292" i="3"/>
  <c r="DI292" i="3"/>
  <c r="DJ292" i="3"/>
  <c r="A293" i="3"/>
  <c r="Y293" i="3"/>
  <c r="CX293" i="3"/>
  <c r="CY293" i="3"/>
  <c r="CZ293" i="3"/>
  <c r="DA293" i="3"/>
  <c r="DB293" i="3"/>
  <c r="DC293" i="3"/>
  <c r="A294" i="3"/>
  <c r="Y294" i="3"/>
  <c r="CX294" i="3" s="1"/>
  <c r="CY294" i="3"/>
  <c r="CZ294" i="3"/>
  <c r="DA294" i="3"/>
  <c r="DB294" i="3"/>
  <c r="DC294" i="3"/>
  <c r="A295" i="3"/>
  <c r="Y295" i="3"/>
  <c r="CX295" i="3" s="1"/>
  <c r="CY295" i="3"/>
  <c r="CZ295" i="3"/>
  <c r="DB295" i="3" s="1"/>
  <c r="DA295" i="3"/>
  <c r="DC295" i="3"/>
  <c r="DF295" i="3"/>
  <c r="DJ295" i="3" s="1"/>
  <c r="DG295" i="3"/>
  <c r="A296" i="3"/>
  <c r="Y296" i="3"/>
  <c r="CX296" i="3"/>
  <c r="CY296" i="3"/>
  <c r="CZ296" i="3"/>
  <c r="DB296" i="3" s="1"/>
  <c r="DA296" i="3"/>
  <c r="DC296" i="3"/>
  <c r="DF296" i="3"/>
  <c r="DJ296" i="3" s="1"/>
  <c r="DG296" i="3"/>
  <c r="DH296" i="3"/>
  <c r="DI296" i="3"/>
  <c r="A297" i="3"/>
  <c r="Y297" i="3"/>
  <c r="CX297" i="3"/>
  <c r="DH297" i="3" s="1"/>
  <c r="CY297" i="3"/>
  <c r="CZ297" i="3"/>
  <c r="DA297" i="3"/>
  <c r="DB297" i="3"/>
  <c r="DC297" i="3"/>
  <c r="DI297" i="3"/>
  <c r="A298" i="3"/>
  <c r="Y298" i="3"/>
  <c r="CX298" i="3" s="1"/>
  <c r="CY298" i="3"/>
  <c r="CZ298" i="3"/>
  <c r="DA298" i="3"/>
  <c r="DB298" i="3"/>
  <c r="DC298" i="3"/>
  <c r="A299" i="3"/>
  <c r="Y299" i="3"/>
  <c r="CX299" i="3" s="1"/>
  <c r="CY299" i="3"/>
  <c r="CZ299" i="3"/>
  <c r="DA299" i="3"/>
  <c r="DB299" i="3"/>
  <c r="DC299" i="3"/>
  <c r="A300" i="3"/>
  <c r="Y300" i="3"/>
  <c r="CX300" i="3"/>
  <c r="DG300" i="3" s="1"/>
  <c r="CY300" i="3"/>
  <c r="CZ300" i="3"/>
  <c r="DB300" i="3" s="1"/>
  <c r="DA300" i="3"/>
  <c r="DC300" i="3"/>
  <c r="DF300" i="3"/>
  <c r="DJ300" i="3" s="1"/>
  <c r="DI300" i="3"/>
  <c r="A301" i="3"/>
  <c r="Y301" i="3"/>
  <c r="CX301" i="3"/>
  <c r="CY301" i="3"/>
  <c r="CZ301" i="3"/>
  <c r="DA301" i="3"/>
  <c r="DB301" i="3"/>
  <c r="DC301" i="3"/>
  <c r="A302" i="3"/>
  <c r="Y302" i="3"/>
  <c r="CX302" i="3"/>
  <c r="CY302" i="3"/>
  <c r="CZ302" i="3"/>
  <c r="DB302" i="3" s="1"/>
  <c r="DA302" i="3"/>
  <c r="DC302" i="3"/>
  <c r="DG302" i="3"/>
  <c r="A303" i="3"/>
  <c r="Y303" i="3"/>
  <c r="CV303" i="3" s="1"/>
  <c r="CU303" i="3"/>
  <c r="CY303" i="3"/>
  <c r="CZ303" i="3"/>
  <c r="DA303" i="3"/>
  <c r="DB303" i="3"/>
  <c r="DC303" i="3"/>
  <c r="A304" i="3"/>
  <c r="Y304" i="3"/>
  <c r="CX304" i="3" s="1"/>
  <c r="DI304" i="3" s="1"/>
  <c r="CY304" i="3"/>
  <c r="CZ304" i="3"/>
  <c r="DB304" i="3" s="1"/>
  <c r="DA304" i="3"/>
  <c r="DC304" i="3"/>
  <c r="DG304" i="3"/>
  <c r="DJ304" i="3" s="1"/>
  <c r="DH304" i="3"/>
  <c r="A305" i="3"/>
  <c r="Y305" i="3"/>
  <c r="CX305" i="3"/>
  <c r="CY305" i="3"/>
  <c r="CZ305" i="3"/>
  <c r="DB305" i="3" s="1"/>
  <c r="DA305" i="3"/>
  <c r="DC305" i="3"/>
  <c r="DF305" i="3"/>
  <c r="DJ305" i="3" s="1"/>
  <c r="DG305" i="3"/>
  <c r="DH305" i="3"/>
  <c r="DI305" i="3"/>
  <c r="A306" i="3"/>
  <c r="Y306" i="3"/>
  <c r="CX306" i="3"/>
  <c r="CY306" i="3"/>
  <c r="CZ306" i="3"/>
  <c r="DA306" i="3"/>
  <c r="DB306" i="3"/>
  <c r="DC306" i="3"/>
  <c r="DF306" i="3"/>
  <c r="DJ306" i="3" s="1"/>
  <c r="DG306" i="3"/>
  <c r="DH306" i="3"/>
  <c r="DI306" i="3"/>
  <c r="A307" i="3"/>
  <c r="Y307" i="3"/>
  <c r="CX307" i="3" s="1"/>
  <c r="CY307" i="3"/>
  <c r="CZ307" i="3"/>
  <c r="DA307" i="3"/>
  <c r="DB307" i="3"/>
  <c r="DC307" i="3"/>
  <c r="DF307" i="3"/>
  <c r="DJ307" i="3" s="1"/>
  <c r="DG307" i="3"/>
  <c r="A308" i="3"/>
  <c r="Y308" i="3"/>
  <c r="CX308" i="3" s="1"/>
  <c r="DG308" i="3" s="1"/>
  <c r="CY308" i="3"/>
  <c r="CZ308" i="3"/>
  <c r="DA308" i="3"/>
  <c r="DB308" i="3"/>
  <c r="DC308" i="3"/>
  <c r="DF308" i="3"/>
  <c r="DJ308" i="3"/>
  <c r="A309" i="3"/>
  <c r="Y309" i="3"/>
  <c r="CX309" i="3"/>
  <c r="DG309" i="3" s="1"/>
  <c r="CY309" i="3"/>
  <c r="CZ309" i="3"/>
  <c r="DB309" i="3" s="1"/>
  <c r="DA309" i="3"/>
  <c r="DC309" i="3"/>
  <c r="DF309" i="3"/>
  <c r="DJ309" i="3" s="1"/>
  <c r="DI309" i="3"/>
  <c r="A310" i="3"/>
  <c r="Y310" i="3"/>
  <c r="CU310" i="3"/>
  <c r="CV310" i="3"/>
  <c r="CX310" i="3"/>
  <c r="CY310" i="3"/>
  <c r="CZ310" i="3"/>
  <c r="DB310" i="3" s="1"/>
  <c r="DA310" i="3"/>
  <c r="DC310" i="3"/>
  <c r="DF310" i="3"/>
  <c r="DG310" i="3"/>
  <c r="A311" i="3"/>
  <c r="Y311" i="3"/>
  <c r="CY311" i="3"/>
  <c r="CZ311" i="3"/>
  <c r="DA311" i="3"/>
  <c r="DB311" i="3"/>
  <c r="DC311" i="3"/>
  <c r="A312" i="3"/>
  <c r="Y312" i="3"/>
  <c r="CX312" i="3" s="1"/>
  <c r="CY312" i="3"/>
  <c r="CZ312" i="3"/>
  <c r="DB312" i="3" s="1"/>
  <c r="DA312" i="3"/>
  <c r="DC312" i="3"/>
  <c r="A313" i="3"/>
  <c r="Y313" i="3"/>
  <c r="CX313" i="3" s="1"/>
  <c r="CY313" i="3"/>
  <c r="CZ313" i="3"/>
  <c r="DB313" i="3" s="1"/>
  <c r="DA313" i="3"/>
  <c r="DC313" i="3"/>
  <c r="DF313" i="3"/>
  <c r="DG313" i="3"/>
  <c r="DH313" i="3"/>
  <c r="DI313" i="3"/>
  <c r="DJ313" i="3"/>
  <c r="A314" i="3"/>
  <c r="Y314" i="3"/>
  <c r="CX314" i="3"/>
  <c r="CY314" i="3"/>
  <c r="CZ314" i="3"/>
  <c r="DB314" i="3" s="1"/>
  <c r="DA314" i="3"/>
  <c r="DC314" i="3"/>
  <c r="DF314" i="3"/>
  <c r="DG314" i="3"/>
  <c r="DH314" i="3"/>
  <c r="DI314" i="3"/>
  <c r="DJ314" i="3"/>
  <c r="A315" i="3"/>
  <c r="Y315" i="3"/>
  <c r="CX315" i="3" s="1"/>
  <c r="CY315" i="3"/>
  <c r="CZ315" i="3"/>
  <c r="DA315" i="3"/>
  <c r="DB315" i="3"/>
  <c r="DC315" i="3"/>
  <c r="DI315" i="3"/>
  <c r="A316" i="3"/>
  <c r="Y316" i="3"/>
  <c r="CX316" i="3" s="1"/>
  <c r="CY316" i="3"/>
  <c r="CZ316" i="3"/>
  <c r="DB316" i="3" s="1"/>
  <c r="DA316" i="3"/>
  <c r="DC316" i="3"/>
  <c r="A317" i="3"/>
  <c r="Y317" i="3"/>
  <c r="CU317" i="3"/>
  <c r="CV317" i="3"/>
  <c r="CX317" i="3"/>
  <c r="DF317" i="3" s="1"/>
  <c r="CY317" i="3"/>
  <c r="CZ317" i="3"/>
  <c r="DA317" i="3"/>
  <c r="DB317" i="3"/>
  <c r="DC317" i="3"/>
  <c r="DG317" i="3"/>
  <c r="DH317" i="3"/>
  <c r="DI317" i="3"/>
  <c r="DJ317" i="3" s="1"/>
  <c r="A318" i="3"/>
  <c r="Y318" i="3"/>
  <c r="CW318" i="3"/>
  <c r="CX318" i="3"/>
  <c r="CY318" i="3"/>
  <c r="CZ318" i="3"/>
  <c r="DB318" i="3" s="1"/>
  <c r="DA318" i="3"/>
  <c r="DC318" i="3"/>
  <c r="DF318" i="3"/>
  <c r="DG318" i="3"/>
  <c r="DJ318" i="3" s="1"/>
  <c r="DH318" i="3"/>
  <c r="DI318" i="3"/>
  <c r="A319" i="3"/>
  <c r="Y319" i="3"/>
  <c r="CX319" i="3" s="1"/>
  <c r="CY319" i="3"/>
  <c r="CZ319" i="3"/>
  <c r="DA319" i="3"/>
  <c r="DB319" i="3"/>
  <c r="DC319" i="3"/>
  <c r="A320" i="3"/>
  <c r="Y320" i="3"/>
  <c r="CV320" i="3" s="1"/>
  <c r="CU320" i="3"/>
  <c r="CX320" i="3"/>
  <c r="CY320" i="3"/>
  <c r="CZ320" i="3"/>
  <c r="DA320" i="3"/>
  <c r="DB320" i="3"/>
  <c r="DC320" i="3"/>
  <c r="A321" i="3"/>
  <c r="Y321" i="3"/>
  <c r="CY321" i="3"/>
  <c r="CZ321" i="3"/>
  <c r="DB321" i="3" s="1"/>
  <c r="DA321" i="3"/>
  <c r="DC321" i="3"/>
  <c r="A322" i="3"/>
  <c r="Y322" i="3"/>
  <c r="CX322" i="3" s="1"/>
  <c r="CY322" i="3"/>
  <c r="CZ322" i="3"/>
  <c r="DB322" i="3" s="1"/>
  <c r="DA322" i="3"/>
  <c r="DC322" i="3"/>
  <c r="A323" i="3"/>
  <c r="Y323" i="3"/>
  <c r="CX323" i="3" s="1"/>
  <c r="CU323" i="3"/>
  <c r="CV323" i="3"/>
  <c r="CY323" i="3"/>
  <c r="CZ323" i="3"/>
  <c r="DB323" i="3" s="1"/>
  <c r="DA323" i="3"/>
  <c r="DC323" i="3"/>
  <c r="DF323" i="3"/>
  <c r="A324" i="3"/>
  <c r="Y324" i="3"/>
  <c r="CW324" i="3"/>
  <c r="CX324" i="3"/>
  <c r="DG324" i="3" s="1"/>
  <c r="DJ324" i="3" s="1"/>
  <c r="CY324" i="3"/>
  <c r="CZ324" i="3"/>
  <c r="DA324" i="3"/>
  <c r="DB324" i="3"/>
  <c r="DC324" i="3"/>
  <c r="DF324" i="3"/>
  <c r="DH324" i="3"/>
  <c r="DI324" i="3"/>
  <c r="A325" i="3"/>
  <c r="Y325" i="3"/>
  <c r="CW325" i="3" s="1"/>
  <c r="CY325" i="3"/>
  <c r="CZ325" i="3"/>
  <c r="DB325" i="3" s="1"/>
  <c r="DA325" i="3"/>
  <c r="DC325" i="3"/>
  <c r="A326" i="3"/>
  <c r="Y326" i="3"/>
  <c r="CX326" i="3"/>
  <c r="DG326" i="3" s="1"/>
  <c r="CY326" i="3"/>
  <c r="CZ326" i="3"/>
  <c r="DB326" i="3" s="1"/>
  <c r="DA326" i="3"/>
  <c r="DC326" i="3"/>
  <c r="DF326" i="3"/>
  <c r="DJ326" i="3" s="1"/>
  <c r="DI326" i="3"/>
  <c r="A327" i="3"/>
  <c r="Y327" i="3"/>
  <c r="CX327" i="3"/>
  <c r="CY327" i="3"/>
  <c r="CZ327" i="3"/>
  <c r="DA327" i="3"/>
  <c r="DB327" i="3"/>
  <c r="DC327" i="3"/>
  <c r="A328" i="3"/>
  <c r="Y328" i="3"/>
  <c r="CX328" i="3" s="1"/>
  <c r="CY328" i="3"/>
  <c r="CZ328" i="3"/>
  <c r="DA328" i="3"/>
  <c r="DB328" i="3"/>
  <c r="DC328" i="3"/>
  <c r="A329" i="3"/>
  <c r="Y329" i="3"/>
  <c r="CX329" i="3" s="1"/>
  <c r="CY329" i="3"/>
  <c r="CZ329" i="3"/>
  <c r="DB329" i="3" s="1"/>
  <c r="DA329" i="3"/>
  <c r="DC329" i="3"/>
  <c r="A330" i="3"/>
  <c r="Y330" i="3"/>
  <c r="CU330" i="3"/>
  <c r="CV330" i="3"/>
  <c r="CX330" i="3"/>
  <c r="CY330" i="3"/>
  <c r="CZ330" i="3"/>
  <c r="DA330" i="3"/>
  <c r="DB330" i="3"/>
  <c r="DC330" i="3"/>
  <c r="A331" i="3"/>
  <c r="Y331" i="3"/>
  <c r="CY331" i="3"/>
  <c r="CZ331" i="3"/>
  <c r="DB331" i="3" s="1"/>
  <c r="DA331" i="3"/>
  <c r="DC331" i="3"/>
  <c r="A332" i="3"/>
  <c r="Y332" i="3"/>
  <c r="CW332" i="3"/>
  <c r="CX332" i="3"/>
  <c r="DI332" i="3" s="1"/>
  <c r="CY332" i="3"/>
  <c r="CZ332" i="3"/>
  <c r="DA332" i="3"/>
  <c r="DB332" i="3"/>
  <c r="DC332" i="3"/>
  <c r="DF332" i="3"/>
  <c r="DG332" i="3"/>
  <c r="DJ332" i="3" s="1"/>
  <c r="DH332" i="3"/>
  <c r="A333" i="3"/>
  <c r="Y333" i="3"/>
  <c r="CX333" i="3" s="1"/>
  <c r="DF333" i="3" s="1"/>
  <c r="DJ333" i="3" s="1"/>
  <c r="CY333" i="3"/>
  <c r="CZ333" i="3"/>
  <c r="DB333" i="3" s="1"/>
  <c r="DA333" i="3"/>
  <c r="DC333" i="3"/>
  <c r="DG333" i="3"/>
  <c r="A334" i="3"/>
  <c r="Y334" i="3"/>
  <c r="CX334" i="3"/>
  <c r="DG334" i="3" s="1"/>
  <c r="CY334" i="3"/>
  <c r="CZ334" i="3"/>
  <c r="DB334" i="3" s="1"/>
  <c r="DA334" i="3"/>
  <c r="DC334" i="3"/>
  <c r="DF334" i="3"/>
  <c r="DJ334" i="3" s="1"/>
  <c r="DI334" i="3"/>
  <c r="A335" i="3"/>
  <c r="Y335" i="3"/>
  <c r="CX335" i="3"/>
  <c r="CY335" i="3"/>
  <c r="CZ335" i="3"/>
  <c r="DA335" i="3"/>
  <c r="DB335" i="3"/>
  <c r="DC335" i="3"/>
  <c r="A336" i="3"/>
  <c r="Y336" i="3"/>
  <c r="CX336" i="3" s="1"/>
  <c r="CY336" i="3"/>
  <c r="CZ336" i="3"/>
  <c r="DA336" i="3"/>
  <c r="DB336" i="3"/>
  <c r="DC336" i="3"/>
  <c r="A337" i="3"/>
  <c r="Y337" i="3"/>
  <c r="CV337" i="3" s="1"/>
  <c r="CU337" i="3"/>
  <c r="CX337" i="3"/>
  <c r="CY337" i="3"/>
  <c r="CZ337" i="3"/>
  <c r="DA337" i="3"/>
  <c r="DB337" i="3"/>
  <c r="DC337" i="3"/>
  <c r="A338" i="3"/>
  <c r="Y338" i="3"/>
  <c r="CU338" i="3"/>
  <c r="CY338" i="3"/>
  <c r="CZ338" i="3"/>
  <c r="DB338" i="3" s="1"/>
  <c r="DA338" i="3"/>
  <c r="DC338" i="3"/>
  <c r="A339" i="3"/>
  <c r="Y339" i="3"/>
  <c r="CY339" i="3"/>
  <c r="CZ339" i="3"/>
  <c r="DB339" i="3" s="1"/>
  <c r="DA339" i="3"/>
  <c r="DC339" i="3"/>
  <c r="A340" i="3"/>
  <c r="Y340" i="3"/>
  <c r="CY340" i="3"/>
  <c r="CZ340" i="3"/>
  <c r="DB340" i="3" s="1"/>
  <c r="DA340" i="3"/>
  <c r="DC340" i="3"/>
  <c r="A341" i="3"/>
  <c r="Y341" i="3"/>
  <c r="CY341" i="3"/>
  <c r="CZ341" i="3"/>
  <c r="DB341" i="3" s="1"/>
  <c r="DA341" i="3"/>
  <c r="DC341" i="3"/>
  <c r="A342" i="3"/>
  <c r="Y342" i="3"/>
  <c r="CY342" i="3"/>
  <c r="CZ342" i="3"/>
  <c r="DB342" i="3" s="1"/>
  <c r="DA342" i="3"/>
  <c r="DC342" i="3"/>
  <c r="A343" i="3"/>
  <c r="Y343" i="3"/>
  <c r="CU343" i="3"/>
  <c r="CV343" i="3"/>
  <c r="CX343" i="3"/>
  <c r="DI343" i="3" s="1"/>
  <c r="CY343" i="3"/>
  <c r="CZ343" i="3"/>
  <c r="DB343" i="3" s="1"/>
  <c r="DA343" i="3"/>
  <c r="DC343" i="3"/>
  <c r="DF343" i="3"/>
  <c r="DG343" i="3"/>
  <c r="DH343" i="3"/>
  <c r="DJ343" i="3"/>
  <c r="A344" i="3"/>
  <c r="Y344" i="3"/>
  <c r="CX344" i="3" s="1"/>
  <c r="CU344" i="3"/>
  <c r="CV344" i="3"/>
  <c r="CY344" i="3"/>
  <c r="CZ344" i="3"/>
  <c r="DA344" i="3"/>
  <c r="DB344" i="3"/>
  <c r="DC344" i="3"/>
  <c r="A345" i="3"/>
  <c r="Y345" i="3"/>
  <c r="CY345" i="3"/>
  <c r="CZ345" i="3"/>
  <c r="DA345" i="3"/>
  <c r="DB345" i="3"/>
  <c r="DC345" i="3"/>
  <c r="A346" i="3"/>
  <c r="Y346" i="3"/>
  <c r="CY346" i="3"/>
  <c r="CZ346" i="3"/>
  <c r="DA346" i="3"/>
  <c r="DB346" i="3"/>
  <c r="DC346" i="3"/>
  <c r="A347" i="3"/>
  <c r="Y347" i="3"/>
  <c r="CY347" i="3"/>
  <c r="CZ347" i="3"/>
  <c r="DA347" i="3"/>
  <c r="DB347" i="3"/>
  <c r="DC347" i="3"/>
  <c r="A348" i="3"/>
  <c r="Y348" i="3"/>
  <c r="CY348" i="3"/>
  <c r="CZ348" i="3"/>
  <c r="DA348" i="3"/>
  <c r="DB348" i="3"/>
  <c r="DC348" i="3"/>
  <c r="A349" i="3"/>
  <c r="Y349" i="3"/>
  <c r="CY349" i="3"/>
  <c r="CZ349" i="3"/>
  <c r="DA349" i="3"/>
  <c r="DB349" i="3"/>
  <c r="DC349" i="3"/>
  <c r="A350" i="3"/>
  <c r="Y350" i="3"/>
  <c r="CY350" i="3"/>
  <c r="CZ350" i="3"/>
  <c r="DA350" i="3"/>
  <c r="DB350" i="3"/>
  <c r="DC350" i="3"/>
  <c r="A351" i="3"/>
  <c r="Y351" i="3"/>
  <c r="CY351" i="3"/>
  <c r="CZ351" i="3"/>
  <c r="DB351" i="3" s="1"/>
  <c r="DA351" i="3"/>
  <c r="DC351" i="3"/>
  <c r="A352" i="3"/>
  <c r="Y352" i="3"/>
  <c r="CY352" i="3"/>
  <c r="CZ352" i="3"/>
  <c r="DA352" i="3"/>
  <c r="DB352" i="3"/>
  <c r="DC352" i="3"/>
  <c r="A353" i="3"/>
  <c r="Y353" i="3"/>
  <c r="CY353" i="3"/>
  <c r="CZ353" i="3"/>
  <c r="DB353" i="3" s="1"/>
  <c r="DA353" i="3"/>
  <c r="DC353" i="3"/>
  <c r="A354" i="3"/>
  <c r="Y354" i="3"/>
  <c r="CY354" i="3"/>
  <c r="CZ354" i="3"/>
  <c r="DA354" i="3"/>
  <c r="DB354" i="3"/>
  <c r="DC354" i="3"/>
  <c r="A355" i="3"/>
  <c r="Y355" i="3"/>
  <c r="CY355" i="3"/>
  <c r="CZ355" i="3"/>
  <c r="DB355" i="3" s="1"/>
  <c r="DA355" i="3"/>
  <c r="DC355" i="3"/>
  <c r="A356" i="3"/>
  <c r="Y356" i="3"/>
  <c r="CY356" i="3"/>
  <c r="CZ356" i="3"/>
  <c r="DA356" i="3"/>
  <c r="DB356" i="3"/>
  <c r="DC356" i="3"/>
  <c r="A357" i="3"/>
  <c r="Y357" i="3"/>
  <c r="CY357" i="3"/>
  <c r="CZ357" i="3"/>
  <c r="DA357" i="3"/>
  <c r="DB357" i="3"/>
  <c r="DC357" i="3"/>
  <c r="A358" i="3"/>
  <c r="Y358" i="3"/>
  <c r="CY358" i="3"/>
  <c r="CZ358" i="3"/>
  <c r="DB358" i="3" s="1"/>
  <c r="DA358" i="3"/>
  <c r="DC358" i="3"/>
  <c r="A359" i="3"/>
  <c r="Y359" i="3"/>
  <c r="CU359" i="3"/>
  <c r="CV359" i="3"/>
  <c r="CX359" i="3"/>
  <c r="CY359" i="3"/>
  <c r="CZ359" i="3"/>
  <c r="DB359" i="3" s="1"/>
  <c r="DA359" i="3"/>
  <c r="DC359" i="3"/>
  <c r="A360" i="3"/>
  <c r="Y360" i="3"/>
  <c r="CW360" i="3" s="1"/>
  <c r="CY360" i="3"/>
  <c r="CZ360" i="3"/>
  <c r="DA360" i="3"/>
  <c r="DB360" i="3"/>
  <c r="DC360" i="3"/>
  <c r="A361" i="3"/>
  <c r="Y361" i="3"/>
  <c r="CX361" i="3" s="1"/>
  <c r="CY361" i="3"/>
  <c r="CZ361" i="3"/>
  <c r="DA361" i="3"/>
  <c r="DB361" i="3"/>
  <c r="DC361" i="3"/>
  <c r="A362" i="3"/>
  <c r="Y362" i="3"/>
  <c r="CU362" i="3"/>
  <c r="CY362" i="3"/>
  <c r="CZ362" i="3"/>
  <c r="DA362" i="3"/>
  <c r="DB362" i="3"/>
  <c r="DC362" i="3"/>
  <c r="A363" i="3"/>
  <c r="Y363" i="3"/>
  <c r="CW363" i="3" s="1"/>
  <c r="CY363" i="3"/>
  <c r="CZ363" i="3"/>
  <c r="DB363" i="3" s="1"/>
  <c r="DA363" i="3"/>
  <c r="DC363" i="3"/>
  <c r="A364" i="3"/>
  <c r="Y364" i="3"/>
  <c r="CX364" i="3" s="1"/>
  <c r="CY364" i="3"/>
  <c r="CZ364" i="3"/>
  <c r="DB364" i="3" s="1"/>
  <c r="DA364" i="3"/>
  <c r="DC364" i="3"/>
  <c r="DF364" i="3"/>
  <c r="DJ364" i="3" s="1"/>
  <c r="A365" i="3"/>
  <c r="Y365" i="3"/>
  <c r="CY365" i="3"/>
  <c r="CZ365" i="3"/>
  <c r="DB365" i="3" s="1"/>
  <c r="DA365" i="3"/>
  <c r="DC365" i="3"/>
  <c r="A366" i="3"/>
  <c r="Y366" i="3"/>
  <c r="CY366" i="3"/>
  <c r="CZ366" i="3"/>
  <c r="DA366" i="3"/>
  <c r="DB366" i="3"/>
  <c r="DC366" i="3"/>
  <c r="A367" i="3"/>
  <c r="Y367" i="3"/>
  <c r="CY367" i="3"/>
  <c r="CZ367" i="3"/>
  <c r="DB367" i="3" s="1"/>
  <c r="DA367" i="3"/>
  <c r="DC367" i="3"/>
  <c r="A368" i="3"/>
  <c r="Y368" i="3"/>
  <c r="CY368" i="3"/>
  <c r="CZ368" i="3"/>
  <c r="DA368" i="3"/>
  <c r="DB368" i="3"/>
  <c r="DC368" i="3"/>
  <c r="A369" i="3"/>
  <c r="Y369" i="3"/>
  <c r="CY369" i="3"/>
  <c r="CZ369" i="3"/>
  <c r="DA369" i="3"/>
  <c r="DB369" i="3"/>
  <c r="DC369" i="3"/>
  <c r="A370" i="3"/>
  <c r="Y370" i="3"/>
  <c r="CY370" i="3"/>
  <c r="CZ370" i="3"/>
  <c r="DB370" i="3" s="1"/>
  <c r="DA370" i="3"/>
  <c r="DC370" i="3"/>
  <c r="A371" i="3"/>
  <c r="Y371" i="3"/>
  <c r="CY371" i="3"/>
  <c r="CZ371" i="3"/>
  <c r="DB371" i="3" s="1"/>
  <c r="DA371" i="3"/>
  <c r="DC371" i="3"/>
  <c r="A372" i="3"/>
  <c r="Y372" i="3"/>
  <c r="CY372" i="3"/>
  <c r="CZ372" i="3"/>
  <c r="DB372" i="3" s="1"/>
  <c r="DA372" i="3"/>
  <c r="DC372" i="3"/>
  <c r="A373" i="3"/>
  <c r="Y373" i="3"/>
  <c r="CY373" i="3"/>
  <c r="CZ373" i="3"/>
  <c r="DA373" i="3"/>
  <c r="DB373" i="3"/>
  <c r="DC373" i="3"/>
  <c r="A374" i="3"/>
  <c r="Y374" i="3"/>
  <c r="CY374" i="3"/>
  <c r="CZ374" i="3"/>
  <c r="DA374" i="3"/>
  <c r="DB374" i="3"/>
  <c r="DC374" i="3"/>
  <c r="A375" i="3"/>
  <c r="Y375" i="3"/>
  <c r="CY375" i="3"/>
  <c r="CZ375" i="3"/>
  <c r="DB375" i="3" s="1"/>
  <c r="DA375" i="3"/>
  <c r="DC375" i="3"/>
  <c r="A376" i="3"/>
  <c r="Y376" i="3"/>
  <c r="CY376" i="3"/>
  <c r="CZ376" i="3"/>
  <c r="DA376" i="3"/>
  <c r="DB376" i="3"/>
  <c r="DC376" i="3"/>
  <c r="A377" i="3"/>
  <c r="Y377" i="3"/>
  <c r="CY377" i="3"/>
  <c r="CZ377" i="3"/>
  <c r="DB377" i="3" s="1"/>
  <c r="DA377" i="3"/>
  <c r="DC377" i="3"/>
  <c r="A378" i="3"/>
  <c r="Y378" i="3"/>
  <c r="CY378" i="3"/>
  <c r="CZ378" i="3"/>
  <c r="DB378" i="3" s="1"/>
  <c r="DA378" i="3"/>
  <c r="DC378" i="3"/>
  <c r="A379" i="3"/>
  <c r="Y379" i="3"/>
  <c r="CY379" i="3"/>
  <c r="CZ379" i="3"/>
  <c r="DA379" i="3"/>
  <c r="DB379" i="3"/>
  <c r="DC379" i="3"/>
  <c r="A380" i="3"/>
  <c r="Y380" i="3"/>
  <c r="CY380" i="3"/>
  <c r="CZ380" i="3"/>
  <c r="DA380" i="3"/>
  <c r="DB380" i="3"/>
  <c r="DC380" i="3"/>
  <c r="A381" i="3"/>
  <c r="Y381" i="3"/>
  <c r="CY381" i="3"/>
  <c r="CZ381" i="3"/>
  <c r="DB381" i="3" s="1"/>
  <c r="DA381" i="3"/>
  <c r="DC381" i="3"/>
  <c r="A382" i="3"/>
  <c r="Y382" i="3"/>
  <c r="CY382" i="3"/>
  <c r="CZ382" i="3"/>
  <c r="DB382" i="3" s="1"/>
  <c r="DA382" i="3"/>
  <c r="DC382" i="3"/>
  <c r="A383" i="3"/>
  <c r="Y383" i="3"/>
  <c r="CY383" i="3"/>
  <c r="CZ383" i="3"/>
  <c r="DB383" i="3" s="1"/>
  <c r="DA383" i="3"/>
  <c r="DC383" i="3"/>
  <c r="A384" i="3"/>
  <c r="Y384" i="3"/>
  <c r="CY384" i="3"/>
  <c r="CZ384" i="3"/>
  <c r="DB384" i="3" s="1"/>
  <c r="DA384" i="3"/>
  <c r="DC384" i="3"/>
  <c r="A385" i="3"/>
  <c r="Y385" i="3"/>
  <c r="CY385" i="3"/>
  <c r="CZ385" i="3"/>
  <c r="DA385" i="3"/>
  <c r="DB385" i="3"/>
  <c r="DC385" i="3"/>
  <c r="A386" i="3"/>
  <c r="Y386" i="3"/>
  <c r="CY386" i="3"/>
  <c r="CZ386" i="3"/>
  <c r="DB386" i="3" s="1"/>
  <c r="DA386" i="3"/>
  <c r="DC386" i="3"/>
  <c r="A387" i="3"/>
  <c r="Y387" i="3"/>
  <c r="CY387" i="3"/>
  <c r="CZ387" i="3"/>
  <c r="DA387" i="3"/>
  <c r="DB387" i="3"/>
  <c r="DC387" i="3"/>
  <c r="A388" i="3"/>
  <c r="Y388" i="3"/>
  <c r="CY388" i="3"/>
  <c r="CZ388" i="3"/>
  <c r="DA388" i="3"/>
  <c r="DB388" i="3"/>
  <c r="DC388" i="3"/>
  <c r="A389" i="3"/>
  <c r="Y389" i="3"/>
  <c r="CV389" i="3" s="1"/>
  <c r="CU389" i="3"/>
  <c r="CX389" i="3"/>
  <c r="CY389" i="3"/>
  <c r="CZ389" i="3"/>
  <c r="DA389" i="3"/>
  <c r="DB389" i="3"/>
  <c r="DC389" i="3"/>
  <c r="A390" i="3"/>
  <c r="Y390" i="3"/>
  <c r="CX390" i="3" s="1"/>
  <c r="DI390" i="3" s="1"/>
  <c r="CW390" i="3"/>
  <c r="CY390" i="3"/>
  <c r="CZ390" i="3"/>
  <c r="DB390" i="3" s="1"/>
  <c r="DA390" i="3"/>
  <c r="DC390" i="3"/>
  <c r="A391" i="3"/>
  <c r="Y391" i="3"/>
  <c r="CX391" i="3" s="1"/>
  <c r="DH391" i="3" s="1"/>
  <c r="CY391" i="3"/>
  <c r="CZ391" i="3"/>
  <c r="DB391" i="3" s="1"/>
  <c r="DA391" i="3"/>
  <c r="DC391" i="3"/>
  <c r="A392" i="3"/>
  <c r="Y392" i="3"/>
  <c r="CU392" i="3"/>
  <c r="CV392" i="3"/>
  <c r="CX392" i="3"/>
  <c r="DI392" i="3" s="1"/>
  <c r="DJ392" i="3" s="1"/>
  <c r="CY392" i="3"/>
  <c r="CZ392" i="3"/>
  <c r="DB392" i="3" s="1"/>
  <c r="DA392" i="3"/>
  <c r="DC392" i="3"/>
  <c r="DF392" i="3"/>
  <c r="DG392" i="3"/>
  <c r="DH392" i="3"/>
  <c r="A393" i="3"/>
  <c r="Y393" i="3"/>
  <c r="CW393" i="3" s="1"/>
  <c r="CX393" i="3"/>
  <c r="CY393" i="3"/>
  <c r="CZ393" i="3"/>
  <c r="DB393" i="3" s="1"/>
  <c r="DA393" i="3"/>
  <c r="DC393" i="3"/>
  <c r="A394" i="3"/>
  <c r="Y394" i="3"/>
  <c r="CX394" i="3" s="1"/>
  <c r="DG394" i="3" s="1"/>
  <c r="CY394" i="3"/>
  <c r="CZ394" i="3"/>
  <c r="DA394" i="3"/>
  <c r="DB394" i="3"/>
  <c r="DC394" i="3"/>
  <c r="A395" i="3"/>
  <c r="Y395" i="3"/>
  <c r="CY395" i="3"/>
  <c r="CZ395" i="3"/>
  <c r="DA395" i="3"/>
  <c r="DB395" i="3"/>
  <c r="DC395" i="3"/>
  <c r="A396" i="3"/>
  <c r="Y396" i="3"/>
  <c r="CY396" i="3"/>
  <c r="CZ396" i="3"/>
  <c r="DB396" i="3" s="1"/>
  <c r="DA396" i="3"/>
  <c r="DC396" i="3"/>
  <c r="A397" i="3"/>
  <c r="Y397" i="3"/>
  <c r="CY397" i="3"/>
  <c r="CZ397" i="3"/>
  <c r="DA397" i="3"/>
  <c r="DB397" i="3"/>
  <c r="DC397" i="3"/>
  <c r="A398" i="3"/>
  <c r="Y398" i="3"/>
  <c r="CY398" i="3"/>
  <c r="CZ398" i="3"/>
  <c r="DB398" i="3" s="1"/>
  <c r="DA398" i="3"/>
  <c r="DC398" i="3"/>
  <c r="A399" i="3"/>
  <c r="Y399" i="3"/>
  <c r="CY399" i="3"/>
  <c r="CZ399" i="3"/>
  <c r="DB399" i="3" s="1"/>
  <c r="DA399" i="3"/>
  <c r="DC399" i="3"/>
  <c r="A400" i="3"/>
  <c r="Y400" i="3"/>
  <c r="CY400" i="3"/>
  <c r="CZ400" i="3"/>
  <c r="DA400" i="3"/>
  <c r="DB400" i="3"/>
  <c r="DC400" i="3"/>
  <c r="A401" i="3"/>
  <c r="Y401" i="3"/>
  <c r="CY401" i="3"/>
  <c r="CZ401" i="3"/>
  <c r="DA401" i="3"/>
  <c r="DB401" i="3"/>
  <c r="DC401" i="3"/>
  <c r="A402" i="3"/>
  <c r="Y402" i="3"/>
  <c r="CY402" i="3"/>
  <c r="CZ402" i="3"/>
  <c r="DA402" i="3"/>
  <c r="DB402" i="3"/>
  <c r="DC402" i="3"/>
  <c r="A403" i="3"/>
  <c r="Y403" i="3"/>
  <c r="CY403" i="3"/>
  <c r="CZ403" i="3"/>
  <c r="DB403" i="3" s="1"/>
  <c r="DA403" i="3"/>
  <c r="DC403" i="3"/>
  <c r="A404" i="3"/>
  <c r="Y404" i="3"/>
  <c r="CY404" i="3"/>
  <c r="CZ404" i="3"/>
  <c r="DA404" i="3"/>
  <c r="DB404" i="3"/>
  <c r="DC404" i="3"/>
  <c r="A405" i="3"/>
  <c r="Y405" i="3"/>
  <c r="CY405" i="3"/>
  <c r="CZ405" i="3"/>
  <c r="DA405" i="3"/>
  <c r="DB405" i="3"/>
  <c r="DC405" i="3"/>
  <c r="A406" i="3"/>
  <c r="Y406" i="3"/>
  <c r="CY406" i="3"/>
  <c r="CZ406" i="3"/>
  <c r="DB406" i="3" s="1"/>
  <c r="DA406" i="3"/>
  <c r="DC406" i="3"/>
  <c r="A407" i="3"/>
  <c r="Y407" i="3"/>
  <c r="CY407" i="3"/>
  <c r="CZ407" i="3"/>
  <c r="DA407" i="3"/>
  <c r="DB407" i="3"/>
  <c r="DC407" i="3"/>
  <c r="A408" i="3"/>
  <c r="Y408" i="3"/>
  <c r="CY408" i="3"/>
  <c r="CZ408" i="3"/>
  <c r="DA408" i="3"/>
  <c r="DB408" i="3"/>
  <c r="DC408" i="3"/>
  <c r="A409" i="3"/>
  <c r="Y409" i="3"/>
  <c r="CY409" i="3"/>
  <c r="CZ409" i="3"/>
  <c r="DB409" i="3" s="1"/>
  <c r="DA409" i="3"/>
  <c r="DC409" i="3"/>
  <c r="A410" i="3"/>
  <c r="Y410" i="3"/>
  <c r="CY410" i="3"/>
  <c r="CZ410" i="3"/>
  <c r="DA410" i="3"/>
  <c r="DB410" i="3"/>
  <c r="DC410" i="3"/>
  <c r="A411" i="3"/>
  <c r="Y411" i="3"/>
  <c r="CY411" i="3"/>
  <c r="CZ411" i="3"/>
  <c r="DB411" i="3" s="1"/>
  <c r="DA411" i="3"/>
  <c r="DC411" i="3"/>
  <c r="A412" i="3"/>
  <c r="Y412" i="3"/>
  <c r="CY412" i="3"/>
  <c r="CZ412" i="3"/>
  <c r="DA412" i="3"/>
  <c r="DB412" i="3"/>
  <c r="DC412" i="3"/>
  <c r="A413" i="3"/>
  <c r="Y413" i="3"/>
  <c r="CY413" i="3"/>
  <c r="CZ413" i="3"/>
  <c r="DA413" i="3"/>
  <c r="DB413" i="3"/>
  <c r="DC413" i="3"/>
  <c r="A414" i="3"/>
  <c r="Y414" i="3"/>
  <c r="CY414" i="3"/>
  <c r="CZ414" i="3"/>
  <c r="DB414" i="3" s="1"/>
  <c r="DA414" i="3"/>
  <c r="DC414" i="3"/>
  <c r="A415" i="3"/>
  <c r="Y415" i="3"/>
  <c r="CY415" i="3"/>
  <c r="CZ415" i="3"/>
  <c r="DA415" i="3"/>
  <c r="DB415" i="3"/>
  <c r="DC415" i="3"/>
  <c r="A416" i="3"/>
  <c r="Y416" i="3"/>
  <c r="CY416" i="3"/>
  <c r="CZ416" i="3"/>
  <c r="DA416" i="3"/>
  <c r="DB416" i="3"/>
  <c r="DC416" i="3"/>
  <c r="A417" i="3"/>
  <c r="Y417" i="3"/>
  <c r="CY417" i="3"/>
  <c r="CZ417" i="3"/>
  <c r="DA417" i="3"/>
  <c r="DB417" i="3"/>
  <c r="DC417" i="3"/>
  <c r="A418" i="3"/>
  <c r="Y418" i="3"/>
  <c r="CY418" i="3"/>
  <c r="CZ418" i="3"/>
  <c r="DA418" i="3"/>
  <c r="DB418" i="3"/>
  <c r="DC418" i="3"/>
  <c r="A419" i="3"/>
  <c r="Y419" i="3"/>
  <c r="CY419" i="3"/>
  <c r="CZ419" i="3"/>
  <c r="DB419" i="3" s="1"/>
  <c r="DA419" i="3"/>
  <c r="DC419" i="3"/>
  <c r="A420" i="3"/>
  <c r="Y420" i="3"/>
  <c r="CY420" i="3"/>
  <c r="CZ420" i="3"/>
  <c r="DA420" i="3"/>
  <c r="DB420" i="3"/>
  <c r="DC420" i="3"/>
  <c r="A421" i="3"/>
  <c r="Y421" i="3"/>
  <c r="CY421" i="3"/>
  <c r="CZ421" i="3"/>
  <c r="DA421" i="3"/>
  <c r="DB421" i="3"/>
  <c r="DC421" i="3"/>
  <c r="A422" i="3"/>
  <c r="Y422" i="3"/>
  <c r="CY422" i="3"/>
  <c r="CZ422" i="3"/>
  <c r="DB422" i="3" s="1"/>
  <c r="DA422" i="3"/>
  <c r="DC422" i="3"/>
  <c r="A423" i="3"/>
  <c r="Y423" i="3"/>
  <c r="CY423" i="3"/>
  <c r="CZ423" i="3"/>
  <c r="DA423" i="3"/>
  <c r="DB423" i="3"/>
  <c r="DC423" i="3"/>
  <c r="A424" i="3"/>
  <c r="Y424" i="3"/>
  <c r="CY424" i="3"/>
  <c r="CZ424" i="3"/>
  <c r="DA424" i="3"/>
  <c r="DB424" i="3"/>
  <c r="DC424" i="3"/>
  <c r="A425" i="3"/>
  <c r="Y425" i="3"/>
  <c r="CV425" i="3" s="1"/>
  <c r="CU425" i="3"/>
  <c r="CX425" i="3"/>
  <c r="DF425" i="3" s="1"/>
  <c r="CY425" i="3"/>
  <c r="CZ425" i="3"/>
  <c r="DB425" i="3" s="1"/>
  <c r="DA425" i="3"/>
  <c r="DC425" i="3"/>
  <c r="A426" i="3"/>
  <c r="Y426" i="3"/>
  <c r="CX426" i="3"/>
  <c r="CY426" i="3"/>
  <c r="CZ426" i="3"/>
  <c r="DA426" i="3"/>
  <c r="DB426" i="3"/>
  <c r="DC426" i="3"/>
  <c r="A427" i="3"/>
  <c r="Y427" i="3"/>
  <c r="CX427" i="3" s="1"/>
  <c r="CY427" i="3"/>
  <c r="CZ427" i="3"/>
  <c r="DA427" i="3"/>
  <c r="DB427" i="3"/>
  <c r="DC427" i="3"/>
  <c r="A428" i="3"/>
  <c r="Y428" i="3"/>
  <c r="CX428" i="3" s="1"/>
  <c r="CY428" i="3"/>
  <c r="CZ428" i="3"/>
  <c r="DB428" i="3" s="1"/>
  <c r="DA428" i="3"/>
  <c r="DC428" i="3"/>
  <c r="A429" i="3"/>
  <c r="Y429" i="3"/>
  <c r="CX429" i="3" s="1"/>
  <c r="DI429" i="3" s="1"/>
  <c r="CY429" i="3"/>
  <c r="CZ429" i="3"/>
  <c r="DB429" i="3" s="1"/>
  <c r="DA429" i="3"/>
  <c r="DC429" i="3"/>
  <c r="A430" i="3"/>
  <c r="Y430" i="3"/>
  <c r="CX430" i="3"/>
  <c r="DF430" i="3" s="1"/>
  <c r="DJ430" i="3" s="1"/>
  <c r="CY430" i="3"/>
  <c r="CZ430" i="3"/>
  <c r="DA430" i="3"/>
  <c r="DB430" i="3"/>
  <c r="DC430" i="3"/>
  <c r="DG430" i="3"/>
  <c r="DH430" i="3"/>
  <c r="DI430" i="3"/>
  <c r="A431" i="3"/>
  <c r="Y431" i="3"/>
  <c r="CX431" i="3" s="1"/>
  <c r="CY431" i="3"/>
  <c r="CZ431" i="3"/>
  <c r="DA431" i="3"/>
  <c r="DB431" i="3"/>
  <c r="DC431" i="3"/>
  <c r="DH431" i="3"/>
  <c r="A432" i="3"/>
  <c r="Y432" i="3"/>
  <c r="CX432" i="3" s="1"/>
  <c r="DG432" i="3" s="1"/>
  <c r="CY432" i="3"/>
  <c r="CZ432" i="3"/>
  <c r="DB432" i="3" s="1"/>
  <c r="DA432" i="3"/>
  <c r="DC432" i="3"/>
  <c r="DF432" i="3"/>
  <c r="DJ432" i="3" s="1"/>
  <c r="A433" i="3"/>
  <c r="Y433" i="3"/>
  <c r="CU433" i="3"/>
  <c r="CV433" i="3"/>
  <c r="CX433" i="3"/>
  <c r="DF433" i="3" s="1"/>
  <c r="CY433" i="3"/>
  <c r="CZ433" i="3"/>
  <c r="DA433" i="3"/>
  <c r="DB433" i="3"/>
  <c r="DC433" i="3"/>
  <c r="A434" i="3"/>
  <c r="Y434" i="3"/>
  <c r="CX434" i="3" s="1"/>
  <c r="CY434" i="3"/>
  <c r="CZ434" i="3"/>
  <c r="DB434" i="3" s="1"/>
  <c r="DA434" i="3"/>
  <c r="DC434" i="3"/>
  <c r="A435" i="3"/>
  <c r="Y435" i="3"/>
  <c r="CX435" i="3"/>
  <c r="DF435" i="3" s="1"/>
  <c r="DJ435" i="3" s="1"/>
  <c r="CY435" i="3"/>
  <c r="CZ435" i="3"/>
  <c r="DB435" i="3" s="1"/>
  <c r="DA435" i="3"/>
  <c r="DC435" i="3"/>
  <c r="A436" i="3"/>
  <c r="Y436" i="3"/>
  <c r="CX436" i="3"/>
  <c r="CY436" i="3"/>
  <c r="CZ436" i="3"/>
  <c r="DA436" i="3"/>
  <c r="DB436" i="3"/>
  <c r="DC436" i="3"/>
  <c r="A437" i="3"/>
  <c r="Y437" i="3"/>
  <c r="CX437" i="3" s="1"/>
  <c r="CY437" i="3"/>
  <c r="CZ437" i="3"/>
  <c r="DA437" i="3"/>
  <c r="DB437" i="3"/>
  <c r="DC437" i="3"/>
  <c r="A438" i="3"/>
  <c r="Y438" i="3"/>
  <c r="CX438" i="3" s="1"/>
  <c r="CY438" i="3"/>
  <c r="CZ438" i="3"/>
  <c r="DB438" i="3" s="1"/>
  <c r="DA438" i="3"/>
  <c r="DC438" i="3"/>
  <c r="A439" i="3"/>
  <c r="Y439" i="3"/>
  <c r="CX439" i="3" s="1"/>
  <c r="CY439" i="3"/>
  <c r="CZ439" i="3"/>
  <c r="DB439" i="3" s="1"/>
  <c r="DA439" i="3"/>
  <c r="DC439" i="3"/>
  <c r="DI439" i="3"/>
  <c r="A440" i="3"/>
  <c r="Y440" i="3"/>
  <c r="CX440" i="3"/>
  <c r="DF440" i="3" s="1"/>
  <c r="DJ440" i="3" s="1"/>
  <c r="CY440" i="3"/>
  <c r="CZ440" i="3"/>
  <c r="DA440" i="3"/>
  <c r="DB440" i="3"/>
  <c r="DC440" i="3"/>
  <c r="DG440" i="3"/>
  <c r="DH440" i="3"/>
  <c r="DI440" i="3"/>
  <c r="A441" i="3"/>
  <c r="Y441" i="3"/>
  <c r="CY441" i="3"/>
  <c r="CZ441" i="3"/>
  <c r="DA441" i="3"/>
  <c r="DB441" i="3"/>
  <c r="DC441" i="3"/>
  <c r="A442" i="3"/>
  <c r="Y442" i="3"/>
  <c r="CY442" i="3"/>
  <c r="CZ442" i="3"/>
  <c r="DB442" i="3" s="1"/>
  <c r="DA442" i="3"/>
  <c r="DC442" i="3"/>
  <c r="A443" i="3"/>
  <c r="Y443" i="3"/>
  <c r="CY443" i="3"/>
  <c r="CZ443" i="3"/>
  <c r="DA443" i="3"/>
  <c r="DB443" i="3"/>
  <c r="DC443" i="3"/>
  <c r="A444" i="3"/>
  <c r="Y444" i="3"/>
  <c r="CY444" i="3"/>
  <c r="CZ444" i="3"/>
  <c r="DB444" i="3" s="1"/>
  <c r="DA444" i="3"/>
  <c r="DC444" i="3"/>
  <c r="A445" i="3"/>
  <c r="Y445" i="3"/>
  <c r="CY445" i="3"/>
  <c r="CZ445" i="3"/>
  <c r="DB445" i="3" s="1"/>
  <c r="DA445" i="3"/>
  <c r="DC445" i="3"/>
  <c r="A446" i="3"/>
  <c r="Y446" i="3"/>
  <c r="CY446" i="3"/>
  <c r="CZ446" i="3"/>
  <c r="DB446" i="3" s="1"/>
  <c r="DA446" i="3"/>
  <c r="DC446" i="3"/>
  <c r="A447" i="3"/>
  <c r="Y447" i="3"/>
  <c r="CY447" i="3"/>
  <c r="CZ447" i="3"/>
  <c r="DA447" i="3"/>
  <c r="DB447" i="3"/>
  <c r="DC447" i="3"/>
  <c r="A448" i="3"/>
  <c r="Y448" i="3"/>
  <c r="CY448" i="3"/>
  <c r="CZ448" i="3"/>
  <c r="DA448" i="3"/>
  <c r="DB448" i="3"/>
  <c r="DC448" i="3"/>
  <c r="A449" i="3"/>
  <c r="Y449" i="3"/>
  <c r="CV449" i="3" s="1"/>
  <c r="CU449" i="3"/>
  <c r="CX449" i="3"/>
  <c r="DF449" i="3" s="1"/>
  <c r="CY449" i="3"/>
  <c r="CZ449" i="3"/>
  <c r="DB449" i="3" s="1"/>
  <c r="DA449" i="3"/>
  <c r="DC449" i="3"/>
  <c r="A450" i="3"/>
  <c r="Y450" i="3"/>
  <c r="CX450" i="3"/>
  <c r="CY450" i="3"/>
  <c r="CZ450" i="3"/>
  <c r="DA450" i="3"/>
  <c r="DB450" i="3"/>
  <c r="DC450" i="3"/>
  <c r="A451" i="3"/>
  <c r="Y451" i="3"/>
  <c r="CX451" i="3"/>
  <c r="CY451" i="3"/>
  <c r="CZ451" i="3"/>
  <c r="DA451" i="3"/>
  <c r="DB451" i="3"/>
  <c r="DC451" i="3"/>
  <c r="A452" i="3"/>
  <c r="Y452" i="3"/>
  <c r="CX452" i="3" s="1"/>
  <c r="CY452" i="3"/>
  <c r="CZ452" i="3"/>
  <c r="DB452" i="3" s="1"/>
  <c r="DA452" i="3"/>
  <c r="DC452" i="3"/>
  <c r="A453" i="3"/>
  <c r="Y453" i="3"/>
  <c r="CX453" i="3" s="1"/>
  <c r="CY453" i="3"/>
  <c r="CZ453" i="3"/>
  <c r="DB453" i="3" s="1"/>
  <c r="DA453" i="3"/>
  <c r="DC453" i="3"/>
  <c r="DI453" i="3"/>
  <c r="A454" i="3"/>
  <c r="Y454" i="3"/>
  <c r="CX454" i="3"/>
  <c r="DF454" i="3" s="1"/>
  <c r="DJ454" i="3" s="1"/>
  <c r="CY454" i="3"/>
  <c r="CZ454" i="3"/>
  <c r="DA454" i="3"/>
  <c r="DB454" i="3"/>
  <c r="DC454" i="3"/>
  <c r="DG454" i="3"/>
  <c r="DH454" i="3"/>
  <c r="DI454" i="3"/>
  <c r="A455" i="3"/>
  <c r="Y455" i="3"/>
  <c r="CX455" i="3" s="1"/>
  <c r="DI455" i="3" s="1"/>
  <c r="CY455" i="3"/>
  <c r="CZ455" i="3"/>
  <c r="DA455" i="3"/>
  <c r="DB455" i="3"/>
  <c r="DC455" i="3"/>
  <c r="DF455" i="3"/>
  <c r="DJ455" i="3" s="1"/>
  <c r="DG455" i="3"/>
  <c r="DH455" i="3"/>
  <c r="A456" i="3"/>
  <c r="Y456" i="3"/>
  <c r="CX456" i="3" s="1"/>
  <c r="CY456" i="3"/>
  <c r="CZ456" i="3"/>
  <c r="DB456" i="3" s="1"/>
  <c r="DA456" i="3"/>
  <c r="DC456" i="3"/>
  <c r="DF456" i="3"/>
  <c r="DJ456" i="3" s="1"/>
  <c r="DG456" i="3"/>
  <c r="A457" i="3"/>
  <c r="Y457" i="3"/>
  <c r="CX457" i="3" s="1"/>
  <c r="DF457" i="3" s="1"/>
  <c r="DJ457" i="3" s="1"/>
  <c r="CY457" i="3"/>
  <c r="CZ457" i="3"/>
  <c r="DA457" i="3"/>
  <c r="DB457" i="3"/>
  <c r="DC457" i="3"/>
  <c r="A458" i="3"/>
  <c r="Y458" i="3"/>
  <c r="CX458" i="3"/>
  <c r="CY458" i="3"/>
  <c r="CZ458" i="3"/>
  <c r="DA458" i="3"/>
  <c r="DB458" i="3"/>
  <c r="DC458" i="3"/>
  <c r="A459" i="3"/>
  <c r="Y459" i="3"/>
  <c r="CX459" i="3" s="1"/>
  <c r="CY459" i="3"/>
  <c r="CZ459" i="3"/>
  <c r="DB459" i="3" s="1"/>
  <c r="DA459" i="3"/>
  <c r="DC459" i="3"/>
  <c r="A460" i="3"/>
  <c r="Y460" i="3"/>
  <c r="CX460" i="3" s="1"/>
  <c r="CY460" i="3"/>
  <c r="CZ460" i="3"/>
  <c r="DB460" i="3" s="1"/>
  <c r="DA460" i="3"/>
  <c r="DC460" i="3"/>
  <c r="A461" i="3"/>
  <c r="Y461" i="3"/>
  <c r="CX461" i="3"/>
  <c r="CY461" i="3"/>
  <c r="CZ461" i="3"/>
  <c r="DB461" i="3" s="1"/>
  <c r="DA461" i="3"/>
  <c r="DC461" i="3"/>
  <c r="DI461" i="3"/>
  <c r="A462" i="3"/>
  <c r="Y462" i="3"/>
  <c r="CX462" i="3" s="1"/>
  <c r="DH462" i="3" s="1"/>
  <c r="CU462" i="3"/>
  <c r="CY462" i="3"/>
  <c r="CZ462" i="3"/>
  <c r="DB462" i="3" s="1"/>
  <c r="DA462" i="3"/>
  <c r="DC462" i="3"/>
  <c r="DG462" i="3"/>
  <c r="DI462" i="3"/>
  <c r="DJ462" i="3" s="1"/>
  <c r="A463" i="3"/>
  <c r="Y463" i="3"/>
  <c r="CX463" i="3"/>
  <c r="CY463" i="3"/>
  <c r="CZ463" i="3"/>
  <c r="DB463" i="3" s="1"/>
  <c r="DA463" i="3"/>
  <c r="DC463" i="3"/>
  <c r="DF463" i="3"/>
  <c r="DJ463" i="3" s="1"/>
  <c r="DG463" i="3"/>
  <c r="DH463" i="3"/>
  <c r="DI463" i="3"/>
  <c r="A464" i="3"/>
  <c r="Y464" i="3"/>
  <c r="CX464" i="3"/>
  <c r="DF464" i="3" s="1"/>
  <c r="DJ464" i="3" s="1"/>
  <c r="CY464" i="3"/>
  <c r="CZ464" i="3"/>
  <c r="DA464" i="3"/>
  <c r="DB464" i="3"/>
  <c r="DC464" i="3"/>
  <c r="DG464" i="3"/>
  <c r="DH464" i="3"/>
  <c r="DI464" i="3"/>
  <c r="A465" i="3"/>
  <c r="Y465" i="3"/>
  <c r="CX465" i="3" s="1"/>
  <c r="DI465" i="3" s="1"/>
  <c r="CY465" i="3"/>
  <c r="CZ465" i="3"/>
  <c r="DA465" i="3"/>
  <c r="DB465" i="3"/>
  <c r="DC465" i="3"/>
  <c r="DF465" i="3"/>
  <c r="DJ465" i="3" s="1"/>
  <c r="DG465" i="3"/>
  <c r="A466" i="3"/>
  <c r="Y466" i="3"/>
  <c r="CX466" i="3" s="1"/>
  <c r="DF466" i="3" s="1"/>
  <c r="DJ466" i="3" s="1"/>
  <c r="CY466" i="3"/>
  <c r="CZ466" i="3"/>
  <c r="DB466" i="3" s="1"/>
  <c r="DA466" i="3"/>
  <c r="DC466" i="3"/>
  <c r="DG466" i="3"/>
  <c r="A467" i="3"/>
  <c r="Y467" i="3"/>
  <c r="CX467" i="3" s="1"/>
  <c r="CY467" i="3"/>
  <c r="CZ467" i="3"/>
  <c r="DA467" i="3"/>
  <c r="DB467" i="3"/>
  <c r="DC467" i="3"/>
  <c r="A468" i="3"/>
  <c r="Y468" i="3"/>
  <c r="CX468" i="3"/>
  <c r="CY468" i="3"/>
  <c r="CZ468" i="3"/>
  <c r="DA468" i="3"/>
  <c r="DB468" i="3"/>
  <c r="DC468" i="3"/>
  <c r="A469" i="3"/>
  <c r="Y469" i="3"/>
  <c r="CX469" i="3" s="1"/>
  <c r="CY469" i="3"/>
  <c r="CZ469" i="3"/>
  <c r="DB469" i="3" s="1"/>
  <c r="DA469" i="3"/>
  <c r="DC469" i="3"/>
  <c r="A470" i="3"/>
  <c r="Y470" i="3"/>
  <c r="CX470" i="3" s="1"/>
  <c r="CY470" i="3"/>
  <c r="CZ470" i="3"/>
  <c r="DB470" i="3" s="1"/>
  <c r="DA470" i="3"/>
  <c r="DC470" i="3"/>
  <c r="A471" i="3"/>
  <c r="Y471" i="3"/>
  <c r="CX471" i="3"/>
  <c r="CY471" i="3"/>
  <c r="CZ471" i="3"/>
  <c r="DB471" i="3" s="1"/>
  <c r="DA471" i="3"/>
  <c r="DC471" i="3"/>
  <c r="DI471" i="3"/>
  <c r="A472" i="3"/>
  <c r="Y472" i="3"/>
  <c r="CX472" i="3" s="1"/>
  <c r="CY472" i="3"/>
  <c r="CZ472" i="3"/>
  <c r="DA472" i="3"/>
  <c r="DB472" i="3"/>
  <c r="DC472" i="3"/>
  <c r="DI472" i="3"/>
  <c r="A473" i="3"/>
  <c r="Y473" i="3"/>
  <c r="CX473" i="3"/>
  <c r="DG473" i="3" s="1"/>
  <c r="CY473" i="3"/>
  <c r="CZ473" i="3"/>
  <c r="DA473" i="3"/>
  <c r="DB473" i="3"/>
  <c r="DC473" i="3"/>
  <c r="DH473" i="3"/>
  <c r="A474" i="3"/>
  <c r="Y474" i="3"/>
  <c r="CX474" i="3" s="1"/>
  <c r="DH474" i="3" s="1"/>
  <c r="CY474" i="3"/>
  <c r="CZ474" i="3"/>
  <c r="DB474" i="3" s="1"/>
  <c r="DA474" i="3"/>
  <c r="DC474" i="3"/>
  <c r="A475" i="3"/>
  <c r="Y475" i="3"/>
  <c r="CU475" i="3"/>
  <c r="CV475" i="3"/>
  <c r="CX475" i="3"/>
  <c r="DI475" i="3" s="1"/>
  <c r="DJ475" i="3" s="1"/>
  <c r="CY475" i="3"/>
  <c r="CZ475" i="3"/>
  <c r="DA475" i="3"/>
  <c r="DB475" i="3"/>
  <c r="DC475" i="3"/>
  <c r="DF475" i="3"/>
  <c r="DG475" i="3"/>
  <c r="DH475" i="3"/>
  <c r="A476" i="3"/>
  <c r="Y476" i="3"/>
  <c r="CX476" i="3" s="1"/>
  <c r="CY476" i="3"/>
  <c r="CZ476" i="3"/>
  <c r="DB476" i="3" s="1"/>
  <c r="DA476" i="3"/>
  <c r="DC476" i="3"/>
  <c r="A477" i="3"/>
  <c r="Y477" i="3"/>
  <c r="CX477" i="3"/>
  <c r="DG477" i="3" s="1"/>
  <c r="CY477" i="3"/>
  <c r="CZ477" i="3"/>
  <c r="DB477" i="3" s="1"/>
  <c r="DA477" i="3"/>
  <c r="DC477" i="3"/>
  <c r="DF477" i="3"/>
  <c r="DJ477" i="3" s="1"/>
  <c r="DI477" i="3"/>
  <c r="A478" i="3"/>
  <c r="Y478" i="3"/>
  <c r="CX478" i="3"/>
  <c r="CY478" i="3"/>
  <c r="CZ478" i="3"/>
  <c r="DA478" i="3"/>
  <c r="DB478" i="3"/>
  <c r="DC478" i="3"/>
  <c r="A479" i="3"/>
  <c r="Y479" i="3"/>
  <c r="CX479" i="3" s="1"/>
  <c r="CY479" i="3"/>
  <c r="CZ479" i="3"/>
  <c r="DB479" i="3" s="1"/>
  <c r="DA479" i="3"/>
  <c r="DC479" i="3"/>
  <c r="A480" i="3"/>
  <c r="Y480" i="3"/>
  <c r="CX480" i="3" s="1"/>
  <c r="DF480" i="3" s="1"/>
  <c r="DJ480" i="3" s="1"/>
  <c r="CY480" i="3"/>
  <c r="CZ480" i="3"/>
  <c r="DB480" i="3" s="1"/>
  <c r="DA480" i="3"/>
  <c r="DC480" i="3"/>
  <c r="A481" i="3"/>
  <c r="Y481" i="3"/>
  <c r="CX481" i="3"/>
  <c r="CY481" i="3"/>
  <c r="CZ481" i="3"/>
  <c r="DB481" i="3" s="1"/>
  <c r="DA481" i="3"/>
  <c r="DC481" i="3"/>
  <c r="A482" i="3"/>
  <c r="Y482" i="3"/>
  <c r="CX482" i="3"/>
  <c r="CY482" i="3"/>
  <c r="CZ482" i="3"/>
  <c r="DA482" i="3"/>
  <c r="DB482" i="3"/>
  <c r="DC482" i="3"/>
  <c r="DH482" i="3"/>
  <c r="A483" i="3"/>
  <c r="Y483" i="3"/>
  <c r="CX483" i="3" s="1"/>
  <c r="CY483" i="3"/>
  <c r="CZ483" i="3"/>
  <c r="DA483" i="3"/>
  <c r="DB483" i="3"/>
  <c r="DC483" i="3"/>
  <c r="A484" i="3"/>
  <c r="Y484" i="3"/>
  <c r="CX484" i="3" s="1"/>
  <c r="DH484" i="3" s="1"/>
  <c r="CY484" i="3"/>
  <c r="CZ484" i="3"/>
  <c r="DB484" i="3" s="1"/>
  <c r="DA484" i="3"/>
  <c r="DC484" i="3"/>
  <c r="DI484" i="3"/>
  <c r="A485" i="3"/>
  <c r="Y485" i="3"/>
  <c r="CU485" i="3"/>
  <c r="CV485" i="3"/>
  <c r="CX485" i="3"/>
  <c r="DI485" i="3" s="1"/>
  <c r="DJ485" i="3" s="1"/>
  <c r="CY485" i="3"/>
  <c r="CZ485" i="3"/>
  <c r="DA485" i="3"/>
  <c r="DB485" i="3"/>
  <c r="DC485" i="3"/>
  <c r="DF485" i="3"/>
  <c r="DG485" i="3"/>
  <c r="DH485" i="3"/>
  <c r="A486" i="3"/>
  <c r="Y486" i="3"/>
  <c r="CX486" i="3" s="1"/>
  <c r="CY486" i="3"/>
  <c r="CZ486" i="3"/>
  <c r="DB486" i="3" s="1"/>
  <c r="DA486" i="3"/>
  <c r="DC486" i="3"/>
  <c r="DF486" i="3"/>
  <c r="DJ486" i="3" s="1"/>
  <c r="DG486" i="3"/>
  <c r="A487" i="3"/>
  <c r="Y487" i="3"/>
  <c r="CX487" i="3" s="1"/>
  <c r="CY487" i="3"/>
  <c r="CZ487" i="3"/>
  <c r="DA487" i="3"/>
  <c r="DB487" i="3"/>
  <c r="DC487" i="3"/>
  <c r="A488" i="3"/>
  <c r="Y488" i="3"/>
  <c r="CX488" i="3"/>
  <c r="CY488" i="3"/>
  <c r="CZ488" i="3"/>
  <c r="DA488" i="3"/>
  <c r="DB488" i="3"/>
  <c r="DC488" i="3"/>
  <c r="DH488" i="3"/>
  <c r="A489" i="3"/>
  <c r="Y489" i="3"/>
  <c r="CX489" i="3" s="1"/>
  <c r="CY489" i="3"/>
  <c r="CZ489" i="3"/>
  <c r="DA489" i="3"/>
  <c r="DB489" i="3"/>
  <c r="DC489" i="3"/>
  <c r="A490" i="3"/>
  <c r="Y490" i="3"/>
  <c r="CX490" i="3" s="1"/>
  <c r="CY490" i="3"/>
  <c r="CZ490" i="3"/>
  <c r="DB490" i="3" s="1"/>
  <c r="DA490" i="3"/>
  <c r="DC490" i="3"/>
  <c r="DF490" i="3"/>
  <c r="DJ490" i="3" s="1"/>
  <c r="A491" i="3"/>
  <c r="Y491" i="3"/>
  <c r="CX491" i="3"/>
  <c r="CY491" i="3"/>
  <c r="CZ491" i="3"/>
  <c r="DB491" i="3" s="1"/>
  <c r="DA491" i="3"/>
  <c r="DC491" i="3"/>
  <c r="DI491" i="3"/>
  <c r="A492" i="3"/>
  <c r="Y492" i="3"/>
  <c r="CX492" i="3" s="1"/>
  <c r="CY492" i="3"/>
  <c r="CZ492" i="3"/>
  <c r="DA492" i="3"/>
  <c r="DB492" i="3"/>
  <c r="DC492" i="3"/>
  <c r="A493" i="3"/>
  <c r="Y493" i="3"/>
  <c r="CX493" i="3" s="1"/>
  <c r="CY493" i="3"/>
  <c r="CZ493" i="3"/>
  <c r="DA493" i="3"/>
  <c r="DB493" i="3"/>
  <c r="DC493" i="3"/>
  <c r="DG493" i="3"/>
  <c r="A494" i="3"/>
  <c r="Y494" i="3"/>
  <c r="CX494" i="3" s="1"/>
  <c r="DH494" i="3" s="1"/>
  <c r="CY494" i="3"/>
  <c r="CZ494" i="3"/>
  <c r="DB494" i="3" s="1"/>
  <c r="DA494" i="3"/>
  <c r="DC494" i="3"/>
  <c r="DG494" i="3"/>
  <c r="A495" i="3"/>
  <c r="Y495" i="3"/>
  <c r="CY495" i="3"/>
  <c r="CZ495" i="3"/>
  <c r="DA495" i="3"/>
  <c r="DB495" i="3"/>
  <c r="DC495" i="3"/>
  <c r="A496" i="3"/>
  <c r="Y496" i="3"/>
  <c r="CY496" i="3"/>
  <c r="CZ496" i="3"/>
  <c r="DB496" i="3" s="1"/>
  <c r="DA496" i="3"/>
  <c r="DC496" i="3"/>
  <c r="A497" i="3"/>
  <c r="Y497" i="3"/>
  <c r="CY497" i="3"/>
  <c r="CZ497" i="3"/>
  <c r="DA497" i="3"/>
  <c r="DB497" i="3"/>
  <c r="DC497" i="3"/>
  <c r="A498" i="3"/>
  <c r="Y498" i="3"/>
  <c r="CY498" i="3"/>
  <c r="CZ498" i="3"/>
  <c r="DB498" i="3" s="1"/>
  <c r="DA498" i="3"/>
  <c r="DC498" i="3"/>
  <c r="A499" i="3"/>
  <c r="Y499" i="3"/>
  <c r="CY499" i="3"/>
  <c r="CZ499" i="3"/>
  <c r="DA499" i="3"/>
  <c r="DB499" i="3"/>
  <c r="DC499" i="3"/>
  <c r="A500" i="3"/>
  <c r="Y500" i="3"/>
  <c r="CY500" i="3"/>
  <c r="CZ500" i="3"/>
  <c r="DA500" i="3"/>
  <c r="DB500" i="3"/>
  <c r="DC500" i="3"/>
  <c r="A501" i="3"/>
  <c r="Y501" i="3"/>
  <c r="CY501" i="3"/>
  <c r="CZ501" i="3"/>
  <c r="DA501" i="3"/>
  <c r="DB501" i="3"/>
  <c r="DC501" i="3"/>
  <c r="A502" i="3"/>
  <c r="Y502" i="3"/>
  <c r="CY502" i="3"/>
  <c r="CZ502" i="3"/>
  <c r="DB502" i="3" s="1"/>
  <c r="DA502" i="3"/>
  <c r="DC502" i="3"/>
  <c r="A503" i="3"/>
  <c r="Y503" i="3"/>
  <c r="CY503" i="3"/>
  <c r="CZ503" i="3"/>
  <c r="DA503" i="3"/>
  <c r="DB503" i="3"/>
  <c r="DC503" i="3"/>
  <c r="A504" i="3"/>
  <c r="Y504" i="3"/>
  <c r="CY504" i="3"/>
  <c r="CZ504" i="3"/>
  <c r="DB504" i="3" s="1"/>
  <c r="DA504" i="3"/>
  <c r="DC504" i="3"/>
  <c r="A505" i="3"/>
  <c r="Y505" i="3"/>
  <c r="CY505" i="3"/>
  <c r="CZ505" i="3"/>
  <c r="DB505" i="3" s="1"/>
  <c r="DA505" i="3"/>
  <c r="DC505" i="3"/>
  <c r="A506" i="3"/>
  <c r="Y506" i="3"/>
  <c r="CY506" i="3"/>
  <c r="CZ506" i="3"/>
  <c r="DA506" i="3"/>
  <c r="DB506" i="3"/>
  <c r="DC506" i="3"/>
  <c r="A507" i="3"/>
  <c r="Y507" i="3"/>
  <c r="CY507" i="3"/>
  <c r="CZ507" i="3"/>
  <c r="DB507" i="3" s="1"/>
  <c r="DA507" i="3"/>
  <c r="DC507" i="3"/>
  <c r="A508" i="3"/>
  <c r="Y508" i="3"/>
  <c r="CY508" i="3"/>
  <c r="CZ508" i="3"/>
  <c r="DA508" i="3"/>
  <c r="DB508" i="3"/>
  <c r="DC508" i="3"/>
  <c r="A509" i="3"/>
  <c r="Y509" i="3"/>
  <c r="CY509" i="3"/>
  <c r="CZ509" i="3"/>
  <c r="DA509" i="3"/>
  <c r="DB509" i="3"/>
  <c r="DC509" i="3"/>
  <c r="A510" i="3"/>
  <c r="Y510" i="3"/>
  <c r="CY510" i="3"/>
  <c r="CZ510" i="3"/>
  <c r="DA510" i="3"/>
  <c r="DB510" i="3"/>
  <c r="DC510" i="3"/>
  <c r="A511" i="3"/>
  <c r="Y511" i="3"/>
  <c r="CY511" i="3"/>
  <c r="CZ511" i="3"/>
  <c r="DA511" i="3"/>
  <c r="DB511" i="3"/>
  <c r="DC511" i="3"/>
  <c r="A512" i="3"/>
  <c r="Y512" i="3"/>
  <c r="CY512" i="3"/>
  <c r="CZ512" i="3"/>
  <c r="DB512" i="3" s="1"/>
  <c r="DA512" i="3"/>
  <c r="DC512" i="3"/>
  <c r="A513" i="3"/>
  <c r="Y513" i="3"/>
  <c r="CY513" i="3"/>
  <c r="CZ513" i="3"/>
  <c r="DB513" i="3" s="1"/>
  <c r="DA513" i="3"/>
  <c r="DC513" i="3"/>
  <c r="A514" i="3"/>
  <c r="Y514" i="3"/>
  <c r="CY514" i="3"/>
  <c r="CZ514" i="3"/>
  <c r="DA514" i="3"/>
  <c r="DB514" i="3"/>
  <c r="DC514" i="3"/>
  <c r="A515" i="3"/>
  <c r="Y515" i="3"/>
  <c r="CY515" i="3"/>
  <c r="CZ515" i="3"/>
  <c r="DB515" i="3" s="1"/>
  <c r="DA515" i="3"/>
  <c r="DC515" i="3"/>
  <c r="A516" i="3"/>
  <c r="Y516" i="3"/>
  <c r="CY516" i="3"/>
  <c r="CZ516" i="3"/>
  <c r="DA516" i="3"/>
  <c r="DB516" i="3"/>
  <c r="DC516" i="3"/>
  <c r="A517" i="3"/>
  <c r="Y517" i="3"/>
  <c r="CY517" i="3"/>
  <c r="CZ517" i="3"/>
  <c r="DA517" i="3"/>
  <c r="DB517" i="3"/>
  <c r="DC517" i="3"/>
  <c r="A518" i="3"/>
  <c r="Y518" i="3"/>
  <c r="CY518" i="3"/>
  <c r="CZ518" i="3"/>
  <c r="DA518" i="3"/>
  <c r="DB518" i="3"/>
  <c r="DC518" i="3"/>
  <c r="A519" i="3"/>
  <c r="Y519" i="3"/>
  <c r="CY519" i="3"/>
  <c r="CZ519" i="3"/>
  <c r="DA519" i="3"/>
  <c r="DB519" i="3"/>
  <c r="DC519" i="3"/>
  <c r="A520" i="3"/>
  <c r="Y520" i="3"/>
  <c r="CY520" i="3"/>
  <c r="CZ520" i="3"/>
  <c r="DB520" i="3" s="1"/>
  <c r="DA520" i="3"/>
  <c r="DC520" i="3"/>
  <c r="A521" i="3"/>
  <c r="Y521" i="3"/>
  <c r="CY521" i="3"/>
  <c r="CZ521" i="3"/>
  <c r="DA521" i="3"/>
  <c r="DB521" i="3"/>
  <c r="DC521" i="3"/>
  <c r="A522" i="3"/>
  <c r="Y522" i="3"/>
  <c r="CY522" i="3"/>
  <c r="CZ522" i="3"/>
  <c r="DB522" i="3" s="1"/>
  <c r="DA522" i="3"/>
  <c r="DC522" i="3"/>
  <c r="A523" i="3"/>
  <c r="Y523" i="3"/>
  <c r="CY523" i="3"/>
  <c r="CZ523" i="3"/>
  <c r="DB523" i="3" s="1"/>
  <c r="DA523" i="3"/>
  <c r="DC523" i="3"/>
  <c r="A524" i="3"/>
  <c r="Y524" i="3"/>
  <c r="CY524" i="3"/>
  <c r="CZ524" i="3"/>
  <c r="DA524" i="3"/>
  <c r="DB524" i="3"/>
  <c r="DC524" i="3"/>
  <c r="A525" i="3"/>
  <c r="Y525" i="3"/>
  <c r="CY525" i="3"/>
  <c r="CZ525" i="3"/>
  <c r="DB525" i="3" s="1"/>
  <c r="DA525" i="3"/>
  <c r="DC525" i="3"/>
  <c r="A526" i="3"/>
  <c r="Y526" i="3"/>
  <c r="CY526" i="3"/>
  <c r="CZ526" i="3"/>
  <c r="DA526" i="3"/>
  <c r="DB526" i="3"/>
  <c r="DC526" i="3"/>
  <c r="A527" i="3"/>
  <c r="Y527" i="3"/>
  <c r="CY527" i="3"/>
  <c r="CZ527" i="3"/>
  <c r="DB527" i="3" s="1"/>
  <c r="DA527" i="3"/>
  <c r="DC527" i="3"/>
  <c r="A528" i="3"/>
  <c r="Y528" i="3"/>
  <c r="CY528" i="3"/>
  <c r="CZ528" i="3"/>
  <c r="DA528" i="3"/>
  <c r="DB528" i="3"/>
  <c r="DC528" i="3"/>
  <c r="A529" i="3"/>
  <c r="Y529" i="3"/>
  <c r="CY529" i="3"/>
  <c r="CZ529" i="3"/>
  <c r="DB529" i="3" s="1"/>
  <c r="DA529" i="3"/>
  <c r="DC529" i="3"/>
  <c r="A530" i="3"/>
  <c r="Y530" i="3"/>
  <c r="CY530" i="3"/>
  <c r="CZ530" i="3"/>
  <c r="DA530" i="3"/>
  <c r="DB530" i="3"/>
  <c r="DC530" i="3"/>
  <c r="A531" i="3"/>
  <c r="Y531" i="3"/>
  <c r="CY531" i="3"/>
  <c r="CZ531" i="3"/>
  <c r="DA531" i="3"/>
  <c r="DB531" i="3"/>
  <c r="DC531" i="3"/>
  <c r="A532" i="3"/>
  <c r="Y532" i="3"/>
  <c r="CY532" i="3"/>
  <c r="CZ532" i="3"/>
  <c r="DB532" i="3" s="1"/>
  <c r="DA532" i="3"/>
  <c r="DC532" i="3"/>
  <c r="A533" i="3"/>
  <c r="Y533" i="3"/>
  <c r="CY533" i="3"/>
  <c r="CZ533" i="3"/>
  <c r="DB533" i="3" s="1"/>
  <c r="DA533" i="3"/>
  <c r="DC533" i="3"/>
  <c r="A534" i="3"/>
  <c r="Y534" i="3"/>
  <c r="CY534" i="3"/>
  <c r="CZ534" i="3"/>
  <c r="DB534" i="3" s="1"/>
  <c r="DA534" i="3"/>
  <c r="DC534" i="3"/>
  <c r="A535" i="3"/>
  <c r="Y535" i="3"/>
  <c r="CY535" i="3"/>
  <c r="CZ535" i="3"/>
  <c r="DA535" i="3"/>
  <c r="DB535" i="3"/>
  <c r="DC535" i="3"/>
  <c r="A536" i="3"/>
  <c r="Y536" i="3"/>
  <c r="CY536" i="3"/>
  <c r="CZ536" i="3"/>
  <c r="DA536" i="3"/>
  <c r="DB536" i="3"/>
  <c r="DC536" i="3"/>
  <c r="A537" i="3"/>
  <c r="Y537" i="3"/>
  <c r="CY537" i="3"/>
  <c r="CZ537" i="3"/>
  <c r="DA537" i="3"/>
  <c r="DB537" i="3"/>
  <c r="DC537" i="3"/>
  <c r="A538" i="3"/>
  <c r="Y538" i="3"/>
  <c r="CY538" i="3"/>
  <c r="CZ538" i="3"/>
  <c r="DA538" i="3"/>
  <c r="DB538" i="3"/>
  <c r="DC538" i="3"/>
  <c r="A539" i="3"/>
  <c r="Y539" i="3"/>
  <c r="CY539" i="3"/>
  <c r="CZ539" i="3"/>
  <c r="DB539" i="3" s="1"/>
  <c r="DA539" i="3"/>
  <c r="DC539" i="3"/>
  <c r="A540" i="3"/>
  <c r="Y540" i="3"/>
  <c r="CY540" i="3"/>
  <c r="CZ540" i="3"/>
  <c r="DB540" i="3" s="1"/>
  <c r="DA540" i="3"/>
  <c r="DC540" i="3"/>
  <c r="A541" i="3"/>
  <c r="Y541" i="3"/>
  <c r="CY541" i="3"/>
  <c r="CZ541" i="3"/>
  <c r="DA541" i="3"/>
  <c r="DB541" i="3"/>
  <c r="DC541" i="3"/>
  <c r="A542" i="3"/>
  <c r="Y542" i="3"/>
  <c r="CY542" i="3"/>
  <c r="CZ542" i="3"/>
  <c r="DA542" i="3"/>
  <c r="DB542" i="3"/>
  <c r="DC542" i="3"/>
  <c r="A543" i="3"/>
  <c r="Y543" i="3"/>
  <c r="CY543" i="3"/>
  <c r="CZ543" i="3"/>
  <c r="DB543" i="3" s="1"/>
  <c r="DA543" i="3"/>
  <c r="DC543" i="3"/>
  <c r="A544" i="3"/>
  <c r="Y544" i="3"/>
  <c r="CY544" i="3"/>
  <c r="CZ544" i="3"/>
  <c r="DA544" i="3"/>
  <c r="DB544" i="3"/>
  <c r="DC544" i="3"/>
  <c r="A545" i="3"/>
  <c r="Y545" i="3"/>
  <c r="CY545" i="3"/>
  <c r="CZ545" i="3"/>
  <c r="DA545" i="3"/>
  <c r="DB545" i="3"/>
  <c r="DC545" i="3"/>
  <c r="A546" i="3"/>
  <c r="Y546" i="3"/>
  <c r="CY546" i="3"/>
  <c r="CZ546" i="3"/>
  <c r="DA546" i="3"/>
  <c r="DB546" i="3"/>
  <c r="DC546" i="3"/>
  <c r="A547" i="3"/>
  <c r="Y547" i="3"/>
  <c r="CY547" i="3"/>
  <c r="CZ547" i="3"/>
  <c r="DB547" i="3" s="1"/>
  <c r="DA547" i="3"/>
  <c r="DC547" i="3"/>
  <c r="A548" i="3"/>
  <c r="Y548" i="3"/>
  <c r="CY548" i="3"/>
  <c r="CZ548" i="3"/>
  <c r="DB548" i="3" s="1"/>
  <c r="DA548" i="3"/>
  <c r="DC548" i="3"/>
  <c r="A549" i="3"/>
  <c r="Y549" i="3"/>
  <c r="CY549" i="3"/>
  <c r="CZ549" i="3"/>
  <c r="DA549" i="3"/>
  <c r="DB549" i="3"/>
  <c r="DC549" i="3"/>
  <c r="A550" i="3"/>
  <c r="Y550" i="3"/>
  <c r="CY550" i="3"/>
  <c r="CZ550" i="3"/>
  <c r="DA550" i="3"/>
  <c r="DB550" i="3"/>
  <c r="DC550" i="3"/>
  <c r="A551" i="3"/>
  <c r="Y551" i="3"/>
  <c r="CY551" i="3"/>
  <c r="CZ551" i="3"/>
  <c r="DB551" i="3" s="1"/>
  <c r="DA551" i="3"/>
  <c r="DC551" i="3"/>
  <c r="A552" i="3"/>
  <c r="Y552" i="3"/>
  <c r="CY552" i="3"/>
  <c r="CZ552" i="3"/>
  <c r="DA552" i="3"/>
  <c r="DB552" i="3"/>
  <c r="DC552" i="3"/>
  <c r="A553" i="3"/>
  <c r="Y553" i="3"/>
  <c r="CY553" i="3"/>
  <c r="CZ553" i="3"/>
  <c r="DB553" i="3" s="1"/>
  <c r="DA553" i="3"/>
  <c r="DC553" i="3"/>
  <c r="A554" i="3"/>
  <c r="Y554" i="3"/>
  <c r="CY554" i="3"/>
  <c r="CZ554" i="3"/>
  <c r="DA554" i="3"/>
  <c r="DB554" i="3"/>
  <c r="DC554" i="3"/>
  <c r="A555" i="3"/>
  <c r="Y555" i="3"/>
  <c r="CY555" i="3"/>
  <c r="CZ555" i="3"/>
  <c r="DA555" i="3"/>
  <c r="DB555" i="3"/>
  <c r="DC555" i="3"/>
  <c r="A556" i="3"/>
  <c r="Y556" i="3"/>
  <c r="CY556" i="3"/>
  <c r="CZ556" i="3"/>
  <c r="DB556" i="3" s="1"/>
  <c r="DA556" i="3"/>
  <c r="DC556" i="3"/>
  <c r="A557" i="3"/>
  <c r="Y557" i="3"/>
  <c r="CY557" i="3"/>
  <c r="CZ557" i="3"/>
  <c r="DA557" i="3"/>
  <c r="DB557" i="3"/>
  <c r="DC557" i="3"/>
  <c r="A558" i="3"/>
  <c r="Y558" i="3"/>
  <c r="CY558" i="3"/>
  <c r="CZ558" i="3"/>
  <c r="DA558" i="3"/>
  <c r="DB558" i="3"/>
  <c r="DC558" i="3"/>
  <c r="A559" i="3"/>
  <c r="Y559" i="3"/>
  <c r="CY559" i="3"/>
  <c r="CZ559" i="3"/>
  <c r="DB559" i="3" s="1"/>
  <c r="DA559" i="3"/>
  <c r="DC559" i="3"/>
  <c r="A560" i="3"/>
  <c r="Y560" i="3"/>
  <c r="CY560" i="3"/>
  <c r="CZ560" i="3"/>
  <c r="DA560" i="3"/>
  <c r="DB560" i="3"/>
  <c r="DC560" i="3"/>
  <c r="A561" i="3"/>
  <c r="Y561" i="3"/>
  <c r="CY561" i="3"/>
  <c r="CZ561" i="3"/>
  <c r="DB561" i="3" s="1"/>
  <c r="DA561" i="3"/>
  <c r="DC561" i="3"/>
  <c r="A562" i="3"/>
  <c r="Y562" i="3"/>
  <c r="CY562" i="3"/>
  <c r="CZ562" i="3"/>
  <c r="DA562" i="3"/>
  <c r="DB562" i="3"/>
  <c r="DC562" i="3"/>
  <c r="A563" i="3"/>
  <c r="Y563" i="3"/>
  <c r="CY563" i="3"/>
  <c r="CZ563" i="3"/>
  <c r="DA563" i="3"/>
  <c r="DB563" i="3"/>
  <c r="DC563" i="3"/>
  <c r="A564" i="3"/>
  <c r="Y564" i="3"/>
  <c r="CY564" i="3"/>
  <c r="CZ564" i="3"/>
  <c r="DB564" i="3" s="1"/>
  <c r="DA564" i="3"/>
  <c r="DC564" i="3"/>
  <c r="A565" i="3"/>
  <c r="Y565" i="3"/>
  <c r="CY565" i="3"/>
  <c r="CZ565" i="3"/>
  <c r="DB565" i="3" s="1"/>
  <c r="DA565" i="3"/>
  <c r="DC565" i="3"/>
  <c r="A566" i="3"/>
  <c r="Y566" i="3"/>
  <c r="CY566" i="3"/>
  <c r="CZ566" i="3"/>
  <c r="DA566" i="3"/>
  <c r="DB566" i="3"/>
  <c r="DC566" i="3"/>
  <c r="A567" i="3"/>
  <c r="Y567" i="3"/>
  <c r="CY567" i="3"/>
  <c r="CZ567" i="3"/>
  <c r="DB567" i="3" s="1"/>
  <c r="DA567" i="3"/>
  <c r="DC567" i="3"/>
  <c r="A568" i="3"/>
  <c r="Y568" i="3"/>
  <c r="CY568" i="3"/>
  <c r="CZ568" i="3"/>
  <c r="DA568" i="3"/>
  <c r="DB568" i="3"/>
  <c r="DC568" i="3"/>
  <c r="A569" i="3"/>
  <c r="Y569" i="3"/>
  <c r="CY569" i="3"/>
  <c r="CZ569" i="3"/>
  <c r="DB569" i="3" s="1"/>
  <c r="DA569" i="3"/>
  <c r="DC569" i="3"/>
  <c r="A570" i="3"/>
  <c r="Y570" i="3"/>
  <c r="CY570" i="3"/>
  <c r="CZ570" i="3"/>
  <c r="DA570" i="3"/>
  <c r="DB570" i="3"/>
  <c r="DC570" i="3"/>
  <c r="A571" i="3"/>
  <c r="Y571" i="3"/>
  <c r="CY571" i="3"/>
  <c r="CZ571" i="3"/>
  <c r="DB571" i="3" s="1"/>
  <c r="DA571" i="3"/>
  <c r="DC571" i="3"/>
  <c r="A572" i="3"/>
  <c r="Y572" i="3"/>
  <c r="CY572" i="3"/>
  <c r="CZ572" i="3"/>
  <c r="DB572" i="3" s="1"/>
  <c r="DA572" i="3"/>
  <c r="DC572" i="3"/>
  <c r="A573" i="3"/>
  <c r="Y573" i="3"/>
  <c r="CY573" i="3"/>
  <c r="CZ573" i="3"/>
  <c r="DA573" i="3"/>
  <c r="DB573" i="3"/>
  <c r="DC573" i="3"/>
  <c r="A574" i="3"/>
  <c r="Y574" i="3"/>
  <c r="CY574" i="3"/>
  <c r="CZ574" i="3"/>
  <c r="DA574" i="3"/>
  <c r="DB574" i="3"/>
  <c r="DC574" i="3"/>
  <c r="A575" i="3"/>
  <c r="Y575" i="3"/>
  <c r="CY575" i="3"/>
  <c r="CZ575" i="3"/>
  <c r="DB575" i="3" s="1"/>
  <c r="DA575" i="3"/>
  <c r="DC575" i="3"/>
  <c r="A576" i="3"/>
  <c r="Y576" i="3"/>
  <c r="CY576" i="3"/>
  <c r="CZ576" i="3"/>
  <c r="DA576" i="3"/>
  <c r="DB576" i="3"/>
  <c r="DC576" i="3"/>
  <c r="A577" i="3"/>
  <c r="Y577" i="3"/>
  <c r="CY577" i="3"/>
  <c r="CZ577" i="3"/>
  <c r="DA577" i="3"/>
  <c r="DB577" i="3"/>
  <c r="DC577" i="3"/>
  <c r="A578" i="3"/>
  <c r="Y578" i="3"/>
  <c r="CY578" i="3"/>
  <c r="CZ578" i="3"/>
  <c r="DA578" i="3"/>
  <c r="DB578" i="3"/>
  <c r="DC578" i="3"/>
  <c r="A579" i="3"/>
  <c r="Y579" i="3"/>
  <c r="CY579" i="3"/>
  <c r="CZ579" i="3"/>
  <c r="DA579" i="3"/>
  <c r="DB579" i="3"/>
  <c r="DC579" i="3"/>
  <c r="A580" i="3"/>
  <c r="Y580" i="3"/>
  <c r="CY580" i="3"/>
  <c r="CZ580" i="3"/>
  <c r="DB580" i="3" s="1"/>
  <c r="DA580" i="3"/>
  <c r="DC580" i="3"/>
  <c r="A581" i="3"/>
  <c r="Y581" i="3"/>
  <c r="CY581" i="3"/>
  <c r="CZ581" i="3"/>
  <c r="DB581" i="3" s="1"/>
  <c r="DA581" i="3"/>
  <c r="DC581" i="3"/>
  <c r="A582" i="3"/>
  <c r="Y582" i="3"/>
  <c r="CY582" i="3"/>
  <c r="CZ582" i="3"/>
  <c r="DA582" i="3"/>
  <c r="DB582" i="3"/>
  <c r="DC582" i="3"/>
  <c r="A583" i="3"/>
  <c r="Y583" i="3"/>
  <c r="CY583" i="3"/>
  <c r="CZ583" i="3"/>
  <c r="DB583" i="3" s="1"/>
  <c r="DA583" i="3"/>
  <c r="DC583" i="3"/>
  <c r="A584" i="3"/>
  <c r="Y584" i="3"/>
  <c r="CY584" i="3"/>
  <c r="CZ584" i="3"/>
  <c r="DB584" i="3" s="1"/>
  <c r="DA584" i="3"/>
  <c r="DC584" i="3"/>
  <c r="A585" i="3"/>
  <c r="Y585" i="3"/>
  <c r="CY585" i="3"/>
  <c r="CZ585" i="3"/>
  <c r="DA585" i="3"/>
  <c r="DB585" i="3"/>
  <c r="DC585" i="3"/>
  <c r="A586" i="3"/>
  <c r="Y586" i="3"/>
  <c r="CY586" i="3"/>
  <c r="CZ586" i="3"/>
  <c r="DB586" i="3" s="1"/>
  <c r="DA586" i="3"/>
  <c r="DC586" i="3"/>
  <c r="A587" i="3"/>
  <c r="Y587" i="3"/>
  <c r="CY587" i="3"/>
  <c r="CZ587" i="3"/>
  <c r="DB587" i="3" s="1"/>
  <c r="DA587" i="3"/>
  <c r="DC587" i="3"/>
  <c r="A588" i="3"/>
  <c r="Y588" i="3"/>
  <c r="CY588" i="3"/>
  <c r="CZ588" i="3"/>
  <c r="DA588" i="3"/>
  <c r="DB588" i="3"/>
  <c r="DC588" i="3"/>
  <c r="A589" i="3"/>
  <c r="Y589" i="3"/>
  <c r="CY589" i="3"/>
  <c r="CZ589" i="3"/>
  <c r="DA589" i="3"/>
  <c r="DB589" i="3"/>
  <c r="DC589" i="3"/>
  <c r="A590" i="3"/>
  <c r="Y590" i="3"/>
  <c r="CY590" i="3"/>
  <c r="CZ590" i="3"/>
  <c r="DB590" i="3" s="1"/>
  <c r="DA590" i="3"/>
  <c r="DC590" i="3"/>
  <c r="A591" i="3"/>
  <c r="Y591" i="3"/>
  <c r="CY591" i="3"/>
  <c r="CZ591" i="3"/>
  <c r="DA591" i="3"/>
  <c r="DB591" i="3"/>
  <c r="DC591" i="3"/>
  <c r="A592" i="3"/>
  <c r="Y592" i="3"/>
  <c r="CY592" i="3"/>
  <c r="CZ592" i="3"/>
  <c r="DB592" i="3" s="1"/>
  <c r="DA592" i="3"/>
  <c r="DC592" i="3"/>
  <c r="A593" i="3"/>
  <c r="Y593" i="3"/>
  <c r="CY593" i="3"/>
  <c r="CZ593" i="3"/>
  <c r="DB593" i="3" s="1"/>
  <c r="DA593" i="3"/>
  <c r="DC593" i="3"/>
  <c r="A594" i="3"/>
  <c r="Y594" i="3"/>
  <c r="CY594" i="3"/>
  <c r="CZ594" i="3"/>
  <c r="DA594" i="3"/>
  <c r="DB594" i="3"/>
  <c r="DC594" i="3"/>
  <c r="A595" i="3"/>
  <c r="Y595" i="3"/>
  <c r="CY595" i="3"/>
  <c r="CZ595" i="3"/>
  <c r="DB595" i="3" s="1"/>
  <c r="DA595" i="3"/>
  <c r="DC595" i="3"/>
  <c r="A596" i="3"/>
  <c r="Y596" i="3"/>
  <c r="CY596" i="3"/>
  <c r="CZ596" i="3"/>
  <c r="DA596" i="3"/>
  <c r="DB596" i="3"/>
  <c r="DC596" i="3"/>
  <c r="A597" i="3"/>
  <c r="Y597" i="3"/>
  <c r="CY597" i="3"/>
  <c r="CZ597" i="3"/>
  <c r="DB597" i="3" s="1"/>
  <c r="DA597" i="3"/>
  <c r="DC597" i="3"/>
  <c r="A598" i="3"/>
  <c r="Y598" i="3"/>
  <c r="CY598" i="3"/>
  <c r="CZ598" i="3"/>
  <c r="DB598" i="3" s="1"/>
  <c r="DA598" i="3"/>
  <c r="DC598" i="3"/>
  <c r="A599" i="3"/>
  <c r="Y599" i="3"/>
  <c r="CY599" i="3"/>
  <c r="CZ599" i="3"/>
  <c r="DB599" i="3" s="1"/>
  <c r="DA599" i="3"/>
  <c r="DC599" i="3"/>
  <c r="A600" i="3"/>
  <c r="Y600" i="3"/>
  <c r="CY600" i="3"/>
  <c r="CZ600" i="3"/>
  <c r="DA600" i="3"/>
  <c r="DB600" i="3"/>
  <c r="DC600" i="3"/>
  <c r="A601" i="3"/>
  <c r="Y601" i="3"/>
  <c r="CY601" i="3"/>
  <c r="CZ601" i="3"/>
  <c r="DA601" i="3"/>
  <c r="DB601" i="3"/>
  <c r="DC601" i="3"/>
  <c r="A602" i="3"/>
  <c r="Y602" i="3"/>
  <c r="CY602" i="3"/>
  <c r="CZ602" i="3"/>
  <c r="DB602" i="3" s="1"/>
  <c r="DA602" i="3"/>
  <c r="DC602" i="3"/>
  <c r="A603" i="3"/>
  <c r="Y603" i="3"/>
  <c r="CY603" i="3"/>
  <c r="CZ603" i="3"/>
  <c r="DB603" i="3" s="1"/>
  <c r="DA603" i="3"/>
  <c r="DC603" i="3"/>
  <c r="A604" i="3"/>
  <c r="Y604" i="3"/>
  <c r="CY604" i="3"/>
  <c r="CZ604" i="3"/>
  <c r="DA604" i="3"/>
  <c r="DB604" i="3"/>
  <c r="DC604" i="3"/>
  <c r="A605" i="3"/>
  <c r="Y605" i="3"/>
  <c r="CY605" i="3"/>
  <c r="CZ605" i="3"/>
  <c r="DB605" i="3" s="1"/>
  <c r="DA605" i="3"/>
  <c r="DC605" i="3"/>
  <c r="A606" i="3"/>
  <c r="Y606" i="3"/>
  <c r="CY606" i="3"/>
  <c r="CZ606" i="3"/>
  <c r="DB606" i="3" s="1"/>
  <c r="DA606" i="3"/>
  <c r="DC606" i="3"/>
  <c r="A607" i="3"/>
  <c r="Y607" i="3"/>
  <c r="CY607" i="3"/>
  <c r="CZ607" i="3"/>
  <c r="DA607" i="3"/>
  <c r="DB607" i="3"/>
  <c r="DC607" i="3"/>
  <c r="A608" i="3"/>
  <c r="Y608" i="3"/>
  <c r="CY608" i="3"/>
  <c r="CZ608" i="3"/>
  <c r="DB608" i="3" s="1"/>
  <c r="DA608" i="3"/>
  <c r="DC608" i="3"/>
  <c r="A609" i="3"/>
  <c r="Y609" i="3"/>
  <c r="CY609" i="3"/>
  <c r="CZ609" i="3"/>
  <c r="DA609" i="3"/>
  <c r="DB609" i="3"/>
  <c r="DC609" i="3"/>
  <c r="A610" i="3"/>
  <c r="Y610" i="3"/>
  <c r="CY610" i="3"/>
  <c r="CZ610" i="3"/>
  <c r="DB610" i="3" s="1"/>
  <c r="DA610" i="3"/>
  <c r="DC610" i="3"/>
  <c r="A611" i="3"/>
  <c r="Y611" i="3"/>
  <c r="CY611" i="3"/>
  <c r="CZ611" i="3"/>
  <c r="DB611" i="3" s="1"/>
  <c r="DA611" i="3"/>
  <c r="DC611" i="3"/>
  <c r="A612" i="3"/>
  <c r="Y612" i="3"/>
  <c r="CY612" i="3"/>
  <c r="CZ612" i="3"/>
  <c r="DB612" i="3" s="1"/>
  <c r="DA612" i="3"/>
  <c r="DC612" i="3"/>
  <c r="A613" i="3"/>
  <c r="Y613" i="3"/>
  <c r="CY613" i="3"/>
  <c r="CZ613" i="3"/>
  <c r="DA613" i="3"/>
  <c r="DB613" i="3"/>
  <c r="DC613" i="3"/>
  <c r="A614" i="3"/>
  <c r="Y614" i="3"/>
  <c r="CY614" i="3"/>
  <c r="CZ614" i="3"/>
  <c r="DA614" i="3"/>
  <c r="DB614" i="3"/>
  <c r="DC614" i="3"/>
  <c r="A615" i="3"/>
  <c r="Y615" i="3"/>
  <c r="CY615" i="3"/>
  <c r="CZ615" i="3"/>
  <c r="DB615" i="3" s="1"/>
  <c r="DA615" i="3"/>
  <c r="DC615" i="3"/>
  <c r="A616" i="3"/>
  <c r="Y616" i="3"/>
  <c r="CY616" i="3"/>
  <c r="CZ616" i="3"/>
  <c r="DB616" i="3" s="1"/>
  <c r="DA616" i="3"/>
  <c r="DC616" i="3"/>
  <c r="A617" i="3"/>
  <c r="Y617" i="3"/>
  <c r="CY617" i="3"/>
  <c r="CZ617" i="3"/>
  <c r="DB617" i="3" s="1"/>
  <c r="DA617" i="3"/>
  <c r="DC617" i="3"/>
  <c r="A618" i="3"/>
  <c r="Y618" i="3"/>
  <c r="CY618" i="3"/>
  <c r="CZ618" i="3"/>
  <c r="DA618" i="3"/>
  <c r="DB618" i="3"/>
  <c r="DC618" i="3"/>
  <c r="A619" i="3"/>
  <c r="Y619" i="3"/>
  <c r="CY619" i="3"/>
  <c r="CZ619" i="3"/>
  <c r="DB619" i="3" s="1"/>
  <c r="DA619" i="3"/>
  <c r="DC619" i="3"/>
  <c r="A620" i="3"/>
  <c r="Y620" i="3"/>
  <c r="CY620" i="3"/>
  <c r="CZ620" i="3"/>
  <c r="DA620" i="3"/>
  <c r="DB620" i="3"/>
  <c r="DC620" i="3"/>
  <c r="A621" i="3"/>
  <c r="Y621" i="3"/>
  <c r="CY621" i="3"/>
  <c r="CZ621" i="3"/>
  <c r="DB621" i="3" s="1"/>
  <c r="DA621" i="3"/>
  <c r="DC621" i="3"/>
  <c r="A622" i="3"/>
  <c r="Y622" i="3"/>
  <c r="CY622" i="3"/>
  <c r="CZ622" i="3"/>
  <c r="DA622" i="3"/>
  <c r="DB622" i="3"/>
  <c r="DC622" i="3"/>
  <c r="A623" i="3"/>
  <c r="Y623" i="3"/>
  <c r="CY623" i="3"/>
  <c r="CZ623" i="3"/>
  <c r="DB623" i="3" s="1"/>
  <c r="DA623" i="3"/>
  <c r="DC623" i="3"/>
  <c r="A624" i="3"/>
  <c r="Y624" i="3"/>
  <c r="CY624" i="3"/>
  <c r="CZ624" i="3"/>
  <c r="DA624" i="3"/>
  <c r="DB624" i="3"/>
  <c r="DC624" i="3"/>
  <c r="A625" i="3"/>
  <c r="Y625" i="3"/>
  <c r="CY625" i="3"/>
  <c r="CZ625" i="3"/>
  <c r="DA625" i="3"/>
  <c r="DB625" i="3"/>
  <c r="DC625" i="3"/>
  <c r="A626" i="3"/>
  <c r="Y626" i="3"/>
  <c r="CY626" i="3"/>
  <c r="CZ626" i="3"/>
  <c r="DB626" i="3" s="1"/>
  <c r="DA626" i="3"/>
  <c r="DC626" i="3"/>
  <c r="A627" i="3"/>
  <c r="Y627" i="3"/>
  <c r="CY627" i="3"/>
  <c r="CZ627" i="3"/>
  <c r="DB627" i="3" s="1"/>
  <c r="DA627" i="3"/>
  <c r="DC627" i="3"/>
  <c r="A628" i="3"/>
  <c r="Y628" i="3"/>
  <c r="CY628" i="3"/>
  <c r="CZ628" i="3"/>
  <c r="DB628" i="3" s="1"/>
  <c r="DA628" i="3"/>
  <c r="DC628" i="3"/>
  <c r="A629" i="3"/>
  <c r="Y629" i="3"/>
  <c r="CY629" i="3"/>
  <c r="CZ629" i="3"/>
  <c r="DA629" i="3"/>
  <c r="DB629" i="3"/>
  <c r="DC629" i="3"/>
  <c r="A630" i="3"/>
  <c r="Y630" i="3"/>
  <c r="CY630" i="3"/>
  <c r="CZ630" i="3"/>
  <c r="DA630" i="3"/>
  <c r="DB630" i="3"/>
  <c r="DC630" i="3"/>
  <c r="A631" i="3"/>
  <c r="Y631" i="3"/>
  <c r="CY631" i="3"/>
  <c r="CZ631" i="3"/>
  <c r="DA631" i="3"/>
  <c r="DB631" i="3"/>
  <c r="DC631" i="3"/>
  <c r="A632" i="3"/>
  <c r="Y632" i="3"/>
  <c r="CY632" i="3"/>
  <c r="CZ632" i="3"/>
  <c r="DB632" i="3" s="1"/>
  <c r="DA632" i="3"/>
  <c r="DC632" i="3"/>
  <c r="A633" i="3"/>
  <c r="Y633" i="3"/>
  <c r="CY633" i="3"/>
  <c r="CZ633" i="3"/>
  <c r="DA633" i="3"/>
  <c r="DB633" i="3"/>
  <c r="DC633" i="3"/>
  <c r="A634" i="3"/>
  <c r="Y634" i="3"/>
  <c r="CY634" i="3"/>
  <c r="CZ634" i="3"/>
  <c r="DB634" i="3" s="1"/>
  <c r="DA634" i="3"/>
  <c r="DC634" i="3"/>
  <c r="A635" i="3"/>
  <c r="Y635" i="3"/>
  <c r="CY635" i="3"/>
  <c r="CZ635" i="3"/>
  <c r="DB635" i="3" s="1"/>
  <c r="DA635" i="3"/>
  <c r="DC635" i="3"/>
  <c r="A636" i="3"/>
  <c r="Y636" i="3"/>
  <c r="CY636" i="3"/>
  <c r="CZ636" i="3"/>
  <c r="DA636" i="3"/>
  <c r="DB636" i="3"/>
  <c r="DC636" i="3"/>
  <c r="A637" i="3"/>
  <c r="Y637" i="3"/>
  <c r="CY637" i="3"/>
  <c r="CZ637" i="3"/>
  <c r="DA637" i="3"/>
  <c r="DB637" i="3"/>
  <c r="DC637" i="3"/>
  <c r="A638" i="3"/>
  <c r="Y638" i="3"/>
  <c r="CY638" i="3"/>
  <c r="CZ638" i="3"/>
  <c r="DB638" i="3" s="1"/>
  <c r="DA638" i="3"/>
  <c r="DC638" i="3"/>
  <c r="A639" i="3"/>
  <c r="Y639" i="3"/>
  <c r="CY639" i="3"/>
  <c r="CZ639" i="3"/>
  <c r="DA639" i="3"/>
  <c r="DB639" i="3"/>
  <c r="DC639" i="3"/>
  <c r="A640" i="3"/>
  <c r="Y640" i="3"/>
  <c r="CY640" i="3"/>
  <c r="CZ640" i="3"/>
  <c r="DA640" i="3"/>
  <c r="DB640" i="3"/>
  <c r="DC640" i="3"/>
  <c r="A641" i="3"/>
  <c r="Y641" i="3"/>
  <c r="CY641" i="3"/>
  <c r="CZ641" i="3"/>
  <c r="DB641" i="3" s="1"/>
  <c r="DA641" i="3"/>
  <c r="DC641" i="3"/>
  <c r="A642" i="3"/>
  <c r="Y642" i="3"/>
  <c r="CY642" i="3"/>
  <c r="CZ642" i="3"/>
  <c r="DB642" i="3" s="1"/>
  <c r="DA642" i="3"/>
  <c r="DC642" i="3"/>
  <c r="A643" i="3"/>
  <c r="Y643" i="3"/>
  <c r="CY643" i="3"/>
  <c r="CZ643" i="3"/>
  <c r="DA643" i="3"/>
  <c r="DB643" i="3"/>
  <c r="DC643" i="3"/>
  <c r="A644" i="3"/>
  <c r="Y644" i="3"/>
  <c r="CY644" i="3"/>
  <c r="CZ644" i="3"/>
  <c r="DA644" i="3"/>
  <c r="DB644" i="3"/>
  <c r="DC644" i="3"/>
  <c r="A645" i="3"/>
  <c r="Y645" i="3"/>
  <c r="CY645" i="3"/>
  <c r="CZ645" i="3"/>
  <c r="DB645" i="3" s="1"/>
  <c r="DA645" i="3"/>
  <c r="DC645" i="3"/>
  <c r="A646" i="3"/>
  <c r="Y646" i="3"/>
  <c r="CY646" i="3"/>
  <c r="CZ646" i="3"/>
  <c r="DA646" i="3"/>
  <c r="DB646" i="3"/>
  <c r="DC646" i="3"/>
  <c r="A647" i="3"/>
  <c r="Y647" i="3"/>
  <c r="CY647" i="3"/>
  <c r="CZ647" i="3"/>
  <c r="DA647" i="3"/>
  <c r="DB647" i="3"/>
  <c r="DC647" i="3"/>
  <c r="A648" i="3"/>
  <c r="Y648" i="3"/>
  <c r="CY648" i="3"/>
  <c r="CZ648" i="3"/>
  <c r="DB648" i="3" s="1"/>
  <c r="DA648" i="3"/>
  <c r="DC648" i="3"/>
  <c r="A649" i="3"/>
  <c r="Y649" i="3"/>
  <c r="CY649" i="3"/>
  <c r="CZ649" i="3"/>
  <c r="DB649" i="3" s="1"/>
  <c r="DA649" i="3"/>
  <c r="DC649" i="3"/>
  <c r="A650" i="3"/>
  <c r="Y650" i="3"/>
  <c r="CY650" i="3"/>
  <c r="CZ650" i="3"/>
  <c r="DA650" i="3"/>
  <c r="DB650" i="3"/>
  <c r="DC650" i="3"/>
  <c r="A651" i="3"/>
  <c r="Y651" i="3"/>
  <c r="CY651" i="3"/>
  <c r="CZ651" i="3"/>
  <c r="DA651" i="3"/>
  <c r="DB651" i="3"/>
  <c r="DC651" i="3"/>
  <c r="A652" i="3"/>
  <c r="Y652" i="3"/>
  <c r="CY652" i="3"/>
  <c r="CZ652" i="3"/>
  <c r="DB652" i="3" s="1"/>
  <c r="DA652" i="3"/>
  <c r="DC652" i="3"/>
  <c r="A653" i="3"/>
  <c r="Y653" i="3"/>
  <c r="CY653" i="3"/>
  <c r="CZ653" i="3"/>
  <c r="DB653" i="3" s="1"/>
  <c r="DA653" i="3"/>
  <c r="DC653" i="3"/>
  <c r="A654" i="3"/>
  <c r="Y654" i="3"/>
  <c r="CY654" i="3"/>
  <c r="CZ654" i="3"/>
  <c r="DB654" i="3" s="1"/>
  <c r="DA654" i="3"/>
  <c r="DC654" i="3"/>
  <c r="A655" i="3"/>
  <c r="Y655" i="3"/>
  <c r="CY655" i="3"/>
  <c r="CZ655" i="3"/>
  <c r="DA655" i="3"/>
  <c r="DB655" i="3"/>
  <c r="DC655" i="3"/>
  <c r="A656" i="3"/>
  <c r="Y656" i="3"/>
  <c r="CY656" i="3"/>
  <c r="CZ656" i="3"/>
  <c r="DA656" i="3"/>
  <c r="DB656" i="3"/>
  <c r="DC656" i="3"/>
  <c r="A657" i="3"/>
  <c r="Y657" i="3"/>
  <c r="CY657" i="3"/>
  <c r="CZ657" i="3"/>
  <c r="DB657" i="3" s="1"/>
  <c r="DA657" i="3"/>
  <c r="DC657" i="3"/>
  <c r="A658" i="3"/>
  <c r="Y658" i="3"/>
  <c r="CY658" i="3"/>
  <c r="CZ658" i="3"/>
  <c r="DA658" i="3"/>
  <c r="DB658" i="3"/>
  <c r="DC658" i="3"/>
  <c r="A659" i="3"/>
  <c r="Y659" i="3"/>
  <c r="CY659" i="3"/>
  <c r="CZ659" i="3"/>
  <c r="DB659" i="3" s="1"/>
  <c r="DA659" i="3"/>
  <c r="DC659" i="3"/>
  <c r="A660" i="3"/>
  <c r="Y660" i="3"/>
  <c r="CY660" i="3"/>
  <c r="CZ660" i="3"/>
  <c r="DA660" i="3"/>
  <c r="DB660" i="3"/>
  <c r="DC660" i="3"/>
  <c r="A661" i="3"/>
  <c r="Y661" i="3"/>
  <c r="CY661" i="3"/>
  <c r="CZ661" i="3"/>
  <c r="DB661" i="3" s="1"/>
  <c r="DA661" i="3"/>
  <c r="DC661" i="3"/>
  <c r="A662" i="3"/>
  <c r="Y662" i="3"/>
  <c r="CY662" i="3"/>
  <c r="CZ662" i="3"/>
  <c r="DA662" i="3"/>
  <c r="DB662" i="3"/>
  <c r="DC662" i="3"/>
  <c r="A663" i="3"/>
  <c r="Y663" i="3"/>
  <c r="CY663" i="3"/>
  <c r="CZ663" i="3"/>
  <c r="DB663" i="3" s="1"/>
  <c r="DA663" i="3"/>
  <c r="DC663" i="3"/>
  <c r="A664" i="3"/>
  <c r="Y664" i="3"/>
  <c r="CY664" i="3"/>
  <c r="CZ664" i="3"/>
  <c r="DA664" i="3"/>
  <c r="DB664" i="3"/>
  <c r="DC664" i="3"/>
  <c r="A665" i="3"/>
  <c r="Y665" i="3"/>
  <c r="CY665" i="3"/>
  <c r="CZ665" i="3"/>
  <c r="DA665" i="3"/>
  <c r="DB665" i="3"/>
  <c r="DC665" i="3"/>
  <c r="A666" i="3"/>
  <c r="Y666" i="3"/>
  <c r="CY666" i="3"/>
  <c r="CZ666" i="3"/>
  <c r="DB666" i="3" s="1"/>
  <c r="DA666" i="3"/>
  <c r="DC666" i="3"/>
  <c r="A667" i="3"/>
  <c r="Y667" i="3"/>
  <c r="CY667" i="3"/>
  <c r="CZ667" i="3"/>
  <c r="DB667" i="3" s="1"/>
  <c r="DA667" i="3"/>
  <c r="DC667" i="3"/>
  <c r="A668" i="3"/>
  <c r="Y668" i="3"/>
  <c r="CY668" i="3"/>
  <c r="CZ668" i="3"/>
  <c r="DA668" i="3"/>
  <c r="DB668" i="3"/>
  <c r="DC668" i="3"/>
  <c r="A669" i="3"/>
  <c r="Y669" i="3"/>
  <c r="CY669" i="3"/>
  <c r="CZ669" i="3"/>
  <c r="DA669" i="3"/>
  <c r="DB669" i="3"/>
  <c r="DC669" i="3"/>
  <c r="A670" i="3"/>
  <c r="Y670" i="3"/>
  <c r="CY670" i="3"/>
  <c r="CZ670" i="3"/>
  <c r="DA670" i="3"/>
  <c r="DB670" i="3"/>
  <c r="DC670" i="3"/>
  <c r="A671" i="3"/>
  <c r="Y671" i="3"/>
  <c r="CY671" i="3"/>
  <c r="CZ671" i="3"/>
  <c r="DA671" i="3"/>
  <c r="DB671" i="3"/>
  <c r="DC671" i="3"/>
  <c r="A672" i="3"/>
  <c r="Y672" i="3"/>
  <c r="CY672" i="3"/>
  <c r="CZ672" i="3"/>
  <c r="DB672" i="3" s="1"/>
  <c r="DA672" i="3"/>
  <c r="DC672" i="3"/>
  <c r="A673" i="3"/>
  <c r="Y673" i="3"/>
  <c r="CY673" i="3"/>
  <c r="CZ673" i="3"/>
  <c r="DA673" i="3"/>
  <c r="DB673" i="3"/>
  <c r="DC673" i="3"/>
  <c r="A674" i="3"/>
  <c r="Y674" i="3"/>
  <c r="CY674" i="3"/>
  <c r="CZ674" i="3"/>
  <c r="DB674" i="3" s="1"/>
  <c r="DA674" i="3"/>
  <c r="DC674" i="3"/>
  <c r="A675" i="3"/>
  <c r="Y675" i="3"/>
  <c r="CY675" i="3"/>
  <c r="CZ675" i="3"/>
  <c r="DA675" i="3"/>
  <c r="DB675" i="3"/>
  <c r="DC675" i="3"/>
  <c r="A676" i="3"/>
  <c r="Y676" i="3"/>
  <c r="CY676" i="3"/>
  <c r="CZ676" i="3"/>
  <c r="DA676" i="3"/>
  <c r="DB676" i="3"/>
  <c r="DC676" i="3"/>
  <c r="A677" i="3"/>
  <c r="Y677" i="3"/>
  <c r="CY677" i="3"/>
  <c r="CZ677" i="3"/>
  <c r="DB677" i="3" s="1"/>
  <c r="DA677" i="3"/>
  <c r="DC677" i="3"/>
  <c r="A678" i="3"/>
  <c r="Y678" i="3"/>
  <c r="CY678" i="3"/>
  <c r="CZ678" i="3"/>
  <c r="DB678" i="3" s="1"/>
  <c r="DA678" i="3"/>
  <c r="DC678" i="3"/>
  <c r="A679" i="3"/>
  <c r="Y679" i="3"/>
  <c r="CY679" i="3"/>
  <c r="CZ679" i="3"/>
  <c r="DA679" i="3"/>
  <c r="DB679" i="3"/>
  <c r="DC679" i="3"/>
  <c r="A680" i="3"/>
  <c r="Y680" i="3"/>
  <c r="CY680" i="3"/>
  <c r="CZ680" i="3"/>
  <c r="DA680" i="3"/>
  <c r="DB680" i="3"/>
  <c r="DC680" i="3"/>
  <c r="A681" i="3"/>
  <c r="Y681" i="3"/>
  <c r="CY681" i="3"/>
  <c r="CZ681" i="3"/>
  <c r="DB681" i="3" s="1"/>
  <c r="DA681" i="3"/>
  <c r="DC681" i="3"/>
  <c r="A682" i="3"/>
  <c r="Y682" i="3"/>
  <c r="CY682" i="3"/>
  <c r="CZ682" i="3"/>
  <c r="DA682" i="3"/>
  <c r="DB682" i="3"/>
  <c r="DC682" i="3"/>
  <c r="A683" i="3"/>
  <c r="Y683" i="3"/>
  <c r="CY683" i="3"/>
  <c r="CZ683" i="3"/>
  <c r="DB683" i="3" s="1"/>
  <c r="DA683" i="3"/>
  <c r="DC683" i="3"/>
  <c r="A684" i="3"/>
  <c r="Y684" i="3"/>
  <c r="CY684" i="3"/>
  <c r="CZ684" i="3"/>
  <c r="DA684" i="3"/>
  <c r="DB684" i="3"/>
  <c r="DC684" i="3"/>
  <c r="A685" i="3"/>
  <c r="Y685" i="3"/>
  <c r="CY685" i="3"/>
  <c r="CZ685" i="3"/>
  <c r="DB685" i="3" s="1"/>
  <c r="DA685" i="3"/>
  <c r="DC685" i="3"/>
  <c r="A686" i="3"/>
  <c r="Y686" i="3"/>
  <c r="CY686" i="3"/>
  <c r="CZ686" i="3"/>
  <c r="DB686" i="3" s="1"/>
  <c r="DA686" i="3"/>
  <c r="DC686" i="3"/>
  <c r="A687" i="3"/>
  <c r="Y687" i="3"/>
  <c r="CY687" i="3"/>
  <c r="CZ687" i="3"/>
  <c r="DA687" i="3"/>
  <c r="DB687" i="3"/>
  <c r="DC687" i="3"/>
  <c r="A688" i="3"/>
  <c r="Y688" i="3"/>
  <c r="CY688" i="3"/>
  <c r="CZ688" i="3"/>
  <c r="DA688" i="3"/>
  <c r="DB688" i="3"/>
  <c r="DC688" i="3"/>
  <c r="A689" i="3"/>
  <c r="Y689" i="3"/>
  <c r="CY689" i="3"/>
  <c r="CZ689" i="3"/>
  <c r="DA689" i="3"/>
  <c r="DB689" i="3"/>
  <c r="DC689" i="3"/>
  <c r="A690" i="3"/>
  <c r="Y690" i="3"/>
  <c r="CY690" i="3"/>
  <c r="CZ690" i="3"/>
  <c r="DB690" i="3" s="1"/>
  <c r="DA690" i="3"/>
  <c r="DC690" i="3"/>
  <c r="A691" i="3"/>
  <c r="Y691" i="3"/>
  <c r="CY691" i="3"/>
  <c r="CZ691" i="3"/>
  <c r="DA691" i="3"/>
  <c r="DB691" i="3"/>
  <c r="DC691" i="3"/>
  <c r="A692" i="3"/>
  <c r="Y692" i="3"/>
  <c r="CY692" i="3"/>
  <c r="CZ692" i="3"/>
  <c r="DB692" i="3" s="1"/>
  <c r="DA692" i="3"/>
  <c r="DC692" i="3"/>
  <c r="A693" i="3"/>
  <c r="Y693" i="3"/>
  <c r="CY693" i="3"/>
  <c r="CZ693" i="3"/>
  <c r="DA693" i="3"/>
  <c r="DB693" i="3"/>
  <c r="DC693" i="3"/>
  <c r="A694" i="3"/>
  <c r="Y694" i="3"/>
  <c r="CY694" i="3"/>
  <c r="CZ694" i="3"/>
  <c r="DB694" i="3" s="1"/>
  <c r="DA694" i="3"/>
  <c r="DC694" i="3"/>
  <c r="A695" i="3"/>
  <c r="Y695" i="3"/>
  <c r="CY695" i="3"/>
  <c r="CZ695" i="3"/>
  <c r="DB695" i="3" s="1"/>
  <c r="DA695" i="3"/>
  <c r="DC695" i="3"/>
  <c r="A696" i="3"/>
  <c r="Y696" i="3"/>
  <c r="CY696" i="3"/>
  <c r="CZ696" i="3"/>
  <c r="DB696" i="3" s="1"/>
  <c r="DA696" i="3"/>
  <c r="DC696" i="3"/>
  <c r="A697" i="3"/>
  <c r="Y697" i="3"/>
  <c r="CY697" i="3"/>
  <c r="CZ697" i="3"/>
  <c r="DB697" i="3" s="1"/>
  <c r="DA697" i="3"/>
  <c r="DC697" i="3"/>
  <c r="A698" i="3"/>
  <c r="Y698" i="3"/>
  <c r="CY698" i="3"/>
  <c r="CZ698" i="3"/>
  <c r="DA698" i="3"/>
  <c r="DB698" i="3"/>
  <c r="DC698" i="3"/>
  <c r="A699" i="3"/>
  <c r="Y699" i="3"/>
  <c r="CY699" i="3"/>
  <c r="CZ699" i="3"/>
  <c r="DB699" i="3" s="1"/>
  <c r="DA699" i="3"/>
  <c r="DC699" i="3"/>
  <c r="A700" i="3"/>
  <c r="Y700" i="3"/>
  <c r="CY700" i="3"/>
  <c r="CZ700" i="3"/>
  <c r="DB700" i="3" s="1"/>
  <c r="DA700" i="3"/>
  <c r="DC700" i="3"/>
  <c r="A701" i="3"/>
  <c r="Y701" i="3"/>
  <c r="CY701" i="3"/>
  <c r="CZ701" i="3"/>
  <c r="DA701" i="3"/>
  <c r="DB701" i="3"/>
  <c r="DC701" i="3"/>
  <c r="A702" i="3"/>
  <c r="Y702" i="3"/>
  <c r="CY702" i="3"/>
  <c r="CZ702" i="3"/>
  <c r="DA702" i="3"/>
  <c r="DB702" i="3"/>
  <c r="DC702" i="3"/>
  <c r="A703" i="3"/>
  <c r="Y703" i="3"/>
  <c r="CY703" i="3"/>
  <c r="CZ703" i="3"/>
  <c r="DA703" i="3"/>
  <c r="DB703" i="3"/>
  <c r="DC703" i="3"/>
  <c r="A704" i="3"/>
  <c r="Y704" i="3"/>
  <c r="CY704" i="3"/>
  <c r="CZ704" i="3"/>
  <c r="DB704" i="3" s="1"/>
  <c r="DA704" i="3"/>
  <c r="DC704" i="3"/>
  <c r="A705" i="3"/>
  <c r="Y705" i="3"/>
  <c r="CY705" i="3"/>
  <c r="CZ705" i="3"/>
  <c r="DB705" i="3" s="1"/>
  <c r="DA705" i="3"/>
  <c r="DC705" i="3"/>
  <c r="A706" i="3"/>
  <c r="Y706" i="3"/>
  <c r="CY706" i="3"/>
  <c r="CZ706" i="3"/>
  <c r="DB706" i="3" s="1"/>
  <c r="DA706" i="3"/>
  <c r="DC706" i="3"/>
  <c r="A707" i="3"/>
  <c r="Y707" i="3"/>
  <c r="CY707" i="3"/>
  <c r="CZ707" i="3"/>
  <c r="DB707" i="3" s="1"/>
  <c r="DA707" i="3"/>
  <c r="DC707" i="3"/>
  <c r="A708" i="3"/>
  <c r="Y708" i="3"/>
  <c r="CY708" i="3"/>
  <c r="CZ708" i="3"/>
  <c r="DA708" i="3"/>
  <c r="DB708" i="3"/>
  <c r="DC708" i="3"/>
  <c r="A709" i="3"/>
  <c r="Y709" i="3"/>
  <c r="CY709" i="3"/>
  <c r="CZ709" i="3"/>
  <c r="DA709" i="3"/>
  <c r="DB709" i="3"/>
  <c r="DC709" i="3"/>
  <c r="A710" i="3"/>
  <c r="Y710" i="3"/>
  <c r="CY710" i="3"/>
  <c r="CZ710" i="3"/>
  <c r="DA710" i="3"/>
  <c r="DB710" i="3"/>
  <c r="DC710" i="3"/>
  <c r="A711" i="3"/>
  <c r="Y711" i="3"/>
  <c r="CY711" i="3"/>
  <c r="CZ711" i="3"/>
  <c r="DB711" i="3" s="1"/>
  <c r="DA711" i="3"/>
  <c r="DC711" i="3"/>
  <c r="A712" i="3"/>
  <c r="Y712" i="3"/>
  <c r="CY712" i="3"/>
  <c r="CZ712" i="3"/>
  <c r="DA712" i="3"/>
  <c r="DB712" i="3"/>
  <c r="DC712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F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P28" i="1"/>
  <c r="R28" i="1"/>
  <c r="S28" i="1"/>
  <c r="U28" i="1"/>
  <c r="AC28" i="1"/>
  <c r="AD28" i="1"/>
  <c r="AB28" i="1" s="1"/>
  <c r="AE28" i="1"/>
  <c r="CR28" i="1" s="1"/>
  <c r="AF28" i="1"/>
  <c r="CT28" i="1" s="1"/>
  <c r="AG28" i="1"/>
  <c r="AH28" i="1"/>
  <c r="AI28" i="1"/>
  <c r="CW28" i="1" s="1"/>
  <c r="V28" i="1" s="1"/>
  <c r="AJ28" i="1"/>
  <c r="CQ28" i="1"/>
  <c r="CU28" i="1"/>
  <c r="T28" i="1" s="1"/>
  <c r="CV28" i="1"/>
  <c r="CX28" i="1"/>
  <c r="W28" i="1" s="1"/>
  <c r="CZ28" i="1"/>
  <c r="GL28" i="1"/>
  <c r="GN28" i="1"/>
  <c r="GP28" i="1"/>
  <c r="GV28" i="1"/>
  <c r="GX28" i="1"/>
  <c r="HC28" i="1"/>
  <c r="C29" i="1"/>
  <c r="D29" i="1"/>
  <c r="I29" i="1"/>
  <c r="K29" i="1"/>
  <c r="Q29" i="1"/>
  <c r="S29" i="1"/>
  <c r="U29" i="1"/>
  <c r="W29" i="1"/>
  <c r="AC29" i="1"/>
  <c r="P29" i="1" s="1"/>
  <c r="AE29" i="1"/>
  <c r="AF29" i="1"/>
  <c r="AG29" i="1"/>
  <c r="CU29" i="1" s="1"/>
  <c r="T29" i="1" s="1"/>
  <c r="AH29" i="1"/>
  <c r="AI29" i="1"/>
  <c r="CW29" i="1" s="1"/>
  <c r="V29" i="1" s="1"/>
  <c r="AJ29" i="1"/>
  <c r="CT29" i="1"/>
  <c r="CV29" i="1"/>
  <c r="CX29" i="1"/>
  <c r="GL29" i="1"/>
  <c r="GN29" i="1"/>
  <c r="GP29" i="1"/>
  <c r="GV29" i="1"/>
  <c r="HC29" i="1"/>
  <c r="GX29" i="1" s="1"/>
  <c r="C30" i="1"/>
  <c r="D30" i="1"/>
  <c r="P30" i="1"/>
  <c r="S30" i="1"/>
  <c r="V30" i="1"/>
  <c r="X30" i="1"/>
  <c r="AC30" i="1"/>
  <c r="AD30" i="1"/>
  <c r="AB30" i="1" s="1"/>
  <c r="AE30" i="1"/>
  <c r="AF30" i="1"/>
  <c r="CT30" i="1" s="1"/>
  <c r="AG30" i="1"/>
  <c r="CU30" i="1" s="1"/>
  <c r="T30" i="1" s="1"/>
  <c r="AH30" i="1"/>
  <c r="AI30" i="1"/>
  <c r="CW30" i="1" s="1"/>
  <c r="AJ30" i="1"/>
  <c r="CQ30" i="1"/>
  <c r="CV30" i="1"/>
  <c r="U30" i="1" s="1"/>
  <c r="CX30" i="1"/>
  <c r="W30" i="1" s="1"/>
  <c r="CZ30" i="1"/>
  <c r="GL30" i="1"/>
  <c r="GN30" i="1"/>
  <c r="GP30" i="1"/>
  <c r="GV30" i="1"/>
  <c r="HC30" i="1"/>
  <c r="GX30" i="1" s="1"/>
  <c r="C31" i="1"/>
  <c r="D31" i="1"/>
  <c r="P31" i="1"/>
  <c r="Q31" i="1"/>
  <c r="S31" i="1"/>
  <c r="W31" i="1"/>
  <c r="X31" i="1"/>
  <c r="AC31" i="1"/>
  <c r="AD31" i="1"/>
  <c r="AB31" i="1" s="1"/>
  <c r="AE31" i="1"/>
  <c r="AF31" i="1"/>
  <c r="AG31" i="1"/>
  <c r="AH31" i="1"/>
  <c r="AI31" i="1"/>
  <c r="CW31" i="1" s="1"/>
  <c r="V31" i="1" s="1"/>
  <c r="AJ31" i="1"/>
  <c r="CP31" i="1"/>
  <c r="O31" i="1" s="1"/>
  <c r="CQ31" i="1"/>
  <c r="CS31" i="1"/>
  <c r="CT31" i="1"/>
  <c r="CU31" i="1"/>
  <c r="T31" i="1" s="1"/>
  <c r="CV31" i="1"/>
  <c r="U31" i="1" s="1"/>
  <c r="CX31" i="1"/>
  <c r="GL31" i="1"/>
  <c r="GN31" i="1"/>
  <c r="GP31" i="1"/>
  <c r="GV31" i="1"/>
  <c r="GX31" i="1"/>
  <c r="HC31" i="1"/>
  <c r="C32" i="1"/>
  <c r="D32" i="1"/>
  <c r="I32" i="1"/>
  <c r="K32" i="1"/>
  <c r="S32" i="1"/>
  <c r="CZ32" i="1" s="1"/>
  <c r="V32" i="1"/>
  <c r="X32" i="1"/>
  <c r="AC32" i="1"/>
  <c r="AD32" i="1"/>
  <c r="AE32" i="1"/>
  <c r="AF32" i="1"/>
  <c r="AG32" i="1"/>
  <c r="CU32" i="1" s="1"/>
  <c r="T32" i="1" s="1"/>
  <c r="AH32" i="1"/>
  <c r="AI32" i="1"/>
  <c r="AJ32" i="1"/>
  <c r="CT32" i="1"/>
  <c r="CV32" i="1"/>
  <c r="U32" i="1" s="1"/>
  <c r="CW32" i="1"/>
  <c r="CX32" i="1"/>
  <c r="W32" i="1" s="1"/>
  <c r="GL32" i="1"/>
  <c r="GN32" i="1"/>
  <c r="GP32" i="1"/>
  <c r="GV32" i="1"/>
  <c r="HC32" i="1" s="1"/>
  <c r="GX32" i="1" s="1"/>
  <c r="C33" i="1"/>
  <c r="D33" i="1"/>
  <c r="I33" i="1"/>
  <c r="K33" i="1"/>
  <c r="S33" i="1"/>
  <c r="Y33" i="1" s="1"/>
  <c r="T33" i="1"/>
  <c r="AC33" i="1"/>
  <c r="P33" i="1" s="1"/>
  <c r="AE33" i="1"/>
  <c r="CZ33" i="1" s="1"/>
  <c r="AF33" i="1"/>
  <c r="AG33" i="1"/>
  <c r="CU33" i="1" s="1"/>
  <c r="AH33" i="1"/>
  <c r="CV33" i="1" s="1"/>
  <c r="U33" i="1" s="1"/>
  <c r="AI33" i="1"/>
  <c r="CW33" i="1" s="1"/>
  <c r="V33" i="1" s="1"/>
  <c r="AJ33" i="1"/>
  <c r="CX33" i="1" s="1"/>
  <c r="W33" i="1" s="1"/>
  <c r="CT33" i="1"/>
  <c r="CY33" i="1"/>
  <c r="GL33" i="1"/>
  <c r="GN33" i="1"/>
  <c r="GP33" i="1"/>
  <c r="GV33" i="1"/>
  <c r="HC33" i="1"/>
  <c r="GX33" i="1" s="1"/>
  <c r="C34" i="1"/>
  <c r="D34" i="1"/>
  <c r="I34" i="1"/>
  <c r="K34" i="1"/>
  <c r="P34" i="1"/>
  <c r="Q34" i="1"/>
  <c r="S34" i="1"/>
  <c r="V34" i="1"/>
  <c r="AC34" i="1"/>
  <c r="AE34" i="1"/>
  <c r="CR34" i="1" s="1"/>
  <c r="AF34" i="1"/>
  <c r="AG34" i="1"/>
  <c r="CU34" i="1" s="1"/>
  <c r="T34" i="1" s="1"/>
  <c r="AH34" i="1"/>
  <c r="CV34" i="1" s="1"/>
  <c r="U34" i="1" s="1"/>
  <c r="AI34" i="1"/>
  <c r="AJ34" i="1"/>
  <c r="CX34" i="1" s="1"/>
  <c r="W34" i="1" s="1"/>
  <c r="CQ34" i="1"/>
  <c r="CT34" i="1"/>
  <c r="CW34" i="1"/>
  <c r="GL34" i="1"/>
  <c r="GN34" i="1"/>
  <c r="GP34" i="1"/>
  <c r="GV34" i="1"/>
  <c r="HC34" i="1" s="1"/>
  <c r="GX34" i="1" s="1"/>
  <c r="C35" i="1"/>
  <c r="D35" i="1"/>
  <c r="I35" i="1"/>
  <c r="R35" i="1" s="1"/>
  <c r="K35" i="1"/>
  <c r="Q35" i="1"/>
  <c r="S35" i="1"/>
  <c r="X35" i="1" s="1"/>
  <c r="T35" i="1"/>
  <c r="AC35" i="1"/>
  <c r="AE35" i="1"/>
  <c r="AF35" i="1"/>
  <c r="CT35" i="1" s="1"/>
  <c r="AG35" i="1"/>
  <c r="CU35" i="1" s="1"/>
  <c r="AH35" i="1"/>
  <c r="CV35" i="1" s="1"/>
  <c r="U35" i="1" s="1"/>
  <c r="AI35" i="1"/>
  <c r="CW35" i="1" s="1"/>
  <c r="V35" i="1" s="1"/>
  <c r="AJ35" i="1"/>
  <c r="CX35" i="1" s="1"/>
  <c r="W35" i="1" s="1"/>
  <c r="CQ35" i="1"/>
  <c r="GL35" i="1"/>
  <c r="GN35" i="1"/>
  <c r="GP35" i="1"/>
  <c r="GV35" i="1"/>
  <c r="HC35" i="1" s="1"/>
  <c r="GX35" i="1" s="1"/>
  <c r="C36" i="1"/>
  <c r="D36" i="1"/>
  <c r="I36" i="1"/>
  <c r="K36" i="1"/>
  <c r="Q36" i="1"/>
  <c r="R36" i="1"/>
  <c r="T36" i="1"/>
  <c r="V36" i="1"/>
  <c r="W36" i="1"/>
  <c r="AB36" i="1"/>
  <c r="AC36" i="1"/>
  <c r="AE36" i="1"/>
  <c r="AD36" i="1" s="1"/>
  <c r="AF36" i="1"/>
  <c r="AG36" i="1"/>
  <c r="AH36" i="1"/>
  <c r="CV36" i="1" s="1"/>
  <c r="U36" i="1" s="1"/>
  <c r="AI36" i="1"/>
  <c r="AJ36" i="1"/>
  <c r="CX36" i="1" s="1"/>
  <c r="CQ36" i="1"/>
  <c r="CR36" i="1"/>
  <c r="CT36" i="1"/>
  <c r="CU36" i="1"/>
  <c r="CW36" i="1"/>
  <c r="GL36" i="1"/>
  <c r="GN36" i="1"/>
  <c r="GP36" i="1"/>
  <c r="GV36" i="1"/>
  <c r="HC36" i="1" s="1"/>
  <c r="GX36" i="1" s="1"/>
  <c r="C37" i="1"/>
  <c r="D37" i="1"/>
  <c r="I37" i="1"/>
  <c r="K37" i="1"/>
  <c r="P37" i="1"/>
  <c r="Q37" i="1"/>
  <c r="R37" i="1"/>
  <c r="V37" i="1"/>
  <c r="AC37" i="1"/>
  <c r="AD37" i="1"/>
  <c r="AE37" i="1"/>
  <c r="CS37" i="1" s="1"/>
  <c r="AF37" i="1"/>
  <c r="CT37" i="1" s="1"/>
  <c r="AG37" i="1"/>
  <c r="CU37" i="1" s="1"/>
  <c r="T37" i="1" s="1"/>
  <c r="AH37" i="1"/>
  <c r="CV37" i="1" s="1"/>
  <c r="U37" i="1" s="1"/>
  <c r="AI37" i="1"/>
  <c r="AJ37" i="1"/>
  <c r="CX37" i="1" s="1"/>
  <c r="W37" i="1" s="1"/>
  <c r="CR37" i="1"/>
  <c r="CW37" i="1"/>
  <c r="GL37" i="1"/>
  <c r="GN37" i="1"/>
  <c r="GP37" i="1"/>
  <c r="GV37" i="1"/>
  <c r="HC37" i="1" s="1"/>
  <c r="GX37" i="1" s="1"/>
  <c r="C38" i="1"/>
  <c r="D38" i="1"/>
  <c r="Q38" i="1"/>
  <c r="CP38" i="1" s="1"/>
  <c r="O38" i="1" s="1"/>
  <c r="R38" i="1"/>
  <c r="S38" i="1"/>
  <c r="CZ38" i="1" s="1"/>
  <c r="T38" i="1"/>
  <c r="X38" i="1"/>
  <c r="AB38" i="1"/>
  <c r="AC38" i="1"/>
  <c r="P38" i="1" s="1"/>
  <c r="AE38" i="1"/>
  <c r="AD38" i="1" s="1"/>
  <c r="AF38" i="1"/>
  <c r="AG38" i="1"/>
  <c r="CU38" i="1" s="1"/>
  <c r="AH38" i="1"/>
  <c r="CV38" i="1" s="1"/>
  <c r="U38" i="1" s="1"/>
  <c r="AI38" i="1"/>
  <c r="AJ38" i="1"/>
  <c r="CX38" i="1" s="1"/>
  <c r="W38" i="1" s="1"/>
  <c r="CQ38" i="1"/>
  <c r="CR38" i="1"/>
  <c r="CT38" i="1"/>
  <c r="CW38" i="1"/>
  <c r="V38" i="1" s="1"/>
  <c r="AI59" i="1" s="1"/>
  <c r="CY38" i="1"/>
  <c r="GL38" i="1"/>
  <c r="GN38" i="1"/>
  <c r="GP38" i="1"/>
  <c r="GV38" i="1"/>
  <c r="HC38" i="1" s="1"/>
  <c r="GX38" i="1" s="1"/>
  <c r="C39" i="1"/>
  <c r="D39" i="1"/>
  <c r="P39" i="1"/>
  <c r="Q39" i="1"/>
  <c r="R39" i="1"/>
  <c r="AC39" i="1"/>
  <c r="AD39" i="1"/>
  <c r="AE39" i="1"/>
  <c r="CS39" i="1" s="1"/>
  <c r="AF39" i="1"/>
  <c r="AB39" i="1" s="1"/>
  <c r="AG39" i="1"/>
  <c r="CU39" i="1" s="1"/>
  <c r="T39" i="1" s="1"/>
  <c r="AH39" i="1"/>
  <c r="CV39" i="1" s="1"/>
  <c r="U39" i="1" s="1"/>
  <c r="AI39" i="1"/>
  <c r="CW39" i="1" s="1"/>
  <c r="V39" i="1" s="1"/>
  <c r="AJ39" i="1"/>
  <c r="CQ39" i="1"/>
  <c r="CR39" i="1"/>
  <c r="CX39" i="1"/>
  <c r="W39" i="1" s="1"/>
  <c r="GL39" i="1"/>
  <c r="GN39" i="1"/>
  <c r="GP39" i="1"/>
  <c r="GV39" i="1"/>
  <c r="HC39" i="1" s="1"/>
  <c r="GX39" i="1" s="1"/>
  <c r="C40" i="1"/>
  <c r="D40" i="1"/>
  <c r="I40" i="1"/>
  <c r="R40" i="1" s="1"/>
  <c r="K40" i="1"/>
  <c r="Q40" i="1"/>
  <c r="S40" i="1"/>
  <c r="X40" i="1" s="1"/>
  <c r="T40" i="1"/>
  <c r="AC40" i="1"/>
  <c r="P40" i="1" s="1"/>
  <c r="CP40" i="1" s="1"/>
  <c r="O40" i="1" s="1"/>
  <c r="AE40" i="1"/>
  <c r="AD40" i="1" s="1"/>
  <c r="AF40" i="1"/>
  <c r="CT40" i="1" s="1"/>
  <c r="AG40" i="1"/>
  <c r="CU40" i="1" s="1"/>
  <c r="AH40" i="1"/>
  <c r="CV40" i="1" s="1"/>
  <c r="U40" i="1" s="1"/>
  <c r="AI40" i="1"/>
  <c r="CW40" i="1" s="1"/>
  <c r="V40" i="1" s="1"/>
  <c r="AJ40" i="1"/>
  <c r="CX40" i="1"/>
  <c r="W40" i="1" s="1"/>
  <c r="CZ40" i="1"/>
  <c r="GL40" i="1"/>
  <c r="GN40" i="1"/>
  <c r="GP40" i="1"/>
  <c r="GV40" i="1"/>
  <c r="HC40" i="1"/>
  <c r="GX40" i="1" s="1"/>
  <c r="C41" i="1"/>
  <c r="D41" i="1"/>
  <c r="I41" i="1"/>
  <c r="K41" i="1"/>
  <c r="P41" i="1"/>
  <c r="AC41" i="1"/>
  <c r="AD41" i="1"/>
  <c r="AB41" i="1" s="1"/>
  <c r="AE41" i="1"/>
  <c r="CR41" i="1" s="1"/>
  <c r="AF41" i="1"/>
  <c r="S41" i="1" s="1"/>
  <c r="AG41" i="1"/>
  <c r="AH41" i="1"/>
  <c r="AI41" i="1"/>
  <c r="AJ41" i="1"/>
  <c r="CQ41" i="1"/>
  <c r="CT41" i="1"/>
  <c r="CU41" i="1"/>
  <c r="T41" i="1" s="1"/>
  <c r="CV41" i="1"/>
  <c r="U41" i="1" s="1"/>
  <c r="CW41" i="1"/>
  <c r="V41" i="1" s="1"/>
  <c r="CX41" i="1"/>
  <c r="GL41" i="1"/>
  <c r="GN41" i="1"/>
  <c r="GP41" i="1"/>
  <c r="GV41" i="1"/>
  <c r="HC41" i="1"/>
  <c r="GX41" i="1" s="1"/>
  <c r="C42" i="1"/>
  <c r="D42" i="1"/>
  <c r="I42" i="1"/>
  <c r="K42" i="1"/>
  <c r="R42" i="1"/>
  <c r="V42" i="1"/>
  <c r="AC42" i="1"/>
  <c r="CQ42" i="1" s="1"/>
  <c r="AE42" i="1"/>
  <c r="CR42" i="1" s="1"/>
  <c r="AF42" i="1"/>
  <c r="CT42" i="1" s="1"/>
  <c r="AG42" i="1"/>
  <c r="CU42" i="1" s="1"/>
  <c r="T42" i="1" s="1"/>
  <c r="AH42" i="1"/>
  <c r="CV42" i="1" s="1"/>
  <c r="U42" i="1" s="1"/>
  <c r="AI42" i="1"/>
  <c r="AJ42" i="1"/>
  <c r="CX42" i="1" s="1"/>
  <c r="W42" i="1" s="1"/>
  <c r="CW42" i="1"/>
  <c r="GL42" i="1"/>
  <c r="BZ59" i="1" s="1"/>
  <c r="GO42" i="1"/>
  <c r="GP42" i="1"/>
  <c r="GV42" i="1"/>
  <c r="HC42" i="1"/>
  <c r="GX42" i="1" s="1"/>
  <c r="C43" i="1"/>
  <c r="D43" i="1"/>
  <c r="I43" i="1"/>
  <c r="CU90" i="3" s="1"/>
  <c r="K43" i="1"/>
  <c r="AC43" i="1"/>
  <c r="CQ43" i="1" s="1"/>
  <c r="AD43" i="1"/>
  <c r="AE43" i="1"/>
  <c r="AF43" i="1"/>
  <c r="S43" i="1" s="1"/>
  <c r="AG43" i="1"/>
  <c r="AH43" i="1"/>
  <c r="CV43" i="1" s="1"/>
  <c r="U43" i="1" s="1"/>
  <c r="AI43" i="1"/>
  <c r="AJ43" i="1"/>
  <c r="CX43" i="1" s="1"/>
  <c r="W43" i="1" s="1"/>
  <c r="CR43" i="1"/>
  <c r="CS43" i="1"/>
  <c r="CT43" i="1"/>
  <c r="CU43" i="1"/>
  <c r="T43" i="1" s="1"/>
  <c r="CW43" i="1"/>
  <c r="GL43" i="1"/>
  <c r="GO43" i="1"/>
  <c r="GP43" i="1"/>
  <c r="GV43" i="1"/>
  <c r="HC43" i="1" s="1"/>
  <c r="GX43" i="1" s="1"/>
  <c r="C44" i="1"/>
  <c r="D44" i="1"/>
  <c r="I44" i="1"/>
  <c r="K44" i="1"/>
  <c r="P44" i="1"/>
  <c r="R44" i="1"/>
  <c r="T44" i="1"/>
  <c r="W44" i="1"/>
  <c r="AC44" i="1"/>
  <c r="CQ44" i="1" s="1"/>
  <c r="AD44" i="1"/>
  <c r="AE44" i="1"/>
  <c r="CR44" i="1" s="1"/>
  <c r="AF44" i="1"/>
  <c r="CT44" i="1" s="1"/>
  <c r="AG44" i="1"/>
  <c r="AH44" i="1"/>
  <c r="CV44" i="1" s="1"/>
  <c r="U44" i="1" s="1"/>
  <c r="AI44" i="1"/>
  <c r="CW44" i="1" s="1"/>
  <c r="V44" i="1" s="1"/>
  <c r="AJ44" i="1"/>
  <c r="CU44" i="1"/>
  <c r="CX44" i="1"/>
  <c r="GL44" i="1"/>
  <c r="GN44" i="1"/>
  <c r="GP44" i="1"/>
  <c r="GV44" i="1"/>
  <c r="HC44" i="1" s="1"/>
  <c r="GX44" i="1" s="1"/>
  <c r="C45" i="1"/>
  <c r="D45" i="1"/>
  <c r="I45" i="1"/>
  <c r="K45" i="1"/>
  <c r="AB45" i="1"/>
  <c r="AC45" i="1"/>
  <c r="AD45" i="1"/>
  <c r="AE45" i="1"/>
  <c r="AF45" i="1"/>
  <c r="CT45" i="1" s="1"/>
  <c r="AG45" i="1"/>
  <c r="AH45" i="1"/>
  <c r="CV45" i="1" s="1"/>
  <c r="U45" i="1" s="1"/>
  <c r="DZ59" i="1" s="1"/>
  <c r="AI45" i="1"/>
  <c r="CW45" i="1" s="1"/>
  <c r="AJ45" i="1"/>
  <c r="CX45" i="1" s="1"/>
  <c r="CQ45" i="1"/>
  <c r="CR45" i="1"/>
  <c r="CS45" i="1"/>
  <c r="CU45" i="1"/>
  <c r="GL45" i="1"/>
  <c r="GN45" i="1"/>
  <c r="GP45" i="1"/>
  <c r="GV45" i="1"/>
  <c r="HC45" i="1" s="1"/>
  <c r="GX45" i="1" s="1"/>
  <c r="GB59" i="1" s="1"/>
  <c r="C46" i="1"/>
  <c r="D46" i="1"/>
  <c r="I46" i="1"/>
  <c r="Q46" i="1" s="1"/>
  <c r="K46" i="1"/>
  <c r="P46" i="1"/>
  <c r="R46" i="1"/>
  <c r="AC46" i="1"/>
  <c r="CQ46" i="1" s="1"/>
  <c r="AD46" i="1"/>
  <c r="AE46" i="1"/>
  <c r="AF46" i="1"/>
  <c r="AG46" i="1"/>
  <c r="CU46" i="1" s="1"/>
  <c r="T46" i="1" s="1"/>
  <c r="AH46" i="1"/>
  <c r="AI46" i="1"/>
  <c r="AJ46" i="1"/>
  <c r="CR46" i="1"/>
  <c r="CS46" i="1"/>
  <c r="CV46" i="1"/>
  <c r="CW46" i="1"/>
  <c r="V46" i="1" s="1"/>
  <c r="CX46" i="1"/>
  <c r="W46" i="1" s="1"/>
  <c r="GL46" i="1"/>
  <c r="GN46" i="1"/>
  <c r="GP46" i="1"/>
  <c r="GV46" i="1"/>
  <c r="HC46" i="1" s="1"/>
  <c r="GX46" i="1" s="1"/>
  <c r="C47" i="1"/>
  <c r="D47" i="1"/>
  <c r="I47" i="1"/>
  <c r="Q47" i="1" s="1"/>
  <c r="K47" i="1"/>
  <c r="P47" i="1"/>
  <c r="R47" i="1"/>
  <c r="S47" i="1"/>
  <c r="Y47" i="1" s="1"/>
  <c r="W47" i="1"/>
  <c r="X47" i="1"/>
  <c r="AC47" i="1"/>
  <c r="AD47" i="1"/>
  <c r="AE47" i="1"/>
  <c r="AF47" i="1"/>
  <c r="AB47" i="1" s="1"/>
  <c r="AG47" i="1"/>
  <c r="CU47" i="1" s="1"/>
  <c r="T47" i="1" s="1"/>
  <c r="AH47" i="1"/>
  <c r="CV47" i="1" s="1"/>
  <c r="U47" i="1" s="1"/>
  <c r="AI47" i="1"/>
  <c r="CW47" i="1" s="1"/>
  <c r="V47" i="1" s="1"/>
  <c r="AJ47" i="1"/>
  <c r="CP47" i="1"/>
  <c r="O47" i="1" s="1"/>
  <c r="CQ47" i="1"/>
  <c r="CR47" i="1"/>
  <c r="CS47" i="1"/>
  <c r="CX47" i="1"/>
  <c r="CZ47" i="1"/>
  <c r="GL47" i="1"/>
  <c r="GM47" i="1"/>
  <c r="GO47" i="1" s="1"/>
  <c r="GN47" i="1"/>
  <c r="GP47" i="1"/>
  <c r="GV47" i="1"/>
  <c r="HC47" i="1" s="1"/>
  <c r="GX47" i="1" s="1"/>
  <c r="C48" i="1"/>
  <c r="D48" i="1"/>
  <c r="I48" i="1"/>
  <c r="CU115" i="3" s="1"/>
  <c r="K48" i="1"/>
  <c r="P48" i="1"/>
  <c r="W48" i="1"/>
  <c r="AC48" i="1"/>
  <c r="AD48" i="1"/>
  <c r="AB48" i="1" s="1"/>
  <c r="AE48" i="1"/>
  <c r="CR48" i="1" s="1"/>
  <c r="AF48" i="1"/>
  <c r="AG48" i="1"/>
  <c r="AH48" i="1"/>
  <c r="AI48" i="1"/>
  <c r="CW48" i="1" s="1"/>
  <c r="V48" i="1" s="1"/>
  <c r="AJ48" i="1"/>
  <c r="CQ48" i="1"/>
  <c r="CT48" i="1"/>
  <c r="CU48" i="1"/>
  <c r="T48" i="1" s="1"/>
  <c r="CV48" i="1"/>
  <c r="U48" i="1" s="1"/>
  <c r="CX48" i="1"/>
  <c r="GL48" i="1"/>
  <c r="GO48" i="1"/>
  <c r="GP48" i="1"/>
  <c r="GV48" i="1"/>
  <c r="GX48" i="1"/>
  <c r="HC48" i="1"/>
  <c r="C49" i="1"/>
  <c r="D49" i="1"/>
  <c r="I49" i="1"/>
  <c r="CU116" i="3" s="1"/>
  <c r="K49" i="1"/>
  <c r="P49" i="1"/>
  <c r="S49" i="1"/>
  <c r="X49" i="1" s="1"/>
  <c r="U49" i="1"/>
  <c r="AC49" i="1"/>
  <c r="AE49" i="1"/>
  <c r="CR49" i="1" s="1"/>
  <c r="AF49" i="1"/>
  <c r="CT49" i="1" s="1"/>
  <c r="AG49" i="1"/>
  <c r="CU49" i="1" s="1"/>
  <c r="T49" i="1" s="1"/>
  <c r="AH49" i="1"/>
  <c r="AI49" i="1"/>
  <c r="CW49" i="1" s="1"/>
  <c r="V49" i="1" s="1"/>
  <c r="AJ49" i="1"/>
  <c r="CX49" i="1" s="1"/>
  <c r="W49" i="1" s="1"/>
  <c r="CQ49" i="1"/>
  <c r="CV49" i="1"/>
  <c r="CZ49" i="1"/>
  <c r="GL49" i="1"/>
  <c r="FR59" i="1" s="1"/>
  <c r="GO49" i="1"/>
  <c r="GP49" i="1"/>
  <c r="GV49" i="1"/>
  <c r="HC49" i="1"/>
  <c r="GX49" i="1" s="1"/>
  <c r="C50" i="1"/>
  <c r="D50" i="1"/>
  <c r="I50" i="1"/>
  <c r="K50" i="1"/>
  <c r="U50" i="1"/>
  <c r="AC50" i="1"/>
  <c r="P50" i="1" s="1"/>
  <c r="AE50" i="1"/>
  <c r="AD50" i="1" s="1"/>
  <c r="AB50" i="1" s="1"/>
  <c r="AF50" i="1"/>
  <c r="AG50" i="1"/>
  <c r="CU50" i="1" s="1"/>
  <c r="T50" i="1" s="1"/>
  <c r="AH50" i="1"/>
  <c r="AI50" i="1"/>
  <c r="CW50" i="1" s="1"/>
  <c r="V50" i="1" s="1"/>
  <c r="AJ50" i="1"/>
  <c r="CX50" i="1" s="1"/>
  <c r="W50" i="1" s="1"/>
  <c r="CS50" i="1"/>
  <c r="CT50" i="1"/>
  <c r="CV50" i="1"/>
  <c r="GL50" i="1"/>
  <c r="GN50" i="1"/>
  <c r="GP50" i="1"/>
  <c r="GV50" i="1"/>
  <c r="HC50" i="1" s="1"/>
  <c r="GX50" i="1" s="1"/>
  <c r="C51" i="1"/>
  <c r="D51" i="1"/>
  <c r="I51" i="1"/>
  <c r="K51" i="1"/>
  <c r="S51" i="1"/>
  <c r="V51" i="1"/>
  <c r="AC51" i="1"/>
  <c r="CQ51" i="1" s="1"/>
  <c r="AE51" i="1"/>
  <c r="CR51" i="1" s="1"/>
  <c r="AF51" i="1"/>
  <c r="AG51" i="1"/>
  <c r="CU51" i="1" s="1"/>
  <c r="T51" i="1" s="1"/>
  <c r="AH51" i="1"/>
  <c r="CV51" i="1" s="1"/>
  <c r="U51" i="1" s="1"/>
  <c r="AI51" i="1"/>
  <c r="AJ51" i="1"/>
  <c r="CT51" i="1"/>
  <c r="CW51" i="1"/>
  <c r="CX51" i="1"/>
  <c r="W51" i="1" s="1"/>
  <c r="GL51" i="1"/>
  <c r="GN51" i="1"/>
  <c r="GP51" i="1"/>
  <c r="GV51" i="1"/>
  <c r="HC51" i="1"/>
  <c r="GX51" i="1" s="1"/>
  <c r="C52" i="1"/>
  <c r="D52" i="1"/>
  <c r="I52" i="1"/>
  <c r="K52" i="1"/>
  <c r="AC52" i="1"/>
  <c r="AE52" i="1"/>
  <c r="CS52" i="1" s="1"/>
  <c r="AF52" i="1"/>
  <c r="AG52" i="1"/>
  <c r="CU52" i="1" s="1"/>
  <c r="T52" i="1" s="1"/>
  <c r="AH52" i="1"/>
  <c r="CV52" i="1" s="1"/>
  <c r="U52" i="1" s="1"/>
  <c r="AI52" i="1"/>
  <c r="CW52" i="1" s="1"/>
  <c r="V52" i="1" s="1"/>
  <c r="AJ52" i="1"/>
  <c r="CX52" i="1" s="1"/>
  <c r="W52" i="1" s="1"/>
  <c r="CQ52" i="1"/>
  <c r="CR52" i="1"/>
  <c r="CT52" i="1"/>
  <c r="GL52" i="1"/>
  <c r="GN52" i="1"/>
  <c r="GP52" i="1"/>
  <c r="GV52" i="1"/>
  <c r="HC52" i="1" s="1"/>
  <c r="GX52" i="1" s="1"/>
  <c r="C53" i="1"/>
  <c r="D53" i="1"/>
  <c r="I53" i="1"/>
  <c r="K53" i="1"/>
  <c r="AC53" i="1"/>
  <c r="CQ53" i="1" s="1"/>
  <c r="AE53" i="1"/>
  <c r="AF53" i="1"/>
  <c r="AG53" i="1"/>
  <c r="AH53" i="1"/>
  <c r="AI53" i="1"/>
  <c r="AJ53" i="1"/>
  <c r="CX53" i="1" s="1"/>
  <c r="W53" i="1" s="1"/>
  <c r="CU53" i="1"/>
  <c r="CV53" i="1"/>
  <c r="U53" i="1" s="1"/>
  <c r="CW53" i="1"/>
  <c r="V53" i="1" s="1"/>
  <c r="GL53" i="1"/>
  <c r="GN53" i="1"/>
  <c r="GP53" i="1"/>
  <c r="GV53" i="1"/>
  <c r="HC53" i="1"/>
  <c r="GX53" i="1" s="1"/>
  <c r="C54" i="1"/>
  <c r="D54" i="1"/>
  <c r="I54" i="1"/>
  <c r="K54" i="1"/>
  <c r="R54" i="1"/>
  <c r="V54" i="1"/>
  <c r="W54" i="1"/>
  <c r="AC54" i="1"/>
  <c r="CQ54" i="1" s="1"/>
  <c r="AE54" i="1"/>
  <c r="CR54" i="1" s="1"/>
  <c r="AF54" i="1"/>
  <c r="CT54" i="1" s="1"/>
  <c r="AG54" i="1"/>
  <c r="CU54" i="1" s="1"/>
  <c r="T54" i="1" s="1"/>
  <c r="AH54" i="1"/>
  <c r="CV54" i="1" s="1"/>
  <c r="U54" i="1" s="1"/>
  <c r="AI54" i="1"/>
  <c r="AJ54" i="1"/>
  <c r="CX54" i="1" s="1"/>
  <c r="CW54" i="1"/>
  <c r="GL54" i="1"/>
  <c r="GN54" i="1"/>
  <c r="GP54" i="1"/>
  <c r="GV54" i="1"/>
  <c r="HC54" i="1"/>
  <c r="GX54" i="1" s="1"/>
  <c r="C55" i="1"/>
  <c r="D55" i="1"/>
  <c r="I55" i="1"/>
  <c r="K55" i="1"/>
  <c r="P55" i="1"/>
  <c r="AC55" i="1"/>
  <c r="AD55" i="1"/>
  <c r="AE55" i="1"/>
  <c r="AF55" i="1"/>
  <c r="S55" i="1" s="1"/>
  <c r="AG55" i="1"/>
  <c r="AH55" i="1"/>
  <c r="CV55" i="1" s="1"/>
  <c r="U55" i="1" s="1"/>
  <c r="AI55" i="1"/>
  <c r="AJ55" i="1"/>
  <c r="CX55" i="1" s="1"/>
  <c r="W55" i="1" s="1"/>
  <c r="CR55" i="1"/>
  <c r="CS55" i="1"/>
  <c r="CT55" i="1"/>
  <c r="CU55" i="1"/>
  <c r="T55" i="1" s="1"/>
  <c r="CW55" i="1"/>
  <c r="GL55" i="1"/>
  <c r="GN55" i="1"/>
  <c r="GP55" i="1"/>
  <c r="GV55" i="1"/>
  <c r="HC55" i="1" s="1"/>
  <c r="GX55" i="1" s="1"/>
  <c r="C56" i="1"/>
  <c r="D56" i="1"/>
  <c r="I56" i="1"/>
  <c r="K56" i="1"/>
  <c r="P56" i="1"/>
  <c r="R56" i="1"/>
  <c r="T56" i="1"/>
  <c r="U56" i="1"/>
  <c r="W56" i="1"/>
  <c r="AC56" i="1"/>
  <c r="CQ56" i="1" s="1"/>
  <c r="AD56" i="1"/>
  <c r="AE56" i="1"/>
  <c r="CR56" i="1" s="1"/>
  <c r="AF56" i="1"/>
  <c r="CT56" i="1" s="1"/>
  <c r="AG56" i="1"/>
  <c r="AH56" i="1"/>
  <c r="CV56" i="1" s="1"/>
  <c r="AI56" i="1"/>
  <c r="CW56" i="1" s="1"/>
  <c r="V56" i="1" s="1"/>
  <c r="AJ56" i="1"/>
  <c r="CU56" i="1"/>
  <c r="CX56" i="1"/>
  <c r="GL56" i="1"/>
  <c r="GO56" i="1"/>
  <c r="GP56" i="1"/>
  <c r="GV56" i="1"/>
  <c r="HC56" i="1" s="1"/>
  <c r="GX56" i="1" s="1"/>
  <c r="C57" i="1"/>
  <c r="D57" i="1"/>
  <c r="I57" i="1"/>
  <c r="K57" i="1"/>
  <c r="AB57" i="1"/>
  <c r="AC57" i="1"/>
  <c r="AD57" i="1"/>
  <c r="AE57" i="1"/>
  <c r="AF57" i="1"/>
  <c r="CT57" i="1" s="1"/>
  <c r="AG57" i="1"/>
  <c r="AH57" i="1"/>
  <c r="CV57" i="1" s="1"/>
  <c r="U57" i="1" s="1"/>
  <c r="AI57" i="1"/>
  <c r="CW57" i="1" s="1"/>
  <c r="V57" i="1" s="1"/>
  <c r="AJ57" i="1"/>
  <c r="CX57" i="1" s="1"/>
  <c r="CQ57" i="1"/>
  <c r="CR57" i="1"/>
  <c r="CS57" i="1"/>
  <c r="CU57" i="1"/>
  <c r="GL57" i="1"/>
  <c r="GO57" i="1"/>
  <c r="GP57" i="1"/>
  <c r="GV57" i="1"/>
  <c r="HC57" i="1" s="1"/>
  <c r="GX57" i="1" s="1"/>
  <c r="B59" i="1"/>
  <c r="B26" i="1" s="1"/>
  <c r="C59" i="1"/>
  <c r="C26" i="1" s="1"/>
  <c r="D59" i="1"/>
  <c r="D26" i="1" s="1"/>
  <c r="F59" i="1"/>
  <c r="G59" i="1"/>
  <c r="G26" i="1" s="1"/>
  <c r="BX59" i="1"/>
  <c r="BY59" i="1"/>
  <c r="AP59" i="1" s="1"/>
  <c r="CD59" i="1"/>
  <c r="CG59" i="1"/>
  <c r="CG26" i="1" s="1"/>
  <c r="CK59" i="1"/>
  <c r="CL59" i="1"/>
  <c r="CL26" i="1" s="1"/>
  <c r="CM59" i="1"/>
  <c r="EG59" i="1"/>
  <c r="EG26" i="1" s="1"/>
  <c r="FP59" i="1"/>
  <c r="FP26" i="1" s="1"/>
  <c r="FQ59" i="1"/>
  <c r="FQ26" i="1" s="1"/>
  <c r="FV59" i="1"/>
  <c r="FY59" i="1"/>
  <c r="GC59" i="1"/>
  <c r="GC26" i="1" s="1"/>
  <c r="GD59" i="1"/>
  <c r="GD26" i="1" s="1"/>
  <c r="GE59" i="1"/>
  <c r="GE26" i="1" s="1"/>
  <c r="P63" i="1"/>
  <c r="D89" i="1"/>
  <c r="E91" i="1"/>
  <c r="Z91" i="1"/>
  <c r="AA91" i="1"/>
  <c r="AM91" i="1"/>
  <c r="AN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R91" i="1"/>
  <c r="DS91" i="1"/>
  <c r="EE91" i="1"/>
  <c r="EF91" i="1"/>
  <c r="EW91" i="1"/>
  <c r="EX91" i="1"/>
  <c r="EY91" i="1"/>
  <c r="EZ91" i="1"/>
  <c r="FA91" i="1"/>
  <c r="FB91" i="1"/>
  <c r="FC91" i="1"/>
  <c r="FD91" i="1"/>
  <c r="FE91" i="1"/>
  <c r="FF91" i="1"/>
  <c r="FG91" i="1"/>
  <c r="FH91" i="1"/>
  <c r="FI91" i="1"/>
  <c r="FJ91" i="1"/>
  <c r="FK91" i="1"/>
  <c r="FL91" i="1"/>
  <c r="FM91" i="1"/>
  <c r="FN91" i="1"/>
  <c r="FO91" i="1"/>
  <c r="GF91" i="1"/>
  <c r="GG91" i="1"/>
  <c r="GH91" i="1"/>
  <c r="GI91" i="1"/>
  <c r="GJ91" i="1"/>
  <c r="GK91" i="1"/>
  <c r="GL91" i="1"/>
  <c r="GM91" i="1"/>
  <c r="GN91" i="1"/>
  <c r="GO91" i="1"/>
  <c r="GP91" i="1"/>
  <c r="GQ91" i="1"/>
  <c r="GR91" i="1"/>
  <c r="GS91" i="1"/>
  <c r="GT91" i="1"/>
  <c r="GU91" i="1"/>
  <c r="GV91" i="1"/>
  <c r="GW91" i="1"/>
  <c r="GX91" i="1"/>
  <c r="C93" i="1"/>
  <c r="D93" i="1"/>
  <c r="I93" i="1"/>
  <c r="Q93" i="1" s="1"/>
  <c r="K93" i="1"/>
  <c r="R93" i="1"/>
  <c r="T93" i="1"/>
  <c r="AC93" i="1"/>
  <c r="AD93" i="1"/>
  <c r="AE93" i="1"/>
  <c r="AF93" i="1"/>
  <c r="AG93" i="1"/>
  <c r="AH93" i="1"/>
  <c r="CV93" i="1" s="1"/>
  <c r="U93" i="1" s="1"/>
  <c r="AI93" i="1"/>
  <c r="AJ93" i="1"/>
  <c r="CR93" i="1"/>
  <c r="CS93" i="1"/>
  <c r="CU93" i="1"/>
  <c r="CW93" i="1"/>
  <c r="V93" i="1" s="1"/>
  <c r="CX93" i="1"/>
  <c r="W93" i="1" s="1"/>
  <c r="GL93" i="1"/>
  <c r="GN93" i="1"/>
  <c r="GP93" i="1"/>
  <c r="GV93" i="1"/>
  <c r="HC93" i="1" s="1"/>
  <c r="GX93" i="1" s="1"/>
  <c r="C94" i="1"/>
  <c r="D94" i="1"/>
  <c r="I94" i="1"/>
  <c r="T94" i="1" s="1"/>
  <c r="K94" i="1"/>
  <c r="AB94" i="1"/>
  <c r="AC94" i="1"/>
  <c r="AE94" i="1"/>
  <c r="AD94" i="1" s="1"/>
  <c r="AF94" i="1"/>
  <c r="CT94" i="1" s="1"/>
  <c r="AG94" i="1"/>
  <c r="CU94" i="1" s="1"/>
  <c r="AH94" i="1"/>
  <c r="CV94" i="1" s="1"/>
  <c r="AI94" i="1"/>
  <c r="AJ94" i="1"/>
  <c r="CQ94" i="1"/>
  <c r="CR94" i="1"/>
  <c r="CS94" i="1"/>
  <c r="CW94" i="1"/>
  <c r="V94" i="1" s="1"/>
  <c r="CX94" i="1"/>
  <c r="GL94" i="1"/>
  <c r="GN94" i="1"/>
  <c r="GP94" i="1"/>
  <c r="GV94" i="1"/>
  <c r="HC94" i="1" s="1"/>
  <c r="Q95" i="1"/>
  <c r="T95" i="1"/>
  <c r="V95" i="1"/>
  <c r="W95" i="1"/>
  <c r="AC95" i="1"/>
  <c r="CQ95" i="1" s="1"/>
  <c r="AE95" i="1"/>
  <c r="AF95" i="1"/>
  <c r="S95" i="1" s="1"/>
  <c r="AG95" i="1"/>
  <c r="AH95" i="1"/>
  <c r="AI95" i="1"/>
  <c r="CW95" i="1" s="1"/>
  <c r="AJ95" i="1"/>
  <c r="CX95" i="1" s="1"/>
  <c r="CT95" i="1"/>
  <c r="CU95" i="1"/>
  <c r="CV95" i="1"/>
  <c r="U95" i="1" s="1"/>
  <c r="CY95" i="1"/>
  <c r="GL95" i="1"/>
  <c r="GN95" i="1"/>
  <c r="GO95" i="1"/>
  <c r="GP95" i="1"/>
  <c r="GV95" i="1"/>
  <c r="GX95" i="1"/>
  <c r="HC95" i="1"/>
  <c r="P96" i="1"/>
  <c r="R96" i="1"/>
  <c r="S96" i="1"/>
  <c r="Y96" i="1"/>
  <c r="AC96" i="1"/>
  <c r="AD96" i="1"/>
  <c r="AB96" i="1" s="1"/>
  <c r="AE96" i="1"/>
  <c r="CS96" i="1" s="1"/>
  <c r="AF96" i="1"/>
  <c r="CT96" i="1" s="1"/>
  <c r="AG96" i="1"/>
  <c r="AH96" i="1"/>
  <c r="AI96" i="1"/>
  <c r="AJ96" i="1"/>
  <c r="CQ96" i="1"/>
  <c r="CR96" i="1"/>
  <c r="CU96" i="1"/>
  <c r="T96" i="1" s="1"/>
  <c r="CV96" i="1"/>
  <c r="U96" i="1" s="1"/>
  <c r="CW96" i="1"/>
  <c r="V96" i="1" s="1"/>
  <c r="CX96" i="1"/>
  <c r="W96" i="1" s="1"/>
  <c r="GL96" i="1"/>
  <c r="GN96" i="1"/>
  <c r="GO96" i="1"/>
  <c r="GP96" i="1"/>
  <c r="GV96" i="1"/>
  <c r="HC96" i="1" s="1"/>
  <c r="GX96" i="1" s="1"/>
  <c r="R97" i="1"/>
  <c r="S97" i="1"/>
  <c r="CY97" i="1" s="1"/>
  <c r="U97" i="1"/>
  <c r="X97" i="1"/>
  <c r="AB97" i="1"/>
  <c r="AC97" i="1"/>
  <c r="P97" i="1" s="1"/>
  <c r="AD97" i="1"/>
  <c r="AE97" i="1"/>
  <c r="Q97" i="1" s="1"/>
  <c r="AF97" i="1"/>
  <c r="AG97" i="1"/>
  <c r="CU97" i="1" s="1"/>
  <c r="T97" i="1" s="1"/>
  <c r="AH97" i="1"/>
  <c r="CV97" i="1" s="1"/>
  <c r="AI97" i="1"/>
  <c r="CW97" i="1" s="1"/>
  <c r="V97" i="1" s="1"/>
  <c r="AJ97" i="1"/>
  <c r="CQ97" i="1"/>
  <c r="CR97" i="1"/>
  <c r="CS97" i="1"/>
  <c r="CT97" i="1"/>
  <c r="CX97" i="1"/>
  <c r="W97" i="1" s="1"/>
  <c r="CZ97" i="1"/>
  <c r="GL97" i="1"/>
  <c r="GN97" i="1"/>
  <c r="GO97" i="1"/>
  <c r="GP97" i="1"/>
  <c r="GV97" i="1"/>
  <c r="HC97" i="1" s="1"/>
  <c r="GX97" i="1" s="1"/>
  <c r="Q98" i="1"/>
  <c r="T98" i="1"/>
  <c r="V98" i="1"/>
  <c r="AC98" i="1"/>
  <c r="CQ98" i="1" s="1"/>
  <c r="AE98" i="1"/>
  <c r="AF98" i="1"/>
  <c r="S98" i="1" s="1"/>
  <c r="AG98" i="1"/>
  <c r="AH98" i="1"/>
  <c r="AI98" i="1"/>
  <c r="CW98" i="1" s="1"/>
  <c r="AJ98" i="1"/>
  <c r="CX98" i="1" s="1"/>
  <c r="W98" i="1" s="1"/>
  <c r="CT98" i="1"/>
  <c r="CU98" i="1"/>
  <c r="CV98" i="1"/>
  <c r="U98" i="1" s="1"/>
  <c r="CY98" i="1"/>
  <c r="GL98" i="1"/>
  <c r="GN98" i="1"/>
  <c r="GO98" i="1"/>
  <c r="GP98" i="1"/>
  <c r="GV98" i="1"/>
  <c r="GX98" i="1"/>
  <c r="HC98" i="1"/>
  <c r="C99" i="1"/>
  <c r="D99" i="1"/>
  <c r="P99" i="1"/>
  <c r="AC99" i="1"/>
  <c r="CQ99" i="1" s="1"/>
  <c r="AE99" i="1"/>
  <c r="AF99" i="1"/>
  <c r="S99" i="1" s="1"/>
  <c r="AG99" i="1"/>
  <c r="AH99" i="1"/>
  <c r="AI99" i="1"/>
  <c r="CW99" i="1" s="1"/>
  <c r="V99" i="1" s="1"/>
  <c r="AJ99" i="1"/>
  <c r="CX99" i="1" s="1"/>
  <c r="W99" i="1" s="1"/>
  <c r="CT99" i="1"/>
  <c r="CU99" i="1"/>
  <c r="T99" i="1" s="1"/>
  <c r="CV99" i="1"/>
  <c r="U99" i="1" s="1"/>
  <c r="GL99" i="1"/>
  <c r="GN99" i="1"/>
  <c r="GP99" i="1"/>
  <c r="GV99" i="1"/>
  <c r="HC99" i="1"/>
  <c r="GX99" i="1" s="1"/>
  <c r="C100" i="1"/>
  <c r="D100" i="1"/>
  <c r="P100" i="1"/>
  <c r="R100" i="1"/>
  <c r="U100" i="1"/>
  <c r="W100" i="1"/>
  <c r="AC100" i="1"/>
  <c r="AD100" i="1"/>
  <c r="AE100" i="1"/>
  <c r="CS100" i="1" s="1"/>
  <c r="AF100" i="1"/>
  <c r="AG100" i="1"/>
  <c r="AH100" i="1"/>
  <c r="AI100" i="1"/>
  <c r="AJ100" i="1"/>
  <c r="CX100" i="1" s="1"/>
  <c r="CQ100" i="1"/>
  <c r="CR100" i="1"/>
  <c r="CU100" i="1"/>
  <c r="T100" i="1" s="1"/>
  <c r="CV100" i="1"/>
  <c r="CW100" i="1"/>
  <c r="V100" i="1" s="1"/>
  <c r="GL100" i="1"/>
  <c r="GN100" i="1"/>
  <c r="GP100" i="1"/>
  <c r="GV100" i="1"/>
  <c r="HC100" i="1" s="1"/>
  <c r="GX100" i="1" s="1"/>
  <c r="I101" i="1"/>
  <c r="R101" i="1" s="1"/>
  <c r="Q101" i="1"/>
  <c r="S101" i="1"/>
  <c r="AC101" i="1"/>
  <c r="P101" i="1" s="1"/>
  <c r="AE101" i="1"/>
  <c r="AF101" i="1"/>
  <c r="CT101" i="1" s="1"/>
  <c r="AG101" i="1"/>
  <c r="CU101" i="1" s="1"/>
  <c r="T101" i="1" s="1"/>
  <c r="AH101" i="1"/>
  <c r="CV101" i="1" s="1"/>
  <c r="U101" i="1" s="1"/>
  <c r="AI101" i="1"/>
  <c r="AJ101" i="1"/>
  <c r="CQ101" i="1"/>
  <c r="CS101" i="1"/>
  <c r="CW101" i="1"/>
  <c r="V101" i="1" s="1"/>
  <c r="CX101" i="1"/>
  <c r="W101" i="1" s="1"/>
  <c r="CY101" i="1"/>
  <c r="GL101" i="1"/>
  <c r="GN101" i="1"/>
  <c r="GP101" i="1"/>
  <c r="GV101" i="1"/>
  <c r="HC101" i="1"/>
  <c r="GX101" i="1" s="1"/>
  <c r="I102" i="1"/>
  <c r="Q102" i="1" s="1"/>
  <c r="P102" i="1"/>
  <c r="AC102" i="1"/>
  <c r="AD102" i="1"/>
  <c r="AE102" i="1"/>
  <c r="AF102" i="1"/>
  <c r="AG102" i="1"/>
  <c r="AH102" i="1"/>
  <c r="CV102" i="1" s="1"/>
  <c r="U102" i="1" s="1"/>
  <c r="AI102" i="1"/>
  <c r="CW102" i="1" s="1"/>
  <c r="V102" i="1" s="1"/>
  <c r="AJ102" i="1"/>
  <c r="CX102" i="1" s="1"/>
  <c r="W102" i="1" s="1"/>
  <c r="CR102" i="1"/>
  <c r="CS102" i="1"/>
  <c r="CT102" i="1"/>
  <c r="CU102" i="1"/>
  <c r="T102" i="1" s="1"/>
  <c r="GL102" i="1"/>
  <c r="GN102" i="1"/>
  <c r="GP102" i="1"/>
  <c r="GV102" i="1"/>
  <c r="HC102" i="1" s="1"/>
  <c r="GX102" i="1" s="1"/>
  <c r="I103" i="1"/>
  <c r="P103" i="1"/>
  <c r="FR103" i="1" s="1"/>
  <c r="R103" i="1"/>
  <c r="U103" i="1"/>
  <c r="W103" i="1"/>
  <c r="AC103" i="1"/>
  <c r="AD103" i="1"/>
  <c r="AE103" i="1"/>
  <c r="CS103" i="1" s="1"/>
  <c r="AF103" i="1"/>
  <c r="AG103" i="1"/>
  <c r="AH103" i="1"/>
  <c r="AI103" i="1"/>
  <c r="AJ103" i="1"/>
  <c r="CX103" i="1" s="1"/>
  <c r="CQ103" i="1"/>
  <c r="CR103" i="1"/>
  <c r="CU103" i="1"/>
  <c r="T103" i="1" s="1"/>
  <c r="CV103" i="1"/>
  <c r="CW103" i="1"/>
  <c r="V103" i="1" s="1"/>
  <c r="GL103" i="1"/>
  <c r="GN103" i="1"/>
  <c r="GO103" i="1"/>
  <c r="GP103" i="1"/>
  <c r="GV103" i="1"/>
  <c r="HC103" i="1"/>
  <c r="GX103" i="1" s="1"/>
  <c r="I104" i="1"/>
  <c r="P104" i="1"/>
  <c r="R104" i="1"/>
  <c r="S104" i="1"/>
  <c r="Y104" i="1" s="1"/>
  <c r="AC104" i="1"/>
  <c r="AD104" i="1"/>
  <c r="AB104" i="1" s="1"/>
  <c r="AE104" i="1"/>
  <c r="CS104" i="1" s="1"/>
  <c r="AF104" i="1"/>
  <c r="CT104" i="1" s="1"/>
  <c r="AG104" i="1"/>
  <c r="AH104" i="1"/>
  <c r="AI104" i="1"/>
  <c r="AJ104" i="1"/>
  <c r="CQ104" i="1"/>
  <c r="CR104" i="1"/>
  <c r="CU104" i="1"/>
  <c r="T104" i="1" s="1"/>
  <c r="CV104" i="1"/>
  <c r="U104" i="1" s="1"/>
  <c r="CW104" i="1"/>
  <c r="V104" i="1" s="1"/>
  <c r="CX104" i="1"/>
  <c r="W104" i="1" s="1"/>
  <c r="GL104" i="1"/>
  <c r="GN104" i="1"/>
  <c r="GO104" i="1"/>
  <c r="GP104" i="1"/>
  <c r="GV104" i="1"/>
  <c r="HC104" i="1" s="1"/>
  <c r="GX104" i="1" s="1"/>
  <c r="C105" i="1"/>
  <c r="D105" i="1"/>
  <c r="S105" i="1"/>
  <c r="V105" i="1"/>
  <c r="X105" i="1"/>
  <c r="Y105" i="1"/>
  <c r="AC105" i="1"/>
  <c r="P105" i="1" s="1"/>
  <c r="AE105" i="1"/>
  <c r="CS105" i="1" s="1"/>
  <c r="AF105" i="1"/>
  <c r="CT105" i="1" s="1"/>
  <c r="AG105" i="1"/>
  <c r="CU105" i="1" s="1"/>
  <c r="T105" i="1" s="1"/>
  <c r="AH105" i="1"/>
  <c r="AI105" i="1"/>
  <c r="AJ105" i="1"/>
  <c r="CQ105" i="1"/>
  <c r="CR105" i="1"/>
  <c r="CV105" i="1"/>
  <c r="U105" i="1" s="1"/>
  <c r="CW105" i="1"/>
  <c r="CX105" i="1"/>
  <c r="W105" i="1" s="1"/>
  <c r="GL105" i="1"/>
  <c r="GN105" i="1"/>
  <c r="GP105" i="1"/>
  <c r="GV105" i="1"/>
  <c r="HC105" i="1"/>
  <c r="GX105" i="1" s="1"/>
  <c r="C106" i="1"/>
  <c r="D106" i="1"/>
  <c r="Q106" i="1"/>
  <c r="S106" i="1"/>
  <c r="T106" i="1"/>
  <c r="AC106" i="1"/>
  <c r="P106" i="1" s="1"/>
  <c r="CP106" i="1" s="1"/>
  <c r="O106" i="1" s="1"/>
  <c r="AE106" i="1"/>
  <c r="AF106" i="1"/>
  <c r="CT106" i="1" s="1"/>
  <c r="AG106" i="1"/>
  <c r="CU106" i="1" s="1"/>
  <c r="AH106" i="1"/>
  <c r="CV106" i="1" s="1"/>
  <c r="U106" i="1" s="1"/>
  <c r="AI106" i="1"/>
  <c r="AJ106" i="1"/>
  <c r="CQ106" i="1"/>
  <c r="CS106" i="1"/>
  <c r="CW106" i="1"/>
  <c r="V106" i="1" s="1"/>
  <c r="CX106" i="1"/>
  <c r="W106" i="1" s="1"/>
  <c r="CY106" i="1"/>
  <c r="GL106" i="1"/>
  <c r="GN106" i="1"/>
  <c r="GP106" i="1"/>
  <c r="GV106" i="1"/>
  <c r="HC106" i="1"/>
  <c r="GX106" i="1" s="1"/>
  <c r="P107" i="1"/>
  <c r="FR107" i="1" s="1"/>
  <c r="W107" i="1"/>
  <c r="AC107" i="1"/>
  <c r="CQ107" i="1" s="1"/>
  <c r="AD107" i="1"/>
  <c r="AB107" i="1" s="1"/>
  <c r="AE107" i="1"/>
  <c r="Q107" i="1" s="1"/>
  <c r="CP107" i="1" s="1"/>
  <c r="O107" i="1" s="1"/>
  <c r="AF107" i="1"/>
  <c r="S107" i="1" s="1"/>
  <c r="AG107" i="1"/>
  <c r="AH107" i="1"/>
  <c r="AI107" i="1"/>
  <c r="CW107" i="1" s="1"/>
  <c r="V107" i="1" s="1"/>
  <c r="AJ107" i="1"/>
  <c r="CX107" i="1" s="1"/>
  <c r="CT107" i="1"/>
  <c r="CU107" i="1"/>
  <c r="T107" i="1" s="1"/>
  <c r="CV107" i="1"/>
  <c r="U107" i="1" s="1"/>
  <c r="GL107" i="1"/>
  <c r="GN107" i="1"/>
  <c r="GO107" i="1"/>
  <c r="GP107" i="1"/>
  <c r="GV107" i="1"/>
  <c r="HC107" i="1" s="1"/>
  <c r="GX107" i="1"/>
  <c r="S108" i="1"/>
  <c r="V108" i="1"/>
  <c r="X108" i="1"/>
  <c r="Y108" i="1"/>
  <c r="AC108" i="1"/>
  <c r="P108" i="1" s="1"/>
  <c r="AE108" i="1"/>
  <c r="CS108" i="1" s="1"/>
  <c r="AF108" i="1"/>
  <c r="CT108" i="1" s="1"/>
  <c r="AG108" i="1"/>
  <c r="CU108" i="1" s="1"/>
  <c r="T108" i="1" s="1"/>
  <c r="AH108" i="1"/>
  <c r="AI108" i="1"/>
  <c r="AJ108" i="1"/>
  <c r="CQ108" i="1"/>
  <c r="CR108" i="1"/>
  <c r="CV108" i="1"/>
  <c r="U108" i="1" s="1"/>
  <c r="CW108" i="1"/>
  <c r="CX108" i="1"/>
  <c r="W108" i="1" s="1"/>
  <c r="FR108" i="1"/>
  <c r="GL108" i="1"/>
  <c r="GN108" i="1"/>
  <c r="GO108" i="1"/>
  <c r="GP108" i="1"/>
  <c r="GV108" i="1"/>
  <c r="GX108" i="1"/>
  <c r="HC108" i="1"/>
  <c r="C109" i="1"/>
  <c r="D109" i="1"/>
  <c r="I109" i="1"/>
  <c r="K109" i="1"/>
  <c r="P109" i="1"/>
  <c r="CP109" i="1" s="1"/>
  <c r="O109" i="1" s="1"/>
  <c r="Q109" i="1"/>
  <c r="W109" i="1"/>
  <c r="AC109" i="1"/>
  <c r="CQ109" i="1" s="1"/>
  <c r="AE109" i="1"/>
  <c r="AF109" i="1"/>
  <c r="S109" i="1" s="1"/>
  <c r="AG109" i="1"/>
  <c r="AH109" i="1"/>
  <c r="AI109" i="1"/>
  <c r="CW109" i="1" s="1"/>
  <c r="V109" i="1" s="1"/>
  <c r="AJ109" i="1"/>
  <c r="CX109" i="1" s="1"/>
  <c r="CS109" i="1"/>
  <c r="CT109" i="1"/>
  <c r="CU109" i="1"/>
  <c r="T109" i="1" s="1"/>
  <c r="CV109" i="1"/>
  <c r="U109" i="1" s="1"/>
  <c r="GL109" i="1"/>
  <c r="GN109" i="1"/>
  <c r="GP109" i="1"/>
  <c r="GV109" i="1"/>
  <c r="GX109" i="1"/>
  <c r="HC109" i="1"/>
  <c r="C110" i="1"/>
  <c r="D110" i="1"/>
  <c r="I110" i="1"/>
  <c r="K110" i="1"/>
  <c r="P110" i="1"/>
  <c r="S110" i="1"/>
  <c r="AC110" i="1"/>
  <c r="CQ110" i="1" s="1"/>
  <c r="AD110" i="1"/>
  <c r="AB110" i="1" s="1"/>
  <c r="AE110" i="1"/>
  <c r="CR110" i="1" s="1"/>
  <c r="AF110" i="1"/>
  <c r="AG110" i="1"/>
  <c r="CU110" i="1" s="1"/>
  <c r="T110" i="1" s="1"/>
  <c r="AH110" i="1"/>
  <c r="CV110" i="1" s="1"/>
  <c r="U110" i="1" s="1"/>
  <c r="AI110" i="1"/>
  <c r="CW110" i="1" s="1"/>
  <c r="V110" i="1" s="1"/>
  <c r="AJ110" i="1"/>
  <c r="CX110" i="1" s="1"/>
  <c r="W110" i="1" s="1"/>
  <c r="CS110" i="1"/>
  <c r="CT110" i="1"/>
  <c r="CZ110" i="1"/>
  <c r="GL110" i="1"/>
  <c r="GN110" i="1"/>
  <c r="GP110" i="1"/>
  <c r="GV110" i="1"/>
  <c r="GX110" i="1"/>
  <c r="HC110" i="1"/>
  <c r="P111" i="1"/>
  <c r="R111" i="1"/>
  <c r="AC111" i="1"/>
  <c r="AD111" i="1"/>
  <c r="AE111" i="1"/>
  <c r="CS111" i="1" s="1"/>
  <c r="AF111" i="1"/>
  <c r="CT111" i="1" s="1"/>
  <c r="AG111" i="1"/>
  <c r="CU111" i="1" s="1"/>
  <c r="T111" i="1" s="1"/>
  <c r="AH111" i="1"/>
  <c r="AI111" i="1"/>
  <c r="AJ111" i="1"/>
  <c r="CQ111" i="1"/>
  <c r="CR111" i="1"/>
  <c r="CV111" i="1"/>
  <c r="U111" i="1" s="1"/>
  <c r="CW111" i="1"/>
  <c r="V111" i="1" s="1"/>
  <c r="CX111" i="1"/>
  <c r="W111" i="1" s="1"/>
  <c r="GL111" i="1"/>
  <c r="GN111" i="1"/>
  <c r="GO111" i="1"/>
  <c r="GP111" i="1"/>
  <c r="GV111" i="1"/>
  <c r="HC111" i="1" s="1"/>
  <c r="GX111" i="1" s="1"/>
  <c r="S112" i="1"/>
  <c r="CY112" i="1" s="1"/>
  <c r="X112" i="1"/>
  <c r="AC112" i="1"/>
  <c r="P112" i="1" s="1"/>
  <c r="AD112" i="1"/>
  <c r="AE112" i="1"/>
  <c r="Q112" i="1" s="1"/>
  <c r="AF112" i="1"/>
  <c r="AG112" i="1"/>
  <c r="CU112" i="1" s="1"/>
  <c r="T112" i="1" s="1"/>
  <c r="AH112" i="1"/>
  <c r="CV112" i="1" s="1"/>
  <c r="U112" i="1" s="1"/>
  <c r="AI112" i="1"/>
  <c r="CW112" i="1" s="1"/>
  <c r="V112" i="1" s="1"/>
  <c r="AJ112" i="1"/>
  <c r="CR112" i="1"/>
  <c r="CS112" i="1"/>
  <c r="CT112" i="1"/>
  <c r="CX112" i="1"/>
  <c r="W112" i="1" s="1"/>
  <c r="CZ112" i="1"/>
  <c r="GL112" i="1"/>
  <c r="GN112" i="1"/>
  <c r="GO112" i="1"/>
  <c r="GP112" i="1"/>
  <c r="GV112" i="1"/>
  <c r="HC112" i="1" s="1"/>
  <c r="GX112" i="1" s="1"/>
  <c r="T113" i="1"/>
  <c r="AC113" i="1"/>
  <c r="CQ113" i="1" s="1"/>
  <c r="AE113" i="1"/>
  <c r="AF113" i="1"/>
  <c r="S113" i="1" s="1"/>
  <c r="AG113" i="1"/>
  <c r="AH113" i="1"/>
  <c r="CV113" i="1" s="1"/>
  <c r="U113" i="1" s="1"/>
  <c r="AI113" i="1"/>
  <c r="CW113" i="1" s="1"/>
  <c r="V113" i="1" s="1"/>
  <c r="AJ113" i="1"/>
  <c r="CX113" i="1" s="1"/>
  <c r="W113" i="1" s="1"/>
  <c r="CT113" i="1"/>
  <c r="CU113" i="1"/>
  <c r="GL113" i="1"/>
  <c r="GN113" i="1"/>
  <c r="GO113" i="1"/>
  <c r="GP113" i="1"/>
  <c r="GV113" i="1"/>
  <c r="GX113" i="1"/>
  <c r="HC113" i="1"/>
  <c r="P114" i="1"/>
  <c r="R114" i="1"/>
  <c r="S114" i="1"/>
  <c r="Y114" i="1" s="1"/>
  <c r="AC114" i="1"/>
  <c r="AD114" i="1"/>
  <c r="AB114" i="1" s="1"/>
  <c r="AE114" i="1"/>
  <c r="CS114" i="1" s="1"/>
  <c r="AF114" i="1"/>
  <c r="CT114" i="1" s="1"/>
  <c r="AG114" i="1"/>
  <c r="CU114" i="1" s="1"/>
  <c r="T114" i="1" s="1"/>
  <c r="AH114" i="1"/>
  <c r="AI114" i="1"/>
  <c r="AJ114" i="1"/>
  <c r="CQ114" i="1"/>
  <c r="CR114" i="1"/>
  <c r="CV114" i="1"/>
  <c r="U114" i="1" s="1"/>
  <c r="CW114" i="1"/>
  <c r="V114" i="1" s="1"/>
  <c r="CX114" i="1"/>
  <c r="W114" i="1" s="1"/>
  <c r="GL114" i="1"/>
  <c r="GN114" i="1"/>
  <c r="GO114" i="1"/>
  <c r="GP114" i="1"/>
  <c r="GV114" i="1"/>
  <c r="HC114" i="1" s="1"/>
  <c r="GX114" i="1" s="1"/>
  <c r="C115" i="1"/>
  <c r="D115" i="1"/>
  <c r="I115" i="1"/>
  <c r="CU215" i="3" s="1"/>
  <c r="K115" i="1"/>
  <c r="T115" i="1"/>
  <c r="V115" i="1"/>
  <c r="AC115" i="1"/>
  <c r="CQ115" i="1" s="1"/>
  <c r="AE115" i="1"/>
  <c r="AF115" i="1"/>
  <c r="S115" i="1" s="1"/>
  <c r="AG115" i="1"/>
  <c r="AH115" i="1"/>
  <c r="AI115" i="1"/>
  <c r="CW115" i="1" s="1"/>
  <c r="AJ115" i="1"/>
  <c r="CX115" i="1" s="1"/>
  <c r="W115" i="1" s="1"/>
  <c r="CT115" i="1"/>
  <c r="CU115" i="1"/>
  <c r="CV115" i="1"/>
  <c r="U115" i="1" s="1"/>
  <c r="GL115" i="1"/>
  <c r="GN115" i="1"/>
  <c r="GP115" i="1"/>
  <c r="GV115" i="1"/>
  <c r="HC115" i="1"/>
  <c r="GX115" i="1" s="1"/>
  <c r="C116" i="1"/>
  <c r="D116" i="1"/>
  <c r="I116" i="1"/>
  <c r="K116" i="1"/>
  <c r="V116" i="1"/>
  <c r="AC116" i="1"/>
  <c r="P116" i="1" s="1"/>
  <c r="AD116" i="1"/>
  <c r="AE116" i="1"/>
  <c r="AF116" i="1"/>
  <c r="AG116" i="1"/>
  <c r="AH116" i="1"/>
  <c r="CV116" i="1" s="1"/>
  <c r="AI116" i="1"/>
  <c r="AJ116" i="1"/>
  <c r="CX116" i="1" s="1"/>
  <c r="CR116" i="1"/>
  <c r="CS116" i="1"/>
  <c r="CT116" i="1"/>
  <c r="CU116" i="1"/>
  <c r="T116" i="1" s="1"/>
  <c r="CW116" i="1"/>
  <c r="GL116" i="1"/>
  <c r="GN116" i="1"/>
  <c r="GP116" i="1"/>
  <c r="GV116" i="1"/>
  <c r="HC116" i="1" s="1"/>
  <c r="GX116" i="1"/>
  <c r="S117" i="1"/>
  <c r="X117" i="1" s="1"/>
  <c r="V117" i="1"/>
  <c r="Y117" i="1"/>
  <c r="AC117" i="1"/>
  <c r="P117" i="1" s="1"/>
  <c r="AE117" i="1"/>
  <c r="CS117" i="1" s="1"/>
  <c r="AF117" i="1"/>
  <c r="AG117" i="1"/>
  <c r="CU117" i="1" s="1"/>
  <c r="T117" i="1" s="1"/>
  <c r="AH117" i="1"/>
  <c r="AI117" i="1"/>
  <c r="AJ117" i="1"/>
  <c r="CQ117" i="1"/>
  <c r="CR117" i="1"/>
  <c r="CT117" i="1"/>
  <c r="CV117" i="1"/>
  <c r="U117" i="1" s="1"/>
  <c r="CW117" i="1"/>
  <c r="CX117" i="1"/>
  <c r="W117" i="1" s="1"/>
  <c r="GL117" i="1"/>
  <c r="GN117" i="1"/>
  <c r="GO117" i="1"/>
  <c r="GP117" i="1"/>
  <c r="GV117" i="1"/>
  <c r="GX117" i="1"/>
  <c r="HC117" i="1"/>
  <c r="R118" i="1"/>
  <c r="T118" i="1"/>
  <c r="AC118" i="1"/>
  <c r="AD118" i="1"/>
  <c r="AE118" i="1"/>
  <c r="Q118" i="1" s="1"/>
  <c r="AF118" i="1"/>
  <c r="S118" i="1" s="1"/>
  <c r="AG118" i="1"/>
  <c r="CU118" i="1" s="1"/>
  <c r="AH118" i="1"/>
  <c r="CV118" i="1" s="1"/>
  <c r="U118" i="1" s="1"/>
  <c r="AI118" i="1"/>
  <c r="AJ118" i="1"/>
  <c r="CR118" i="1"/>
  <c r="CS118" i="1"/>
  <c r="CT118" i="1"/>
  <c r="CW118" i="1"/>
  <c r="V118" i="1" s="1"/>
  <c r="CX118" i="1"/>
  <c r="W118" i="1" s="1"/>
  <c r="GL118" i="1"/>
  <c r="GN118" i="1"/>
  <c r="GO118" i="1"/>
  <c r="GP118" i="1"/>
  <c r="GV118" i="1"/>
  <c r="HC118" i="1"/>
  <c r="GX118" i="1" s="1"/>
  <c r="C119" i="1"/>
  <c r="D119" i="1"/>
  <c r="I119" i="1"/>
  <c r="Q119" i="1" s="1"/>
  <c r="K119" i="1"/>
  <c r="V119" i="1"/>
  <c r="AC119" i="1"/>
  <c r="AE119" i="1"/>
  <c r="AF119" i="1"/>
  <c r="AG119" i="1"/>
  <c r="CU119" i="1" s="1"/>
  <c r="T119" i="1" s="1"/>
  <c r="AH119" i="1"/>
  <c r="AI119" i="1"/>
  <c r="AJ119" i="1"/>
  <c r="CQ119" i="1"/>
  <c r="CT119" i="1"/>
  <c r="CV119" i="1"/>
  <c r="CW119" i="1"/>
  <c r="CX119" i="1"/>
  <c r="GL119" i="1"/>
  <c r="GN119" i="1"/>
  <c r="GP119" i="1"/>
  <c r="GV119" i="1"/>
  <c r="HC119" i="1"/>
  <c r="C120" i="1"/>
  <c r="D120" i="1"/>
  <c r="I120" i="1"/>
  <c r="K120" i="1"/>
  <c r="R120" i="1"/>
  <c r="X120" i="1"/>
  <c r="AC120" i="1"/>
  <c r="AE120" i="1"/>
  <c r="Q120" i="1" s="1"/>
  <c r="AF120" i="1"/>
  <c r="S120" i="1" s="1"/>
  <c r="AG120" i="1"/>
  <c r="AH120" i="1"/>
  <c r="AI120" i="1"/>
  <c r="AJ120" i="1"/>
  <c r="CX120" i="1" s="1"/>
  <c r="W120" i="1" s="1"/>
  <c r="CT120" i="1"/>
  <c r="CU120" i="1"/>
  <c r="T120" i="1" s="1"/>
  <c r="CV120" i="1"/>
  <c r="U120" i="1" s="1"/>
  <c r="CW120" i="1"/>
  <c r="V120" i="1" s="1"/>
  <c r="GL120" i="1"/>
  <c r="GN120" i="1"/>
  <c r="GP120" i="1"/>
  <c r="GV120" i="1"/>
  <c r="HC120" i="1"/>
  <c r="GX120" i="1" s="1"/>
  <c r="AB121" i="1"/>
  <c r="AC121" i="1"/>
  <c r="AD121" i="1"/>
  <c r="AE121" i="1"/>
  <c r="AF121" i="1"/>
  <c r="AG121" i="1"/>
  <c r="AH121" i="1"/>
  <c r="CV121" i="1" s="1"/>
  <c r="AI121" i="1"/>
  <c r="AJ121" i="1"/>
  <c r="CQ121" i="1"/>
  <c r="CR121" i="1"/>
  <c r="CS121" i="1"/>
  <c r="CU121" i="1"/>
  <c r="CW121" i="1"/>
  <c r="CX121" i="1"/>
  <c r="GL121" i="1"/>
  <c r="GN121" i="1"/>
  <c r="GP121" i="1"/>
  <c r="GV121" i="1"/>
  <c r="HC121" i="1" s="1"/>
  <c r="I122" i="1"/>
  <c r="P122" i="1" s="1"/>
  <c r="AC122" i="1"/>
  <c r="AE122" i="1"/>
  <c r="CR122" i="1" s="1"/>
  <c r="AF122" i="1"/>
  <c r="CT122" i="1" s="1"/>
  <c r="AG122" i="1"/>
  <c r="CU122" i="1" s="1"/>
  <c r="T122" i="1" s="1"/>
  <c r="AH122" i="1"/>
  <c r="CV122" i="1" s="1"/>
  <c r="U122" i="1" s="1"/>
  <c r="AI122" i="1"/>
  <c r="CW122" i="1" s="1"/>
  <c r="AJ122" i="1"/>
  <c r="CQ122" i="1"/>
  <c r="CX122" i="1"/>
  <c r="GL122" i="1"/>
  <c r="GN122" i="1"/>
  <c r="GP122" i="1"/>
  <c r="GV122" i="1"/>
  <c r="HC122" i="1"/>
  <c r="C123" i="1"/>
  <c r="D123" i="1"/>
  <c r="Q123" i="1"/>
  <c r="U123" i="1"/>
  <c r="W123" i="1"/>
  <c r="X123" i="1"/>
  <c r="AB123" i="1"/>
  <c r="AC123" i="1"/>
  <c r="P123" i="1" s="1"/>
  <c r="CP123" i="1" s="1"/>
  <c r="O123" i="1" s="1"/>
  <c r="AD123" i="1"/>
  <c r="AE123" i="1"/>
  <c r="AF123" i="1"/>
  <c r="S123" i="1" s="1"/>
  <c r="AG123" i="1"/>
  <c r="AH123" i="1"/>
  <c r="AI123" i="1"/>
  <c r="CW123" i="1" s="1"/>
  <c r="V123" i="1" s="1"/>
  <c r="AJ123" i="1"/>
  <c r="CS123" i="1"/>
  <c r="CT123" i="1"/>
  <c r="CU123" i="1"/>
  <c r="T123" i="1" s="1"/>
  <c r="CV123" i="1"/>
  <c r="CX123" i="1"/>
  <c r="CZ123" i="1"/>
  <c r="GL123" i="1"/>
  <c r="GN123" i="1"/>
  <c r="GP123" i="1"/>
  <c r="GV123" i="1"/>
  <c r="GX123" i="1"/>
  <c r="HC123" i="1"/>
  <c r="C124" i="1"/>
  <c r="D124" i="1"/>
  <c r="P124" i="1"/>
  <c r="R124" i="1"/>
  <c r="S124" i="1"/>
  <c r="CY124" i="1" s="1"/>
  <c r="U124" i="1"/>
  <c r="W124" i="1"/>
  <c r="AC124" i="1"/>
  <c r="AD124" i="1"/>
  <c r="AB124" i="1" s="1"/>
  <c r="AE124" i="1"/>
  <c r="Q124" i="1" s="1"/>
  <c r="CP124" i="1" s="1"/>
  <c r="O124" i="1" s="1"/>
  <c r="AF124" i="1"/>
  <c r="CT124" i="1" s="1"/>
  <c r="AG124" i="1"/>
  <c r="AH124" i="1"/>
  <c r="AI124" i="1"/>
  <c r="CW124" i="1" s="1"/>
  <c r="V124" i="1" s="1"/>
  <c r="AJ124" i="1"/>
  <c r="CQ124" i="1"/>
  <c r="CR124" i="1"/>
  <c r="CS124" i="1"/>
  <c r="CU124" i="1"/>
  <c r="T124" i="1" s="1"/>
  <c r="CV124" i="1"/>
  <c r="CX124" i="1"/>
  <c r="GL124" i="1"/>
  <c r="GN124" i="1"/>
  <c r="GP124" i="1"/>
  <c r="GV124" i="1"/>
  <c r="GX124" i="1"/>
  <c r="HC124" i="1"/>
  <c r="I125" i="1"/>
  <c r="AC125" i="1"/>
  <c r="AE125" i="1"/>
  <c r="AF125" i="1"/>
  <c r="AG125" i="1"/>
  <c r="CU125" i="1" s="1"/>
  <c r="AH125" i="1"/>
  <c r="AI125" i="1"/>
  <c r="AJ125" i="1"/>
  <c r="CX125" i="1" s="1"/>
  <c r="W125" i="1" s="1"/>
  <c r="CQ125" i="1"/>
  <c r="CV125" i="1"/>
  <c r="U125" i="1" s="1"/>
  <c r="CW125" i="1"/>
  <c r="V125" i="1" s="1"/>
  <c r="GL125" i="1"/>
  <c r="GN125" i="1"/>
  <c r="GP125" i="1"/>
  <c r="GV125" i="1"/>
  <c r="HC125" i="1"/>
  <c r="I126" i="1"/>
  <c r="R126" i="1" s="1"/>
  <c r="P126" i="1"/>
  <c r="Q126" i="1"/>
  <c r="T126" i="1"/>
  <c r="V126" i="1"/>
  <c r="AC126" i="1"/>
  <c r="CQ126" i="1" s="1"/>
  <c r="AD126" i="1"/>
  <c r="AE126" i="1"/>
  <c r="AF126" i="1"/>
  <c r="S126" i="1" s="1"/>
  <c r="AG126" i="1"/>
  <c r="AH126" i="1"/>
  <c r="AI126" i="1"/>
  <c r="AJ126" i="1"/>
  <c r="CX126" i="1" s="1"/>
  <c r="W126" i="1" s="1"/>
  <c r="CP126" i="1"/>
  <c r="O126" i="1" s="1"/>
  <c r="CR126" i="1"/>
  <c r="CS126" i="1"/>
  <c r="CU126" i="1"/>
  <c r="CV126" i="1"/>
  <c r="U126" i="1" s="1"/>
  <c r="CW126" i="1"/>
  <c r="CY126" i="1"/>
  <c r="GL126" i="1"/>
  <c r="GN126" i="1"/>
  <c r="GP126" i="1"/>
  <c r="GV126" i="1"/>
  <c r="HC126" i="1" s="1"/>
  <c r="GX126" i="1" s="1"/>
  <c r="I127" i="1"/>
  <c r="Q127" i="1" s="1"/>
  <c r="P127" i="1"/>
  <c r="FR127" i="1" s="1"/>
  <c r="AC127" i="1"/>
  <c r="AD127" i="1"/>
  <c r="AE127" i="1"/>
  <c r="AF127" i="1"/>
  <c r="AB127" i="1" s="1"/>
  <c r="AG127" i="1"/>
  <c r="AH127" i="1"/>
  <c r="CV127" i="1" s="1"/>
  <c r="U127" i="1" s="1"/>
  <c r="AI127" i="1"/>
  <c r="AJ127" i="1"/>
  <c r="CX127" i="1" s="1"/>
  <c r="W127" i="1" s="1"/>
  <c r="CQ127" i="1"/>
  <c r="CR127" i="1"/>
  <c r="CS127" i="1"/>
  <c r="CU127" i="1"/>
  <c r="CW127" i="1"/>
  <c r="V127" i="1" s="1"/>
  <c r="GL127" i="1"/>
  <c r="GN127" i="1"/>
  <c r="GO127" i="1"/>
  <c r="GP127" i="1"/>
  <c r="GV127" i="1"/>
  <c r="HC127" i="1"/>
  <c r="GX127" i="1" s="1"/>
  <c r="I128" i="1"/>
  <c r="R128" i="1" s="1"/>
  <c r="P128" i="1"/>
  <c r="FR128" i="1" s="1"/>
  <c r="S128" i="1"/>
  <c r="T128" i="1"/>
  <c r="AC128" i="1"/>
  <c r="CQ128" i="1" s="1"/>
  <c r="AE128" i="1"/>
  <c r="CS128" i="1" s="1"/>
  <c r="AF128" i="1"/>
  <c r="AG128" i="1"/>
  <c r="CU128" i="1" s="1"/>
  <c r="AH128" i="1"/>
  <c r="CV128" i="1" s="1"/>
  <c r="U128" i="1" s="1"/>
  <c r="AI128" i="1"/>
  <c r="CW128" i="1" s="1"/>
  <c r="V128" i="1" s="1"/>
  <c r="AJ128" i="1"/>
  <c r="CR128" i="1"/>
  <c r="CT128" i="1"/>
  <c r="CX128" i="1"/>
  <c r="W128" i="1" s="1"/>
  <c r="CY128" i="1"/>
  <c r="GL128" i="1"/>
  <c r="GN128" i="1"/>
  <c r="GO128" i="1"/>
  <c r="GP128" i="1"/>
  <c r="GV128" i="1"/>
  <c r="HC128" i="1" s="1"/>
  <c r="GX128" i="1" s="1"/>
  <c r="C129" i="1"/>
  <c r="D129" i="1"/>
  <c r="R129" i="1"/>
  <c r="S129" i="1"/>
  <c r="CY129" i="1" s="1"/>
  <c r="U129" i="1"/>
  <c r="Y129" i="1"/>
  <c r="AB129" i="1"/>
  <c r="AC129" i="1"/>
  <c r="P129" i="1" s="1"/>
  <c r="CP129" i="1" s="1"/>
  <c r="O129" i="1" s="1"/>
  <c r="AD129" i="1"/>
  <c r="AE129" i="1"/>
  <c r="Q129" i="1" s="1"/>
  <c r="AF129" i="1"/>
  <c r="AG129" i="1"/>
  <c r="CU129" i="1" s="1"/>
  <c r="T129" i="1" s="1"/>
  <c r="AH129" i="1"/>
  <c r="AI129" i="1"/>
  <c r="CW129" i="1" s="1"/>
  <c r="V129" i="1" s="1"/>
  <c r="AJ129" i="1"/>
  <c r="CR129" i="1"/>
  <c r="CS129" i="1"/>
  <c r="CT129" i="1"/>
  <c r="CV129" i="1"/>
  <c r="CX129" i="1"/>
  <c r="W129" i="1" s="1"/>
  <c r="GL129" i="1"/>
  <c r="GN129" i="1"/>
  <c r="GP129" i="1"/>
  <c r="GV129" i="1"/>
  <c r="HC129" i="1" s="1"/>
  <c r="GX129" i="1" s="1"/>
  <c r="C130" i="1"/>
  <c r="D130" i="1"/>
  <c r="P130" i="1"/>
  <c r="T130" i="1"/>
  <c r="AC130" i="1"/>
  <c r="AE130" i="1"/>
  <c r="CR130" i="1" s="1"/>
  <c r="AF130" i="1"/>
  <c r="CT130" i="1" s="1"/>
  <c r="AG130" i="1"/>
  <c r="AH130" i="1"/>
  <c r="CV130" i="1" s="1"/>
  <c r="U130" i="1" s="1"/>
  <c r="AI130" i="1"/>
  <c r="CW130" i="1" s="1"/>
  <c r="V130" i="1" s="1"/>
  <c r="AJ130" i="1"/>
  <c r="CX130" i="1" s="1"/>
  <c r="W130" i="1" s="1"/>
  <c r="CQ130" i="1"/>
  <c r="CS130" i="1"/>
  <c r="CU130" i="1"/>
  <c r="GL130" i="1"/>
  <c r="GN130" i="1"/>
  <c r="GP130" i="1"/>
  <c r="GV130" i="1"/>
  <c r="HC130" i="1"/>
  <c r="GX130" i="1" s="1"/>
  <c r="I131" i="1"/>
  <c r="P131" i="1"/>
  <c r="Q131" i="1"/>
  <c r="V131" i="1"/>
  <c r="AC131" i="1"/>
  <c r="AD131" i="1"/>
  <c r="AB131" i="1" s="1"/>
  <c r="AE131" i="1"/>
  <c r="AF131" i="1"/>
  <c r="S131" i="1" s="1"/>
  <c r="AG131" i="1"/>
  <c r="AH131" i="1"/>
  <c r="AI131" i="1"/>
  <c r="AJ131" i="1"/>
  <c r="CX131" i="1" s="1"/>
  <c r="W131" i="1" s="1"/>
  <c r="CQ131" i="1"/>
  <c r="CU131" i="1"/>
  <c r="T131" i="1" s="1"/>
  <c r="CV131" i="1"/>
  <c r="U131" i="1" s="1"/>
  <c r="CW131" i="1"/>
  <c r="GL131" i="1"/>
  <c r="GN131" i="1"/>
  <c r="GO131" i="1"/>
  <c r="GP131" i="1"/>
  <c r="GV131" i="1"/>
  <c r="HC131" i="1" s="1"/>
  <c r="GX131" i="1" s="1"/>
  <c r="I132" i="1"/>
  <c r="P132" i="1" s="1"/>
  <c r="FR132" i="1" s="1"/>
  <c r="S132" i="1"/>
  <c r="W132" i="1"/>
  <c r="X132" i="1"/>
  <c r="AC132" i="1"/>
  <c r="AE132" i="1"/>
  <c r="Y132" i="1" s="1"/>
  <c r="AF132" i="1"/>
  <c r="AG132" i="1"/>
  <c r="CU132" i="1" s="1"/>
  <c r="T132" i="1" s="1"/>
  <c r="AH132" i="1"/>
  <c r="AI132" i="1"/>
  <c r="CW132" i="1" s="1"/>
  <c r="V132" i="1" s="1"/>
  <c r="AJ132" i="1"/>
  <c r="CQ132" i="1"/>
  <c r="CT132" i="1"/>
  <c r="CV132" i="1"/>
  <c r="U132" i="1" s="1"/>
  <c r="CX132" i="1"/>
  <c r="GL132" i="1"/>
  <c r="GN132" i="1"/>
  <c r="GO132" i="1"/>
  <c r="GP132" i="1"/>
  <c r="GV132" i="1"/>
  <c r="HC132" i="1" s="1"/>
  <c r="GX132" i="1" s="1"/>
  <c r="C133" i="1"/>
  <c r="D133" i="1"/>
  <c r="W133" i="1"/>
  <c r="AC133" i="1"/>
  <c r="CQ133" i="1" s="1"/>
  <c r="AE133" i="1"/>
  <c r="AF133" i="1"/>
  <c r="AG133" i="1"/>
  <c r="CU133" i="1" s="1"/>
  <c r="T133" i="1" s="1"/>
  <c r="AH133" i="1"/>
  <c r="AI133" i="1"/>
  <c r="AJ133" i="1"/>
  <c r="CV133" i="1"/>
  <c r="U133" i="1" s="1"/>
  <c r="CW133" i="1"/>
  <c r="V133" i="1" s="1"/>
  <c r="CX133" i="1"/>
  <c r="GL133" i="1"/>
  <c r="GN133" i="1"/>
  <c r="GP133" i="1"/>
  <c r="GV133" i="1"/>
  <c r="HC133" i="1"/>
  <c r="GX133" i="1" s="1"/>
  <c r="C134" i="1"/>
  <c r="D134" i="1"/>
  <c r="R134" i="1"/>
  <c r="T134" i="1"/>
  <c r="AC134" i="1"/>
  <c r="P134" i="1" s="1"/>
  <c r="AE134" i="1"/>
  <c r="AD134" i="1" s="1"/>
  <c r="AB134" i="1" s="1"/>
  <c r="AF134" i="1"/>
  <c r="CT134" i="1" s="1"/>
  <c r="AG134" i="1"/>
  <c r="AH134" i="1"/>
  <c r="CV134" i="1" s="1"/>
  <c r="U134" i="1" s="1"/>
  <c r="AI134" i="1"/>
  <c r="AJ134" i="1"/>
  <c r="CX134" i="1" s="1"/>
  <c r="W134" i="1" s="1"/>
  <c r="CQ134" i="1"/>
  <c r="CR134" i="1"/>
  <c r="CS134" i="1"/>
  <c r="CU134" i="1"/>
  <c r="CW134" i="1"/>
  <c r="V134" i="1" s="1"/>
  <c r="GL134" i="1"/>
  <c r="GN134" i="1"/>
  <c r="GP134" i="1"/>
  <c r="GV134" i="1"/>
  <c r="HC134" i="1" s="1"/>
  <c r="GX134" i="1" s="1"/>
  <c r="C135" i="1"/>
  <c r="D135" i="1"/>
  <c r="P135" i="1"/>
  <c r="S135" i="1"/>
  <c r="T135" i="1"/>
  <c r="AC135" i="1"/>
  <c r="CQ135" i="1" s="1"/>
  <c r="AD135" i="1"/>
  <c r="AE135" i="1"/>
  <c r="CS135" i="1" s="1"/>
  <c r="AF135" i="1"/>
  <c r="AG135" i="1"/>
  <c r="CU135" i="1" s="1"/>
  <c r="AH135" i="1"/>
  <c r="CV135" i="1" s="1"/>
  <c r="U135" i="1" s="1"/>
  <c r="AI135" i="1"/>
  <c r="CW135" i="1" s="1"/>
  <c r="V135" i="1" s="1"/>
  <c r="AJ135" i="1"/>
  <c r="CR135" i="1"/>
  <c r="CT135" i="1"/>
  <c r="CX135" i="1"/>
  <c r="W135" i="1" s="1"/>
  <c r="CY135" i="1"/>
  <c r="GL135" i="1"/>
  <c r="GN135" i="1"/>
  <c r="GP135" i="1"/>
  <c r="GV135" i="1"/>
  <c r="GX135" i="1"/>
  <c r="HC135" i="1"/>
  <c r="C136" i="1"/>
  <c r="D136" i="1"/>
  <c r="S136" i="1"/>
  <c r="CZ136" i="1" s="1"/>
  <c r="T136" i="1"/>
  <c r="V136" i="1"/>
  <c r="X136" i="1"/>
  <c r="AC136" i="1"/>
  <c r="AD136" i="1"/>
  <c r="AE136" i="1"/>
  <c r="Q136" i="1" s="1"/>
  <c r="AF136" i="1"/>
  <c r="AG136" i="1"/>
  <c r="AH136" i="1"/>
  <c r="CV136" i="1" s="1"/>
  <c r="U136" i="1" s="1"/>
  <c r="AI136" i="1"/>
  <c r="AJ136" i="1"/>
  <c r="CX136" i="1" s="1"/>
  <c r="W136" i="1" s="1"/>
  <c r="CS136" i="1"/>
  <c r="CT136" i="1"/>
  <c r="CU136" i="1"/>
  <c r="CW136" i="1"/>
  <c r="CY136" i="1"/>
  <c r="GL136" i="1"/>
  <c r="GN136" i="1"/>
  <c r="GP136" i="1"/>
  <c r="GV136" i="1"/>
  <c r="HC136" i="1" s="1"/>
  <c r="GX136" i="1" s="1"/>
  <c r="I137" i="1"/>
  <c r="Q137" i="1" s="1"/>
  <c r="P137" i="1"/>
  <c r="R137" i="1"/>
  <c r="S137" i="1"/>
  <c r="X137" i="1" s="1"/>
  <c r="V137" i="1"/>
  <c r="W137" i="1"/>
  <c r="AC137" i="1"/>
  <c r="AB137" i="1" s="1"/>
  <c r="AD137" i="1"/>
  <c r="AE137" i="1"/>
  <c r="AF137" i="1"/>
  <c r="CT137" i="1" s="1"/>
  <c r="AG137" i="1"/>
  <c r="AH137" i="1"/>
  <c r="CV137" i="1" s="1"/>
  <c r="U137" i="1" s="1"/>
  <c r="AI137" i="1"/>
  <c r="AJ137" i="1"/>
  <c r="CX137" i="1" s="1"/>
  <c r="CP137" i="1"/>
  <c r="O137" i="1" s="1"/>
  <c r="CQ137" i="1"/>
  <c r="CR137" i="1"/>
  <c r="CS137" i="1"/>
  <c r="CU137" i="1"/>
  <c r="T137" i="1" s="1"/>
  <c r="CW137" i="1"/>
  <c r="FR137" i="1"/>
  <c r="GL137" i="1"/>
  <c r="GN137" i="1"/>
  <c r="GO137" i="1"/>
  <c r="GP137" i="1"/>
  <c r="GV137" i="1"/>
  <c r="HC137" i="1" s="1"/>
  <c r="GX137" i="1" s="1"/>
  <c r="I138" i="1"/>
  <c r="Q138" i="1"/>
  <c r="R138" i="1"/>
  <c r="W138" i="1"/>
  <c r="AC138" i="1"/>
  <c r="CQ138" i="1" s="1"/>
  <c r="AE138" i="1"/>
  <c r="AF138" i="1"/>
  <c r="AG138" i="1"/>
  <c r="CU138" i="1" s="1"/>
  <c r="T138" i="1" s="1"/>
  <c r="AH138" i="1"/>
  <c r="AI138" i="1"/>
  <c r="AJ138" i="1"/>
  <c r="CV138" i="1"/>
  <c r="U138" i="1" s="1"/>
  <c r="CW138" i="1"/>
  <c r="V138" i="1" s="1"/>
  <c r="CX138" i="1"/>
  <c r="GL138" i="1"/>
  <c r="GN138" i="1"/>
  <c r="GO138" i="1"/>
  <c r="GP138" i="1"/>
  <c r="GV138" i="1"/>
  <c r="HC138" i="1"/>
  <c r="GX138" i="1" s="1"/>
  <c r="C139" i="1"/>
  <c r="D139" i="1"/>
  <c r="P139" i="1"/>
  <c r="Q139" i="1"/>
  <c r="S139" i="1"/>
  <c r="W139" i="1"/>
  <c r="AC139" i="1"/>
  <c r="AE139" i="1"/>
  <c r="AF139" i="1"/>
  <c r="AG139" i="1"/>
  <c r="CU139" i="1" s="1"/>
  <c r="T139" i="1" s="1"/>
  <c r="AH139" i="1"/>
  <c r="AI139" i="1"/>
  <c r="CW139" i="1" s="1"/>
  <c r="V139" i="1" s="1"/>
  <c r="AJ139" i="1"/>
  <c r="CP139" i="1"/>
  <c r="O139" i="1" s="1"/>
  <c r="CQ139" i="1"/>
  <c r="CT139" i="1"/>
  <c r="CV139" i="1"/>
  <c r="U139" i="1" s="1"/>
  <c r="CX139" i="1"/>
  <c r="GL139" i="1"/>
  <c r="GN139" i="1"/>
  <c r="GP139" i="1"/>
  <c r="GV139" i="1"/>
  <c r="HC139" i="1"/>
  <c r="GX139" i="1" s="1"/>
  <c r="C140" i="1"/>
  <c r="D140" i="1"/>
  <c r="R140" i="1"/>
  <c r="S140" i="1"/>
  <c r="AC140" i="1"/>
  <c r="AD140" i="1"/>
  <c r="AE140" i="1"/>
  <c r="CR140" i="1" s="1"/>
  <c r="AF140" i="1"/>
  <c r="CT140" i="1" s="1"/>
  <c r="AG140" i="1"/>
  <c r="CU140" i="1" s="1"/>
  <c r="T140" i="1" s="1"/>
  <c r="AH140" i="1"/>
  <c r="CV140" i="1" s="1"/>
  <c r="U140" i="1" s="1"/>
  <c r="AI140" i="1"/>
  <c r="AJ140" i="1"/>
  <c r="CQ140" i="1"/>
  <c r="CS140" i="1"/>
  <c r="CW140" i="1"/>
  <c r="V140" i="1" s="1"/>
  <c r="CX140" i="1"/>
  <c r="W140" i="1" s="1"/>
  <c r="GL140" i="1"/>
  <c r="GN140" i="1"/>
  <c r="GP140" i="1"/>
  <c r="GV140" i="1"/>
  <c r="HC140" i="1" s="1"/>
  <c r="GX140" i="1" s="1"/>
  <c r="I141" i="1"/>
  <c r="T141" i="1"/>
  <c r="AC141" i="1"/>
  <c r="AD141" i="1"/>
  <c r="AE141" i="1"/>
  <c r="CR141" i="1" s="1"/>
  <c r="AF141" i="1"/>
  <c r="S141" i="1" s="1"/>
  <c r="CY141" i="1" s="1"/>
  <c r="AG141" i="1"/>
  <c r="AH141" i="1"/>
  <c r="CV141" i="1" s="1"/>
  <c r="U141" i="1" s="1"/>
  <c r="AI141" i="1"/>
  <c r="AJ141" i="1"/>
  <c r="CX141" i="1" s="1"/>
  <c r="W141" i="1" s="1"/>
  <c r="CS141" i="1"/>
  <c r="CT141" i="1"/>
  <c r="CU141" i="1"/>
  <c r="CW141" i="1"/>
  <c r="GL141" i="1"/>
  <c r="GN141" i="1"/>
  <c r="GP141" i="1"/>
  <c r="GV141" i="1"/>
  <c r="HC141" i="1" s="1"/>
  <c r="I142" i="1"/>
  <c r="Q142" i="1" s="1"/>
  <c r="P142" i="1"/>
  <c r="R142" i="1"/>
  <c r="S142" i="1"/>
  <c r="X142" i="1" s="1"/>
  <c r="V142" i="1"/>
  <c r="W142" i="1"/>
  <c r="AC142" i="1"/>
  <c r="AD142" i="1"/>
  <c r="AB142" i="1" s="1"/>
  <c r="AE142" i="1"/>
  <c r="AF142" i="1"/>
  <c r="CT142" i="1" s="1"/>
  <c r="AG142" i="1"/>
  <c r="AH142" i="1"/>
  <c r="CV142" i="1" s="1"/>
  <c r="U142" i="1" s="1"/>
  <c r="AI142" i="1"/>
  <c r="AJ142" i="1"/>
  <c r="CX142" i="1" s="1"/>
  <c r="CP142" i="1"/>
  <c r="O142" i="1" s="1"/>
  <c r="CQ142" i="1"/>
  <c r="CR142" i="1"/>
  <c r="CS142" i="1"/>
  <c r="CU142" i="1"/>
  <c r="T142" i="1" s="1"/>
  <c r="CW142" i="1"/>
  <c r="GL142" i="1"/>
  <c r="GN142" i="1"/>
  <c r="GP142" i="1"/>
  <c r="GV142" i="1"/>
  <c r="HC142" i="1" s="1"/>
  <c r="GX142" i="1"/>
  <c r="I143" i="1"/>
  <c r="Q143" i="1" s="1"/>
  <c r="R143" i="1"/>
  <c r="AC143" i="1"/>
  <c r="AD143" i="1"/>
  <c r="AE143" i="1"/>
  <c r="CR143" i="1" s="1"/>
  <c r="AF143" i="1"/>
  <c r="AG143" i="1"/>
  <c r="CU143" i="1" s="1"/>
  <c r="T143" i="1" s="1"/>
  <c r="AH143" i="1"/>
  <c r="CV143" i="1" s="1"/>
  <c r="U143" i="1" s="1"/>
  <c r="AI143" i="1"/>
  <c r="AJ143" i="1"/>
  <c r="CQ143" i="1"/>
  <c r="CS143" i="1"/>
  <c r="CW143" i="1"/>
  <c r="V143" i="1" s="1"/>
  <c r="CX143" i="1"/>
  <c r="W143" i="1" s="1"/>
  <c r="GL143" i="1"/>
  <c r="GN143" i="1"/>
  <c r="GO143" i="1"/>
  <c r="GP143" i="1"/>
  <c r="GV143" i="1"/>
  <c r="HC143" i="1"/>
  <c r="GX143" i="1" s="1"/>
  <c r="I144" i="1"/>
  <c r="S144" i="1"/>
  <c r="Y144" i="1" s="1"/>
  <c r="AB144" i="1"/>
  <c r="AC144" i="1"/>
  <c r="P144" i="1" s="1"/>
  <c r="AD144" i="1"/>
  <c r="AE144" i="1"/>
  <c r="AF144" i="1"/>
  <c r="AG144" i="1"/>
  <c r="CU144" i="1" s="1"/>
  <c r="T144" i="1" s="1"/>
  <c r="AH144" i="1"/>
  <c r="AI144" i="1"/>
  <c r="CW144" i="1" s="1"/>
  <c r="AJ144" i="1"/>
  <c r="CR144" i="1"/>
  <c r="CS144" i="1"/>
  <c r="CT144" i="1"/>
  <c r="CV144" i="1"/>
  <c r="CX144" i="1"/>
  <c r="W144" i="1" s="1"/>
  <c r="GL144" i="1"/>
  <c r="GN144" i="1"/>
  <c r="GO144" i="1"/>
  <c r="GP144" i="1"/>
  <c r="GV144" i="1"/>
  <c r="HC144" i="1" s="1"/>
  <c r="GX144" i="1" s="1"/>
  <c r="C145" i="1"/>
  <c r="D145" i="1"/>
  <c r="P145" i="1"/>
  <c r="S145" i="1"/>
  <c r="Y145" i="1"/>
  <c r="AC145" i="1"/>
  <c r="CQ145" i="1" s="1"/>
  <c r="AD145" i="1"/>
  <c r="AE145" i="1"/>
  <c r="CS145" i="1" s="1"/>
  <c r="AF145" i="1"/>
  <c r="AG145" i="1"/>
  <c r="CU145" i="1" s="1"/>
  <c r="T145" i="1" s="1"/>
  <c r="AH145" i="1"/>
  <c r="CV145" i="1" s="1"/>
  <c r="U145" i="1" s="1"/>
  <c r="AI145" i="1"/>
  <c r="CW145" i="1" s="1"/>
  <c r="V145" i="1" s="1"/>
  <c r="AJ145" i="1"/>
  <c r="CR145" i="1"/>
  <c r="CT145" i="1"/>
  <c r="CX145" i="1"/>
  <c r="W145" i="1" s="1"/>
  <c r="CY145" i="1"/>
  <c r="GL145" i="1"/>
  <c r="GN145" i="1"/>
  <c r="GP145" i="1"/>
  <c r="GV145" i="1"/>
  <c r="HC145" i="1" s="1"/>
  <c r="GX145" i="1" s="1"/>
  <c r="C146" i="1"/>
  <c r="D146" i="1"/>
  <c r="T146" i="1"/>
  <c r="V146" i="1"/>
  <c r="AC146" i="1"/>
  <c r="AD146" i="1"/>
  <c r="AE146" i="1"/>
  <c r="Q146" i="1" s="1"/>
  <c r="AF146" i="1"/>
  <c r="S146" i="1" s="1"/>
  <c r="AG146" i="1"/>
  <c r="AH146" i="1"/>
  <c r="CV146" i="1" s="1"/>
  <c r="U146" i="1" s="1"/>
  <c r="AI146" i="1"/>
  <c r="AJ146" i="1"/>
  <c r="CX146" i="1" s="1"/>
  <c r="W146" i="1" s="1"/>
  <c r="CS146" i="1"/>
  <c r="CT146" i="1"/>
  <c r="CU146" i="1"/>
  <c r="CW146" i="1"/>
  <c r="CY146" i="1"/>
  <c r="GL146" i="1"/>
  <c r="GN146" i="1"/>
  <c r="GP146" i="1"/>
  <c r="GV146" i="1"/>
  <c r="HC146" i="1" s="1"/>
  <c r="GX146" i="1" s="1"/>
  <c r="I147" i="1"/>
  <c r="Q147" i="1" s="1"/>
  <c r="P147" i="1"/>
  <c r="R147" i="1"/>
  <c r="S147" i="1"/>
  <c r="X147" i="1" s="1"/>
  <c r="V147" i="1"/>
  <c r="AC147" i="1"/>
  <c r="AD147" i="1"/>
  <c r="AB147" i="1" s="1"/>
  <c r="AE147" i="1"/>
  <c r="AF147" i="1"/>
  <c r="CT147" i="1" s="1"/>
  <c r="AG147" i="1"/>
  <c r="AH147" i="1"/>
  <c r="CV147" i="1" s="1"/>
  <c r="U147" i="1" s="1"/>
  <c r="AI147" i="1"/>
  <c r="AJ147" i="1"/>
  <c r="CX147" i="1" s="1"/>
  <c r="W147" i="1" s="1"/>
  <c r="CQ147" i="1"/>
  <c r="CR147" i="1"/>
  <c r="CS147" i="1"/>
  <c r="CU147" i="1"/>
  <c r="T147" i="1" s="1"/>
  <c r="CW147" i="1"/>
  <c r="GL147" i="1"/>
  <c r="GN147" i="1"/>
  <c r="GO147" i="1"/>
  <c r="GP147" i="1"/>
  <c r="GV147" i="1"/>
  <c r="HC147" i="1" s="1"/>
  <c r="GX147" i="1" s="1"/>
  <c r="I148" i="1"/>
  <c r="W148" i="1"/>
  <c r="AC148" i="1"/>
  <c r="CQ148" i="1" s="1"/>
  <c r="AE148" i="1"/>
  <c r="AF148" i="1"/>
  <c r="AG148" i="1"/>
  <c r="CU148" i="1" s="1"/>
  <c r="T148" i="1" s="1"/>
  <c r="AH148" i="1"/>
  <c r="AI148" i="1"/>
  <c r="AJ148" i="1"/>
  <c r="CV148" i="1"/>
  <c r="U148" i="1" s="1"/>
  <c r="CW148" i="1"/>
  <c r="V148" i="1" s="1"/>
  <c r="CX148" i="1"/>
  <c r="GL148" i="1"/>
  <c r="GN148" i="1"/>
  <c r="GO148" i="1"/>
  <c r="GP148" i="1"/>
  <c r="GV148" i="1"/>
  <c r="GX148" i="1"/>
  <c r="HC148" i="1"/>
  <c r="C149" i="1"/>
  <c r="D149" i="1"/>
  <c r="S149" i="1"/>
  <c r="W149" i="1"/>
  <c r="AC149" i="1"/>
  <c r="P149" i="1" s="1"/>
  <c r="AE149" i="1"/>
  <c r="AF149" i="1"/>
  <c r="AG149" i="1"/>
  <c r="CU149" i="1" s="1"/>
  <c r="T149" i="1" s="1"/>
  <c r="AH149" i="1"/>
  <c r="AI149" i="1"/>
  <c r="CW149" i="1" s="1"/>
  <c r="V149" i="1" s="1"/>
  <c r="AJ149" i="1"/>
  <c r="CQ149" i="1"/>
  <c r="CT149" i="1"/>
  <c r="CV149" i="1"/>
  <c r="U149" i="1" s="1"/>
  <c r="CX149" i="1"/>
  <c r="GL149" i="1"/>
  <c r="GN149" i="1"/>
  <c r="GP149" i="1"/>
  <c r="GV149" i="1"/>
  <c r="HC149" i="1"/>
  <c r="GX149" i="1" s="1"/>
  <c r="C150" i="1"/>
  <c r="D150" i="1"/>
  <c r="R150" i="1"/>
  <c r="AC150" i="1"/>
  <c r="AD150" i="1"/>
  <c r="AE150" i="1"/>
  <c r="Q150" i="1" s="1"/>
  <c r="AF150" i="1"/>
  <c r="CT150" i="1" s="1"/>
  <c r="AG150" i="1"/>
  <c r="CU150" i="1" s="1"/>
  <c r="T150" i="1" s="1"/>
  <c r="AH150" i="1"/>
  <c r="CV150" i="1" s="1"/>
  <c r="U150" i="1" s="1"/>
  <c r="AI150" i="1"/>
  <c r="AJ150" i="1"/>
  <c r="CQ150" i="1"/>
  <c r="CR150" i="1"/>
  <c r="CS150" i="1"/>
  <c r="CW150" i="1"/>
  <c r="V150" i="1" s="1"/>
  <c r="CX150" i="1"/>
  <c r="W150" i="1" s="1"/>
  <c r="GL150" i="1"/>
  <c r="GN150" i="1"/>
  <c r="GP150" i="1"/>
  <c r="GV150" i="1"/>
  <c r="HC150" i="1" s="1"/>
  <c r="GX150" i="1" s="1"/>
  <c r="I151" i="1"/>
  <c r="T151" i="1"/>
  <c r="AB151" i="1"/>
  <c r="AC151" i="1"/>
  <c r="AD151" i="1"/>
  <c r="AE151" i="1"/>
  <c r="CR151" i="1" s="1"/>
  <c r="AF151" i="1"/>
  <c r="AG151" i="1"/>
  <c r="AH151" i="1"/>
  <c r="CV151" i="1" s="1"/>
  <c r="U151" i="1" s="1"/>
  <c r="AI151" i="1"/>
  <c r="CW151" i="1" s="1"/>
  <c r="AJ151" i="1"/>
  <c r="CX151" i="1" s="1"/>
  <c r="CS151" i="1"/>
  <c r="CT151" i="1"/>
  <c r="CU151" i="1"/>
  <c r="GL151" i="1"/>
  <c r="GN151" i="1"/>
  <c r="GO151" i="1"/>
  <c r="GP151" i="1"/>
  <c r="GV151" i="1"/>
  <c r="HC151" i="1" s="1"/>
  <c r="I152" i="1"/>
  <c r="R152" i="1"/>
  <c r="U152" i="1"/>
  <c r="AC152" i="1"/>
  <c r="AE152" i="1"/>
  <c r="CR152" i="1" s="1"/>
  <c r="AF152" i="1"/>
  <c r="S152" i="1" s="1"/>
  <c r="AG152" i="1"/>
  <c r="CU152" i="1" s="1"/>
  <c r="T152" i="1" s="1"/>
  <c r="AH152" i="1"/>
  <c r="AI152" i="1"/>
  <c r="AJ152" i="1"/>
  <c r="CX152" i="1" s="1"/>
  <c r="W152" i="1" s="1"/>
  <c r="CT152" i="1"/>
  <c r="CV152" i="1"/>
  <c r="CW152" i="1"/>
  <c r="V152" i="1" s="1"/>
  <c r="CZ152" i="1"/>
  <c r="GL152" i="1"/>
  <c r="GN152" i="1"/>
  <c r="GO152" i="1"/>
  <c r="GP152" i="1"/>
  <c r="GV152" i="1"/>
  <c r="HC152" i="1"/>
  <c r="GX152" i="1" s="1"/>
  <c r="C153" i="1"/>
  <c r="D153" i="1"/>
  <c r="U153" i="1"/>
  <c r="W153" i="1"/>
  <c r="X153" i="1"/>
  <c r="AC153" i="1"/>
  <c r="AB153" i="1" s="1"/>
  <c r="AD153" i="1"/>
  <c r="AE153" i="1"/>
  <c r="Q153" i="1" s="1"/>
  <c r="AF153" i="1"/>
  <c r="S153" i="1" s="1"/>
  <c r="AG153" i="1"/>
  <c r="AH153" i="1"/>
  <c r="AI153" i="1"/>
  <c r="CW153" i="1" s="1"/>
  <c r="V153" i="1" s="1"/>
  <c r="AJ153" i="1"/>
  <c r="CT153" i="1"/>
  <c r="CU153" i="1"/>
  <c r="T153" i="1" s="1"/>
  <c r="CV153" i="1"/>
  <c r="CX153" i="1"/>
  <c r="GL153" i="1"/>
  <c r="GN153" i="1"/>
  <c r="GP153" i="1"/>
  <c r="GV153" i="1"/>
  <c r="HC153" i="1" s="1"/>
  <c r="GX153" i="1" s="1"/>
  <c r="C154" i="1"/>
  <c r="D154" i="1"/>
  <c r="P154" i="1"/>
  <c r="R154" i="1"/>
  <c r="AC154" i="1"/>
  <c r="AD154" i="1"/>
  <c r="AE154" i="1"/>
  <c r="CS154" i="1" s="1"/>
  <c r="AF154" i="1"/>
  <c r="CT154" i="1" s="1"/>
  <c r="AG154" i="1"/>
  <c r="CU154" i="1" s="1"/>
  <c r="T154" i="1" s="1"/>
  <c r="AH154" i="1"/>
  <c r="CV154" i="1" s="1"/>
  <c r="U154" i="1" s="1"/>
  <c r="AI154" i="1"/>
  <c r="AJ154" i="1"/>
  <c r="CX154" i="1" s="1"/>
  <c r="W154" i="1" s="1"/>
  <c r="CQ154" i="1"/>
  <c r="CR154" i="1"/>
  <c r="CW154" i="1"/>
  <c r="V154" i="1" s="1"/>
  <c r="GL154" i="1"/>
  <c r="GN154" i="1"/>
  <c r="GP154" i="1"/>
  <c r="GV154" i="1"/>
  <c r="GX154" i="1"/>
  <c r="HC154" i="1"/>
  <c r="I155" i="1"/>
  <c r="Q155" i="1" s="1"/>
  <c r="R155" i="1"/>
  <c r="AB155" i="1"/>
  <c r="AC155" i="1"/>
  <c r="P155" i="1" s="1"/>
  <c r="AD155" i="1"/>
  <c r="AE155" i="1"/>
  <c r="AF155" i="1"/>
  <c r="S155" i="1" s="1"/>
  <c r="AG155" i="1"/>
  <c r="CU155" i="1" s="1"/>
  <c r="T155" i="1" s="1"/>
  <c r="AH155" i="1"/>
  <c r="CV155" i="1" s="1"/>
  <c r="U155" i="1" s="1"/>
  <c r="AI155" i="1"/>
  <c r="AJ155" i="1"/>
  <c r="CR155" i="1"/>
  <c r="CS155" i="1"/>
  <c r="CT155" i="1"/>
  <c r="CW155" i="1"/>
  <c r="V155" i="1" s="1"/>
  <c r="CX155" i="1"/>
  <c r="W155" i="1" s="1"/>
  <c r="GL155" i="1"/>
  <c r="GN155" i="1"/>
  <c r="GO155" i="1"/>
  <c r="GP155" i="1"/>
  <c r="GV155" i="1"/>
  <c r="HC155" i="1"/>
  <c r="GX155" i="1" s="1"/>
  <c r="I156" i="1"/>
  <c r="S156" i="1"/>
  <c r="Y156" i="1" s="1"/>
  <c r="U156" i="1"/>
  <c r="AB156" i="1"/>
  <c r="AC156" i="1"/>
  <c r="AD156" i="1"/>
  <c r="AE156" i="1"/>
  <c r="AF156" i="1"/>
  <c r="AG156" i="1"/>
  <c r="CU156" i="1" s="1"/>
  <c r="T156" i="1" s="1"/>
  <c r="AH156" i="1"/>
  <c r="CV156" i="1" s="1"/>
  <c r="AI156" i="1"/>
  <c r="CW156" i="1" s="1"/>
  <c r="V156" i="1" s="1"/>
  <c r="AJ156" i="1"/>
  <c r="CR156" i="1"/>
  <c r="CS156" i="1"/>
  <c r="CT156" i="1"/>
  <c r="CX156" i="1"/>
  <c r="W156" i="1" s="1"/>
  <c r="CZ156" i="1"/>
  <c r="GL156" i="1"/>
  <c r="GN156" i="1"/>
  <c r="GO156" i="1"/>
  <c r="GP156" i="1"/>
  <c r="GV156" i="1"/>
  <c r="HC156" i="1" s="1"/>
  <c r="GX156" i="1" s="1"/>
  <c r="C157" i="1"/>
  <c r="D157" i="1"/>
  <c r="Q157" i="1"/>
  <c r="S157" i="1"/>
  <c r="Y157" i="1" s="1"/>
  <c r="AC157" i="1"/>
  <c r="P157" i="1" s="1"/>
  <c r="CP157" i="1" s="1"/>
  <c r="O157" i="1" s="1"/>
  <c r="AE157" i="1"/>
  <c r="AF157" i="1"/>
  <c r="AG157" i="1"/>
  <c r="CU157" i="1" s="1"/>
  <c r="T157" i="1" s="1"/>
  <c r="AH157" i="1"/>
  <c r="CV157" i="1" s="1"/>
  <c r="U157" i="1" s="1"/>
  <c r="AI157" i="1"/>
  <c r="CW157" i="1" s="1"/>
  <c r="V157" i="1" s="1"/>
  <c r="AJ157" i="1"/>
  <c r="CT157" i="1"/>
  <c r="CX157" i="1"/>
  <c r="W157" i="1" s="1"/>
  <c r="CZ157" i="1"/>
  <c r="GL157" i="1"/>
  <c r="GN157" i="1"/>
  <c r="GP157" i="1"/>
  <c r="GV157" i="1"/>
  <c r="HC157" i="1" s="1"/>
  <c r="GX157" i="1" s="1"/>
  <c r="C158" i="1"/>
  <c r="D158" i="1"/>
  <c r="V158" i="1"/>
  <c r="X158" i="1"/>
  <c r="AC158" i="1"/>
  <c r="AD158" i="1"/>
  <c r="AE158" i="1"/>
  <c r="Q158" i="1" s="1"/>
  <c r="AF158" i="1"/>
  <c r="S158" i="1" s="1"/>
  <c r="AG158" i="1"/>
  <c r="AH158" i="1"/>
  <c r="CV158" i="1" s="1"/>
  <c r="U158" i="1" s="1"/>
  <c r="AI158" i="1"/>
  <c r="CW158" i="1" s="1"/>
  <c r="AJ158" i="1"/>
  <c r="CX158" i="1" s="1"/>
  <c r="W158" i="1" s="1"/>
  <c r="CS158" i="1"/>
  <c r="CT158" i="1"/>
  <c r="CU158" i="1"/>
  <c r="T158" i="1" s="1"/>
  <c r="CY158" i="1"/>
  <c r="GL158" i="1"/>
  <c r="GN158" i="1"/>
  <c r="GP158" i="1"/>
  <c r="GV158" i="1"/>
  <c r="HC158" i="1" s="1"/>
  <c r="GX158" i="1"/>
  <c r="Q159" i="1"/>
  <c r="S159" i="1"/>
  <c r="Y159" i="1" s="1"/>
  <c r="T159" i="1"/>
  <c r="W159" i="1"/>
  <c r="X159" i="1"/>
  <c r="AC159" i="1"/>
  <c r="P159" i="1" s="1"/>
  <c r="AE159" i="1"/>
  <c r="AF159" i="1"/>
  <c r="CT159" i="1" s="1"/>
  <c r="AG159" i="1"/>
  <c r="CU159" i="1" s="1"/>
  <c r="AH159" i="1"/>
  <c r="CV159" i="1" s="1"/>
  <c r="U159" i="1" s="1"/>
  <c r="AI159" i="1"/>
  <c r="CW159" i="1" s="1"/>
  <c r="V159" i="1" s="1"/>
  <c r="AJ159" i="1"/>
  <c r="CP159" i="1"/>
  <c r="O159" i="1" s="1"/>
  <c r="GM159" i="1" s="1"/>
  <c r="GO159" i="1" s="1"/>
  <c r="CQ159" i="1"/>
  <c r="CR159" i="1"/>
  <c r="CX159" i="1"/>
  <c r="GL159" i="1"/>
  <c r="GN159" i="1"/>
  <c r="GP159" i="1"/>
  <c r="GV159" i="1"/>
  <c r="HC159" i="1"/>
  <c r="GX159" i="1" s="1"/>
  <c r="P160" i="1"/>
  <c r="Q160" i="1"/>
  <c r="AC160" i="1"/>
  <c r="CQ160" i="1" s="1"/>
  <c r="AD160" i="1"/>
  <c r="AB160" i="1" s="1"/>
  <c r="AE160" i="1"/>
  <c r="CR160" i="1" s="1"/>
  <c r="AF160" i="1"/>
  <c r="AG160" i="1"/>
  <c r="AH160" i="1"/>
  <c r="CV160" i="1" s="1"/>
  <c r="U160" i="1" s="1"/>
  <c r="AI160" i="1"/>
  <c r="CW160" i="1" s="1"/>
  <c r="V160" i="1" s="1"/>
  <c r="AJ160" i="1"/>
  <c r="CX160" i="1" s="1"/>
  <c r="W160" i="1" s="1"/>
  <c r="CU160" i="1"/>
  <c r="T160" i="1" s="1"/>
  <c r="GL160" i="1"/>
  <c r="GN160" i="1"/>
  <c r="GP160" i="1"/>
  <c r="GV160" i="1"/>
  <c r="GX160" i="1"/>
  <c r="HC160" i="1"/>
  <c r="C161" i="1"/>
  <c r="D161" i="1"/>
  <c r="I161" i="1"/>
  <c r="K161" i="1"/>
  <c r="S161" i="1"/>
  <c r="U161" i="1"/>
  <c r="V161" i="1"/>
  <c r="Y161" i="1"/>
  <c r="AB161" i="1"/>
  <c r="AC161" i="1"/>
  <c r="AD161" i="1"/>
  <c r="AE161" i="1"/>
  <c r="AF161" i="1"/>
  <c r="AG161" i="1"/>
  <c r="CU161" i="1" s="1"/>
  <c r="AH161" i="1"/>
  <c r="AI161" i="1"/>
  <c r="CW161" i="1" s="1"/>
  <c r="AJ161" i="1"/>
  <c r="CX161" i="1" s="1"/>
  <c r="W161" i="1" s="1"/>
  <c r="CR161" i="1"/>
  <c r="CS161" i="1"/>
  <c r="CT161" i="1"/>
  <c r="CV161" i="1"/>
  <c r="GL161" i="1"/>
  <c r="GN161" i="1"/>
  <c r="GP161" i="1"/>
  <c r="GV161" i="1"/>
  <c r="HC161" i="1" s="1"/>
  <c r="GX161" i="1" s="1"/>
  <c r="C162" i="1"/>
  <c r="D162" i="1"/>
  <c r="I162" i="1"/>
  <c r="Q162" i="1" s="1"/>
  <c r="K162" i="1"/>
  <c r="R162" i="1"/>
  <c r="T162" i="1"/>
  <c r="AC162" i="1"/>
  <c r="P162" i="1" s="1"/>
  <c r="AD162" i="1"/>
  <c r="AE162" i="1"/>
  <c r="AF162" i="1"/>
  <c r="S162" i="1" s="1"/>
  <c r="AG162" i="1"/>
  <c r="AH162" i="1"/>
  <c r="CV162" i="1" s="1"/>
  <c r="U162" i="1" s="1"/>
  <c r="AI162" i="1"/>
  <c r="AJ162" i="1"/>
  <c r="CR162" i="1"/>
  <c r="CS162" i="1"/>
  <c r="CU162" i="1"/>
  <c r="CW162" i="1"/>
  <c r="V162" i="1" s="1"/>
  <c r="CX162" i="1"/>
  <c r="W162" i="1" s="1"/>
  <c r="GL162" i="1"/>
  <c r="GN162" i="1"/>
  <c r="GP162" i="1"/>
  <c r="GV162" i="1"/>
  <c r="HC162" i="1" s="1"/>
  <c r="GX162" i="1" s="1"/>
  <c r="I163" i="1"/>
  <c r="P163" i="1" s="1"/>
  <c r="W163" i="1"/>
  <c r="AC163" i="1"/>
  <c r="AB163" i="1" s="1"/>
  <c r="AD163" i="1"/>
  <c r="AE163" i="1"/>
  <c r="CR163" i="1" s="1"/>
  <c r="AF163" i="1"/>
  <c r="AG163" i="1"/>
  <c r="AH163" i="1"/>
  <c r="CV163" i="1" s="1"/>
  <c r="AI163" i="1"/>
  <c r="CW163" i="1" s="1"/>
  <c r="V163" i="1" s="1"/>
  <c r="AJ163" i="1"/>
  <c r="CX163" i="1" s="1"/>
  <c r="CQ163" i="1"/>
  <c r="CS163" i="1"/>
  <c r="CT163" i="1"/>
  <c r="CU163" i="1"/>
  <c r="GL163" i="1"/>
  <c r="GN163" i="1"/>
  <c r="GO163" i="1"/>
  <c r="GP163" i="1"/>
  <c r="GV163" i="1"/>
  <c r="HC163" i="1" s="1"/>
  <c r="I164" i="1"/>
  <c r="AC164" i="1"/>
  <c r="AE164" i="1"/>
  <c r="AF164" i="1"/>
  <c r="S164" i="1" s="1"/>
  <c r="AG164" i="1"/>
  <c r="CU164" i="1" s="1"/>
  <c r="T164" i="1" s="1"/>
  <c r="AH164" i="1"/>
  <c r="AI164" i="1"/>
  <c r="CW164" i="1" s="1"/>
  <c r="V164" i="1" s="1"/>
  <c r="AJ164" i="1"/>
  <c r="CV164" i="1"/>
  <c r="U164" i="1" s="1"/>
  <c r="CX164" i="1"/>
  <c r="W164" i="1" s="1"/>
  <c r="GL164" i="1"/>
  <c r="GN164" i="1"/>
  <c r="GO164" i="1"/>
  <c r="GP164" i="1"/>
  <c r="GV164" i="1"/>
  <c r="HC164" i="1"/>
  <c r="GX164" i="1" s="1"/>
  <c r="C165" i="1"/>
  <c r="D165" i="1"/>
  <c r="P165" i="1"/>
  <c r="CP165" i="1" s="1"/>
  <c r="O165" i="1" s="1"/>
  <c r="Q165" i="1"/>
  <c r="U165" i="1"/>
  <c r="W165" i="1"/>
  <c r="X165" i="1"/>
  <c r="Y165" i="1"/>
  <c r="AC165" i="1"/>
  <c r="AE165" i="1"/>
  <c r="AF165" i="1"/>
  <c r="S165" i="1" s="1"/>
  <c r="CY165" i="1" s="1"/>
  <c r="AG165" i="1"/>
  <c r="AH165" i="1"/>
  <c r="AI165" i="1"/>
  <c r="CW165" i="1" s="1"/>
  <c r="V165" i="1" s="1"/>
  <c r="AJ165" i="1"/>
  <c r="CQ165" i="1"/>
  <c r="CR165" i="1"/>
  <c r="CT165" i="1"/>
  <c r="CU165" i="1"/>
  <c r="T165" i="1" s="1"/>
  <c r="CV165" i="1"/>
  <c r="CX165" i="1"/>
  <c r="CZ165" i="1"/>
  <c r="GL165" i="1"/>
  <c r="GN165" i="1"/>
  <c r="GP165" i="1"/>
  <c r="GV165" i="1"/>
  <c r="GX165" i="1"/>
  <c r="HC165" i="1"/>
  <c r="C166" i="1"/>
  <c r="D166" i="1"/>
  <c r="P166" i="1"/>
  <c r="R166" i="1"/>
  <c r="S166" i="1"/>
  <c r="T166" i="1"/>
  <c r="V166" i="1"/>
  <c r="X166" i="1"/>
  <c r="AC166" i="1"/>
  <c r="AD166" i="1"/>
  <c r="AB166" i="1" s="1"/>
  <c r="AE166" i="1"/>
  <c r="CS166" i="1" s="1"/>
  <c r="AF166" i="1"/>
  <c r="CT166" i="1" s="1"/>
  <c r="AG166" i="1"/>
  <c r="AH166" i="1"/>
  <c r="CV166" i="1" s="1"/>
  <c r="U166" i="1" s="1"/>
  <c r="AI166" i="1"/>
  <c r="AJ166" i="1"/>
  <c r="CQ166" i="1"/>
  <c r="CR166" i="1"/>
  <c r="CU166" i="1"/>
  <c r="CW166" i="1"/>
  <c r="CX166" i="1"/>
  <c r="W166" i="1" s="1"/>
  <c r="CY166" i="1"/>
  <c r="GL166" i="1"/>
  <c r="GN166" i="1"/>
  <c r="GP166" i="1"/>
  <c r="GV166" i="1"/>
  <c r="GX166" i="1"/>
  <c r="HC166" i="1"/>
  <c r="P167" i="1"/>
  <c r="Q167" i="1"/>
  <c r="S167" i="1"/>
  <c r="AC167" i="1"/>
  <c r="AD167" i="1"/>
  <c r="AE167" i="1"/>
  <c r="AF167" i="1"/>
  <c r="AG167" i="1"/>
  <c r="CU167" i="1" s="1"/>
  <c r="T167" i="1" s="1"/>
  <c r="AH167" i="1"/>
  <c r="CV167" i="1" s="1"/>
  <c r="U167" i="1" s="1"/>
  <c r="AI167" i="1"/>
  <c r="CW167" i="1" s="1"/>
  <c r="V167" i="1" s="1"/>
  <c r="AJ167" i="1"/>
  <c r="CR167" i="1"/>
  <c r="CT167" i="1"/>
  <c r="CX167" i="1"/>
  <c r="W167" i="1" s="1"/>
  <c r="GL167" i="1"/>
  <c r="GN167" i="1"/>
  <c r="GP167" i="1"/>
  <c r="GV167" i="1"/>
  <c r="GX167" i="1"/>
  <c r="HC167" i="1"/>
  <c r="P168" i="1"/>
  <c r="AC168" i="1"/>
  <c r="AE168" i="1"/>
  <c r="AF168" i="1"/>
  <c r="CT168" i="1" s="1"/>
  <c r="AG168" i="1"/>
  <c r="AH168" i="1"/>
  <c r="AI168" i="1"/>
  <c r="AJ168" i="1"/>
  <c r="CQ168" i="1"/>
  <c r="CU168" i="1"/>
  <c r="T168" i="1" s="1"/>
  <c r="CV168" i="1"/>
  <c r="U168" i="1" s="1"/>
  <c r="CW168" i="1"/>
  <c r="V168" i="1" s="1"/>
  <c r="CX168" i="1"/>
  <c r="W168" i="1" s="1"/>
  <c r="GL168" i="1"/>
  <c r="GN168" i="1"/>
  <c r="GP168" i="1"/>
  <c r="GV168" i="1"/>
  <c r="HC168" i="1"/>
  <c r="GX168" i="1" s="1"/>
  <c r="C169" i="1"/>
  <c r="D169" i="1"/>
  <c r="I169" i="1"/>
  <c r="K169" i="1"/>
  <c r="Q169" i="1"/>
  <c r="U169" i="1"/>
  <c r="AC169" i="1"/>
  <c r="AE169" i="1"/>
  <c r="AF169" i="1"/>
  <c r="S169" i="1" s="1"/>
  <c r="AG169" i="1"/>
  <c r="CU169" i="1" s="1"/>
  <c r="T169" i="1" s="1"/>
  <c r="AH169" i="1"/>
  <c r="AI169" i="1"/>
  <c r="CW169" i="1" s="1"/>
  <c r="V169" i="1" s="1"/>
  <c r="AJ169" i="1"/>
  <c r="CV169" i="1"/>
  <c r="CX169" i="1"/>
  <c r="W169" i="1" s="1"/>
  <c r="GL169" i="1"/>
  <c r="GN169" i="1"/>
  <c r="GP169" i="1"/>
  <c r="GV169" i="1"/>
  <c r="HC169" i="1"/>
  <c r="GX169" i="1" s="1"/>
  <c r="C170" i="1"/>
  <c r="D170" i="1"/>
  <c r="I170" i="1"/>
  <c r="K170" i="1"/>
  <c r="P170" i="1"/>
  <c r="Q170" i="1"/>
  <c r="T170" i="1"/>
  <c r="V170" i="1"/>
  <c r="W170" i="1"/>
  <c r="AC170" i="1"/>
  <c r="AB170" i="1" s="1"/>
  <c r="AD170" i="1"/>
  <c r="AE170" i="1"/>
  <c r="AF170" i="1"/>
  <c r="S170" i="1" s="1"/>
  <c r="AG170" i="1"/>
  <c r="AH170" i="1"/>
  <c r="CV170" i="1" s="1"/>
  <c r="U170" i="1" s="1"/>
  <c r="AI170" i="1"/>
  <c r="AJ170" i="1"/>
  <c r="CX170" i="1" s="1"/>
  <c r="CP170" i="1"/>
  <c r="O170" i="1" s="1"/>
  <c r="CQ170" i="1"/>
  <c r="CT170" i="1"/>
  <c r="CU170" i="1"/>
  <c r="CW170" i="1"/>
  <c r="CY170" i="1"/>
  <c r="GL170" i="1"/>
  <c r="GN170" i="1"/>
  <c r="GP170" i="1"/>
  <c r="GV170" i="1"/>
  <c r="HC170" i="1" s="1"/>
  <c r="GX170" i="1" s="1"/>
  <c r="I171" i="1"/>
  <c r="Q171" i="1" s="1"/>
  <c r="P171" i="1"/>
  <c r="R171" i="1"/>
  <c r="AC171" i="1"/>
  <c r="AD171" i="1"/>
  <c r="AB171" i="1" s="1"/>
  <c r="AE171" i="1"/>
  <c r="AF171" i="1"/>
  <c r="CT171" i="1" s="1"/>
  <c r="AG171" i="1"/>
  <c r="AH171" i="1"/>
  <c r="CV171" i="1" s="1"/>
  <c r="U171" i="1" s="1"/>
  <c r="AI171" i="1"/>
  <c r="AJ171" i="1"/>
  <c r="CX171" i="1" s="1"/>
  <c r="W171" i="1" s="1"/>
  <c r="CQ171" i="1"/>
  <c r="CR171" i="1"/>
  <c r="CS171" i="1"/>
  <c r="CU171" i="1"/>
  <c r="T171" i="1" s="1"/>
  <c r="CW171" i="1"/>
  <c r="V171" i="1" s="1"/>
  <c r="FR171" i="1"/>
  <c r="GL171" i="1"/>
  <c r="GN171" i="1"/>
  <c r="GO171" i="1"/>
  <c r="GP171" i="1"/>
  <c r="GV171" i="1"/>
  <c r="HC171" i="1" s="1"/>
  <c r="GX171" i="1" s="1"/>
  <c r="I172" i="1"/>
  <c r="AC172" i="1"/>
  <c r="AE172" i="1"/>
  <c r="AD172" i="1" s="1"/>
  <c r="AB172" i="1" s="1"/>
  <c r="AF172" i="1"/>
  <c r="S172" i="1" s="1"/>
  <c r="AG172" i="1"/>
  <c r="CU172" i="1" s="1"/>
  <c r="T172" i="1" s="1"/>
  <c r="AH172" i="1"/>
  <c r="CV172" i="1" s="1"/>
  <c r="U172" i="1" s="1"/>
  <c r="AI172" i="1"/>
  <c r="AJ172" i="1"/>
  <c r="CT172" i="1"/>
  <c r="CW172" i="1"/>
  <c r="CX172" i="1"/>
  <c r="W172" i="1" s="1"/>
  <c r="GL172" i="1"/>
  <c r="GN172" i="1"/>
  <c r="GO172" i="1"/>
  <c r="GP172" i="1"/>
  <c r="GV172" i="1"/>
  <c r="HC172" i="1"/>
  <c r="C173" i="1"/>
  <c r="D173" i="1"/>
  <c r="I173" i="1"/>
  <c r="K173" i="1"/>
  <c r="Q173" i="1"/>
  <c r="R173" i="1"/>
  <c r="AC173" i="1"/>
  <c r="AE173" i="1"/>
  <c r="AF173" i="1"/>
  <c r="S173" i="1" s="1"/>
  <c r="AG173" i="1"/>
  <c r="CU173" i="1" s="1"/>
  <c r="T173" i="1" s="1"/>
  <c r="AH173" i="1"/>
  <c r="AI173" i="1"/>
  <c r="CW173" i="1" s="1"/>
  <c r="V173" i="1" s="1"/>
  <c r="AJ173" i="1"/>
  <c r="CX173" i="1" s="1"/>
  <c r="W173" i="1" s="1"/>
  <c r="CV173" i="1"/>
  <c r="U173" i="1" s="1"/>
  <c r="GL173" i="1"/>
  <c r="GN173" i="1"/>
  <c r="GP173" i="1"/>
  <c r="GV173" i="1"/>
  <c r="HC173" i="1" s="1"/>
  <c r="GX173" i="1" s="1"/>
  <c r="C174" i="1"/>
  <c r="D174" i="1"/>
  <c r="I174" i="1"/>
  <c r="K174" i="1"/>
  <c r="P174" i="1"/>
  <c r="CP174" i="1" s="1"/>
  <c r="O174" i="1" s="1"/>
  <c r="Q174" i="1"/>
  <c r="T174" i="1"/>
  <c r="V174" i="1"/>
  <c r="W174" i="1"/>
  <c r="X174" i="1"/>
  <c r="AC174" i="1"/>
  <c r="AE174" i="1"/>
  <c r="CY174" i="1" s="1"/>
  <c r="AF174" i="1"/>
  <c r="S174" i="1" s="1"/>
  <c r="AG174" i="1"/>
  <c r="AH174" i="1"/>
  <c r="CV174" i="1" s="1"/>
  <c r="U174" i="1" s="1"/>
  <c r="AI174" i="1"/>
  <c r="AJ174" i="1"/>
  <c r="CX174" i="1" s="1"/>
  <c r="CQ174" i="1"/>
  <c r="CS174" i="1"/>
  <c r="CT174" i="1"/>
  <c r="CU174" i="1"/>
  <c r="CW174" i="1"/>
  <c r="GL174" i="1"/>
  <c r="GN174" i="1"/>
  <c r="GP174" i="1"/>
  <c r="GV174" i="1"/>
  <c r="GX174" i="1"/>
  <c r="HC174" i="1"/>
  <c r="S175" i="1"/>
  <c r="X175" i="1"/>
  <c r="Y175" i="1"/>
  <c r="AC175" i="1"/>
  <c r="P175" i="1" s="1"/>
  <c r="FR175" i="1" s="1"/>
  <c r="AE175" i="1"/>
  <c r="AF175" i="1"/>
  <c r="AG175" i="1"/>
  <c r="CU175" i="1" s="1"/>
  <c r="T175" i="1" s="1"/>
  <c r="AH175" i="1"/>
  <c r="AI175" i="1"/>
  <c r="CW175" i="1" s="1"/>
  <c r="V175" i="1" s="1"/>
  <c r="AJ175" i="1"/>
  <c r="CQ175" i="1"/>
  <c r="CR175" i="1"/>
  <c r="CS175" i="1"/>
  <c r="CT175" i="1"/>
  <c r="CV175" i="1"/>
  <c r="U175" i="1" s="1"/>
  <c r="CX175" i="1"/>
  <c r="W175" i="1" s="1"/>
  <c r="CY175" i="1"/>
  <c r="CZ175" i="1"/>
  <c r="GL175" i="1"/>
  <c r="GN175" i="1"/>
  <c r="GO175" i="1"/>
  <c r="GP175" i="1"/>
  <c r="GV175" i="1"/>
  <c r="HC175" i="1" s="1"/>
  <c r="GX175" i="1" s="1"/>
  <c r="P176" i="1"/>
  <c r="S176" i="1"/>
  <c r="AC176" i="1"/>
  <c r="AE176" i="1"/>
  <c r="Q176" i="1" s="1"/>
  <c r="AF176" i="1"/>
  <c r="AG176" i="1"/>
  <c r="CU176" i="1" s="1"/>
  <c r="T176" i="1" s="1"/>
  <c r="AH176" i="1"/>
  <c r="CV176" i="1" s="1"/>
  <c r="U176" i="1" s="1"/>
  <c r="AI176" i="1"/>
  <c r="CW176" i="1" s="1"/>
  <c r="V176" i="1" s="1"/>
  <c r="AJ176" i="1"/>
  <c r="CX176" i="1" s="1"/>
  <c r="W176" i="1" s="1"/>
  <c r="CR176" i="1"/>
  <c r="CT176" i="1"/>
  <c r="FR176" i="1"/>
  <c r="GL176" i="1"/>
  <c r="GN176" i="1"/>
  <c r="GO176" i="1"/>
  <c r="GP176" i="1"/>
  <c r="GV176" i="1"/>
  <c r="HC176" i="1" s="1"/>
  <c r="GX176" i="1" s="1"/>
  <c r="W177" i="1"/>
  <c r="AC177" i="1"/>
  <c r="AD177" i="1"/>
  <c r="AE177" i="1"/>
  <c r="CS177" i="1" s="1"/>
  <c r="AF177" i="1"/>
  <c r="S177" i="1" s="1"/>
  <c r="AG177" i="1"/>
  <c r="AH177" i="1"/>
  <c r="AI177" i="1"/>
  <c r="AJ177" i="1"/>
  <c r="CQ177" i="1"/>
  <c r="CT177" i="1"/>
  <c r="CU177" i="1"/>
  <c r="T177" i="1" s="1"/>
  <c r="CV177" i="1"/>
  <c r="U177" i="1" s="1"/>
  <c r="CW177" i="1"/>
  <c r="V177" i="1" s="1"/>
  <c r="CX177" i="1"/>
  <c r="GL177" i="1"/>
  <c r="GN177" i="1"/>
  <c r="GO177" i="1"/>
  <c r="GP177" i="1"/>
  <c r="GV177" i="1"/>
  <c r="HC177" i="1" s="1"/>
  <c r="GX177" i="1" s="1"/>
  <c r="Q178" i="1"/>
  <c r="S178" i="1"/>
  <c r="X178" i="1" s="1"/>
  <c r="AC178" i="1"/>
  <c r="P178" i="1" s="1"/>
  <c r="FR178" i="1" s="1"/>
  <c r="AE178" i="1"/>
  <c r="AF178" i="1"/>
  <c r="AG178" i="1"/>
  <c r="CU178" i="1" s="1"/>
  <c r="T178" i="1" s="1"/>
  <c r="AH178" i="1"/>
  <c r="CV178" i="1" s="1"/>
  <c r="U178" i="1" s="1"/>
  <c r="AI178" i="1"/>
  <c r="CW178" i="1" s="1"/>
  <c r="V178" i="1" s="1"/>
  <c r="AJ178" i="1"/>
  <c r="CQ178" i="1"/>
  <c r="CT178" i="1"/>
  <c r="CX178" i="1"/>
  <c r="W178" i="1" s="1"/>
  <c r="GL178" i="1"/>
  <c r="GN178" i="1"/>
  <c r="GO178" i="1"/>
  <c r="GP178" i="1"/>
  <c r="GV178" i="1"/>
  <c r="GX178" i="1"/>
  <c r="HC178" i="1"/>
  <c r="C179" i="1"/>
  <c r="D179" i="1"/>
  <c r="R179" i="1"/>
  <c r="S179" i="1"/>
  <c r="Y179" i="1" s="1"/>
  <c r="AC179" i="1"/>
  <c r="AE179" i="1"/>
  <c r="AD179" i="1" s="1"/>
  <c r="AB179" i="1" s="1"/>
  <c r="AF179" i="1"/>
  <c r="CT179" i="1" s="1"/>
  <c r="AG179" i="1"/>
  <c r="CU179" i="1" s="1"/>
  <c r="T179" i="1" s="1"/>
  <c r="AH179" i="1"/>
  <c r="CV179" i="1" s="1"/>
  <c r="U179" i="1" s="1"/>
  <c r="AI179" i="1"/>
  <c r="AJ179" i="1"/>
  <c r="CW179" i="1"/>
  <c r="V179" i="1" s="1"/>
  <c r="CX179" i="1"/>
  <c r="W179" i="1" s="1"/>
  <c r="GL179" i="1"/>
  <c r="GN179" i="1"/>
  <c r="GP179" i="1"/>
  <c r="GV179" i="1"/>
  <c r="HC179" i="1"/>
  <c r="GX179" i="1" s="1"/>
  <c r="C180" i="1"/>
  <c r="D180" i="1"/>
  <c r="R180" i="1"/>
  <c r="T180" i="1"/>
  <c r="Y180" i="1"/>
  <c r="AB180" i="1"/>
  <c r="AC180" i="1"/>
  <c r="P180" i="1" s="1"/>
  <c r="AD180" i="1"/>
  <c r="AE180" i="1"/>
  <c r="Q180" i="1" s="1"/>
  <c r="AF180" i="1"/>
  <c r="S180" i="1" s="1"/>
  <c r="CY180" i="1" s="1"/>
  <c r="AG180" i="1"/>
  <c r="AH180" i="1"/>
  <c r="CV180" i="1" s="1"/>
  <c r="U180" i="1" s="1"/>
  <c r="AI180" i="1"/>
  <c r="CW180" i="1" s="1"/>
  <c r="V180" i="1" s="1"/>
  <c r="AJ180" i="1"/>
  <c r="CX180" i="1" s="1"/>
  <c r="W180" i="1" s="1"/>
  <c r="CQ180" i="1"/>
  <c r="CR180" i="1"/>
  <c r="CS180" i="1"/>
  <c r="CT180" i="1"/>
  <c r="CU180" i="1"/>
  <c r="CZ180" i="1"/>
  <c r="GL180" i="1"/>
  <c r="GN180" i="1"/>
  <c r="GP180" i="1"/>
  <c r="GV180" i="1"/>
  <c r="HC180" i="1" s="1"/>
  <c r="GX180" i="1" s="1"/>
  <c r="Q181" i="1"/>
  <c r="R181" i="1"/>
  <c r="AC181" i="1"/>
  <c r="AE181" i="1"/>
  <c r="AF181" i="1"/>
  <c r="S181" i="1" s="1"/>
  <c r="AG181" i="1"/>
  <c r="CU181" i="1" s="1"/>
  <c r="T181" i="1" s="1"/>
  <c r="AH181" i="1"/>
  <c r="AI181" i="1"/>
  <c r="CW181" i="1" s="1"/>
  <c r="V181" i="1" s="1"/>
  <c r="AJ181" i="1"/>
  <c r="CX181" i="1" s="1"/>
  <c r="W181" i="1" s="1"/>
  <c r="CV181" i="1"/>
  <c r="U181" i="1" s="1"/>
  <c r="GL181" i="1"/>
  <c r="GN181" i="1"/>
  <c r="GO181" i="1"/>
  <c r="GP181" i="1"/>
  <c r="GV181" i="1"/>
  <c r="HC181" i="1"/>
  <c r="GX181" i="1" s="1"/>
  <c r="Q182" i="1"/>
  <c r="R182" i="1"/>
  <c r="S182" i="1"/>
  <c r="T182" i="1"/>
  <c r="W182" i="1"/>
  <c r="Y182" i="1"/>
  <c r="AB182" i="1"/>
  <c r="AC182" i="1"/>
  <c r="AE182" i="1"/>
  <c r="AD182" i="1" s="1"/>
  <c r="AF182" i="1"/>
  <c r="AG182" i="1"/>
  <c r="CU182" i="1" s="1"/>
  <c r="AH182" i="1"/>
  <c r="AI182" i="1"/>
  <c r="AJ182" i="1"/>
  <c r="CR182" i="1"/>
  <c r="CS182" i="1"/>
  <c r="CT182" i="1"/>
  <c r="CV182" i="1"/>
  <c r="U182" i="1" s="1"/>
  <c r="CW182" i="1"/>
  <c r="V182" i="1" s="1"/>
  <c r="CX182" i="1"/>
  <c r="GL182" i="1"/>
  <c r="GN182" i="1"/>
  <c r="GO182" i="1"/>
  <c r="GP182" i="1"/>
  <c r="GV182" i="1"/>
  <c r="GX182" i="1"/>
  <c r="HC182" i="1"/>
  <c r="C183" i="1"/>
  <c r="D183" i="1"/>
  <c r="I183" i="1"/>
  <c r="K183" i="1"/>
  <c r="S183" i="1"/>
  <c r="X183" i="1" s="1"/>
  <c r="U183" i="1"/>
  <c r="AC183" i="1"/>
  <c r="AE183" i="1"/>
  <c r="Q183" i="1" s="1"/>
  <c r="AF183" i="1"/>
  <c r="AG183" i="1"/>
  <c r="CU183" i="1" s="1"/>
  <c r="T183" i="1" s="1"/>
  <c r="AH183" i="1"/>
  <c r="AI183" i="1"/>
  <c r="CW183" i="1" s="1"/>
  <c r="V183" i="1" s="1"/>
  <c r="AJ183" i="1"/>
  <c r="CT183" i="1"/>
  <c r="CV183" i="1"/>
  <c r="CX183" i="1"/>
  <c r="W183" i="1" s="1"/>
  <c r="CZ183" i="1"/>
  <c r="GL183" i="1"/>
  <c r="GN183" i="1"/>
  <c r="GP183" i="1"/>
  <c r="GV183" i="1"/>
  <c r="HC183" i="1"/>
  <c r="GX183" i="1" s="1"/>
  <c r="C184" i="1"/>
  <c r="D184" i="1"/>
  <c r="I184" i="1"/>
  <c r="K184" i="1"/>
  <c r="P184" i="1"/>
  <c r="V184" i="1"/>
  <c r="W184" i="1"/>
  <c r="AC184" i="1"/>
  <c r="CQ184" i="1" s="1"/>
  <c r="AE184" i="1"/>
  <c r="CY184" i="1" s="1"/>
  <c r="AF184" i="1"/>
  <c r="S184" i="1" s="1"/>
  <c r="AG184" i="1"/>
  <c r="AH184" i="1"/>
  <c r="CV184" i="1" s="1"/>
  <c r="U184" i="1" s="1"/>
  <c r="AI184" i="1"/>
  <c r="AJ184" i="1"/>
  <c r="CX184" i="1" s="1"/>
  <c r="CT184" i="1"/>
  <c r="CU184" i="1"/>
  <c r="T184" i="1" s="1"/>
  <c r="CW184" i="1"/>
  <c r="GL184" i="1"/>
  <c r="GN184" i="1"/>
  <c r="GP184" i="1"/>
  <c r="GV184" i="1"/>
  <c r="HC184" i="1" s="1"/>
  <c r="GX184" i="1" s="1"/>
  <c r="Q185" i="1"/>
  <c r="CP185" i="1" s="1"/>
  <c r="O185" i="1" s="1"/>
  <c r="GM185" i="1" s="1"/>
  <c r="GO185" i="1" s="1"/>
  <c r="S185" i="1"/>
  <c r="CY185" i="1" s="1"/>
  <c r="T185" i="1"/>
  <c r="W185" i="1"/>
  <c r="X185" i="1"/>
  <c r="Y185" i="1"/>
  <c r="AC185" i="1"/>
  <c r="P185" i="1" s="1"/>
  <c r="AE185" i="1"/>
  <c r="AF185" i="1"/>
  <c r="AG185" i="1"/>
  <c r="CU185" i="1" s="1"/>
  <c r="AH185" i="1"/>
  <c r="CV185" i="1" s="1"/>
  <c r="U185" i="1" s="1"/>
  <c r="AI185" i="1"/>
  <c r="CW185" i="1" s="1"/>
  <c r="V185" i="1" s="1"/>
  <c r="AJ185" i="1"/>
  <c r="CQ185" i="1"/>
  <c r="CR185" i="1"/>
  <c r="CS185" i="1"/>
  <c r="CT185" i="1"/>
  <c r="CX185" i="1"/>
  <c r="GL185" i="1"/>
  <c r="GN185" i="1"/>
  <c r="GP185" i="1"/>
  <c r="GV185" i="1"/>
  <c r="HC185" i="1" s="1"/>
  <c r="GX185" i="1" s="1"/>
  <c r="P186" i="1"/>
  <c r="W186" i="1"/>
  <c r="AC186" i="1"/>
  <c r="AD186" i="1"/>
  <c r="AB186" i="1" s="1"/>
  <c r="AE186" i="1"/>
  <c r="CR186" i="1" s="1"/>
  <c r="AF186" i="1"/>
  <c r="AG186" i="1"/>
  <c r="AH186" i="1"/>
  <c r="AI186" i="1"/>
  <c r="AJ186" i="1"/>
  <c r="CX186" i="1" s="1"/>
  <c r="CQ186" i="1"/>
  <c r="CU186" i="1"/>
  <c r="T186" i="1" s="1"/>
  <c r="CV186" i="1"/>
  <c r="U186" i="1" s="1"/>
  <c r="CW186" i="1"/>
  <c r="V186" i="1" s="1"/>
  <c r="GL186" i="1"/>
  <c r="GN186" i="1"/>
  <c r="GP186" i="1"/>
  <c r="GV186" i="1"/>
  <c r="GX186" i="1"/>
  <c r="HC186" i="1"/>
  <c r="C187" i="1"/>
  <c r="D187" i="1"/>
  <c r="I187" i="1"/>
  <c r="K187" i="1"/>
  <c r="AC187" i="1"/>
  <c r="P187" i="1" s="1"/>
  <c r="AD187" i="1"/>
  <c r="AB187" i="1" s="1"/>
  <c r="AE187" i="1"/>
  <c r="CR187" i="1" s="1"/>
  <c r="AF187" i="1"/>
  <c r="AG187" i="1"/>
  <c r="AH187" i="1"/>
  <c r="AI187" i="1"/>
  <c r="CW187" i="1" s="1"/>
  <c r="AJ187" i="1"/>
  <c r="CQ187" i="1"/>
  <c r="CT187" i="1"/>
  <c r="CU187" i="1"/>
  <c r="T187" i="1" s="1"/>
  <c r="CV187" i="1"/>
  <c r="CX187" i="1"/>
  <c r="GL187" i="1"/>
  <c r="GN187" i="1"/>
  <c r="GP187" i="1"/>
  <c r="GV187" i="1"/>
  <c r="HC187" i="1"/>
  <c r="C188" i="1"/>
  <c r="D188" i="1"/>
  <c r="I188" i="1"/>
  <c r="K188" i="1"/>
  <c r="P188" i="1"/>
  <c r="S188" i="1"/>
  <c r="X188" i="1" s="1"/>
  <c r="U188" i="1"/>
  <c r="AC188" i="1"/>
  <c r="CQ188" i="1" s="1"/>
  <c r="AE188" i="1"/>
  <c r="CR188" i="1" s="1"/>
  <c r="AF188" i="1"/>
  <c r="CT188" i="1" s="1"/>
  <c r="AG188" i="1"/>
  <c r="AH188" i="1"/>
  <c r="AI188" i="1"/>
  <c r="CW188" i="1" s="1"/>
  <c r="V188" i="1" s="1"/>
  <c r="AJ188" i="1"/>
  <c r="CX188" i="1" s="1"/>
  <c r="W188" i="1" s="1"/>
  <c r="CU188" i="1"/>
  <c r="T188" i="1" s="1"/>
  <c r="CV188" i="1"/>
  <c r="CZ188" i="1"/>
  <c r="GL188" i="1"/>
  <c r="GN188" i="1"/>
  <c r="GP188" i="1"/>
  <c r="GV188" i="1"/>
  <c r="HC188" i="1"/>
  <c r="GX188" i="1" s="1"/>
  <c r="P189" i="1"/>
  <c r="R189" i="1"/>
  <c r="AC189" i="1"/>
  <c r="CQ189" i="1" s="1"/>
  <c r="AD189" i="1"/>
  <c r="AE189" i="1"/>
  <c r="Q189" i="1" s="1"/>
  <c r="AF189" i="1"/>
  <c r="AG189" i="1"/>
  <c r="CU189" i="1" s="1"/>
  <c r="T189" i="1" s="1"/>
  <c r="AH189" i="1"/>
  <c r="AI189" i="1"/>
  <c r="AJ189" i="1"/>
  <c r="CR189" i="1"/>
  <c r="CS189" i="1"/>
  <c r="CV189" i="1"/>
  <c r="U189" i="1" s="1"/>
  <c r="CW189" i="1"/>
  <c r="V189" i="1" s="1"/>
  <c r="CX189" i="1"/>
  <c r="W189" i="1" s="1"/>
  <c r="GL189" i="1"/>
  <c r="GN189" i="1"/>
  <c r="GP189" i="1"/>
  <c r="CD216" i="1" s="1"/>
  <c r="GV189" i="1"/>
  <c r="HC189" i="1" s="1"/>
  <c r="GX189" i="1" s="1"/>
  <c r="R190" i="1"/>
  <c r="S190" i="1"/>
  <c r="CZ190" i="1" s="1"/>
  <c r="V190" i="1"/>
  <c r="X190" i="1"/>
  <c r="Y190" i="1"/>
  <c r="AC190" i="1"/>
  <c r="AD190" i="1"/>
  <c r="AE190" i="1"/>
  <c r="Q190" i="1" s="1"/>
  <c r="AF190" i="1"/>
  <c r="AG190" i="1"/>
  <c r="AH190" i="1"/>
  <c r="CV190" i="1" s="1"/>
  <c r="U190" i="1" s="1"/>
  <c r="AI190" i="1"/>
  <c r="AJ190" i="1"/>
  <c r="CX190" i="1" s="1"/>
  <c r="W190" i="1" s="1"/>
  <c r="CR190" i="1"/>
  <c r="CS190" i="1"/>
  <c r="CT190" i="1"/>
  <c r="CU190" i="1"/>
  <c r="T190" i="1" s="1"/>
  <c r="CW190" i="1"/>
  <c r="CY190" i="1"/>
  <c r="GL190" i="1"/>
  <c r="GN190" i="1"/>
  <c r="GP190" i="1"/>
  <c r="GV190" i="1"/>
  <c r="HC190" i="1" s="1"/>
  <c r="GX190" i="1" s="1"/>
  <c r="C191" i="1"/>
  <c r="D191" i="1"/>
  <c r="R191" i="1"/>
  <c r="V191" i="1"/>
  <c r="AC191" i="1"/>
  <c r="CQ191" i="1" s="1"/>
  <c r="AE191" i="1"/>
  <c r="CR191" i="1" s="1"/>
  <c r="AF191" i="1"/>
  <c r="CT191" i="1" s="1"/>
  <c r="AG191" i="1"/>
  <c r="CU191" i="1" s="1"/>
  <c r="T191" i="1" s="1"/>
  <c r="AH191" i="1"/>
  <c r="AI191" i="1"/>
  <c r="AJ191" i="1"/>
  <c r="CX191" i="1" s="1"/>
  <c r="W191" i="1" s="1"/>
  <c r="CV191" i="1"/>
  <c r="U191" i="1" s="1"/>
  <c r="CW191" i="1"/>
  <c r="GL191" i="1"/>
  <c r="GN191" i="1"/>
  <c r="GP191" i="1"/>
  <c r="GV191" i="1"/>
  <c r="HC191" i="1"/>
  <c r="GX191" i="1" s="1"/>
  <c r="C192" i="1"/>
  <c r="D192" i="1"/>
  <c r="AC192" i="1"/>
  <c r="AE192" i="1"/>
  <c r="AF192" i="1"/>
  <c r="S192" i="1" s="1"/>
  <c r="AG192" i="1"/>
  <c r="AH192" i="1"/>
  <c r="AI192" i="1"/>
  <c r="AJ192" i="1"/>
  <c r="CX192" i="1" s="1"/>
  <c r="W192" i="1" s="1"/>
  <c r="CQ192" i="1"/>
  <c r="CU192" i="1"/>
  <c r="T192" i="1" s="1"/>
  <c r="CV192" i="1"/>
  <c r="U192" i="1" s="1"/>
  <c r="CW192" i="1"/>
  <c r="V192" i="1" s="1"/>
  <c r="GL192" i="1"/>
  <c r="GN192" i="1"/>
  <c r="GP192" i="1"/>
  <c r="GV192" i="1"/>
  <c r="HC192" i="1"/>
  <c r="GX192" i="1" s="1"/>
  <c r="I193" i="1"/>
  <c r="P193" i="1" s="1"/>
  <c r="AC193" i="1"/>
  <c r="AE193" i="1"/>
  <c r="AD193" i="1" s="1"/>
  <c r="AB193" i="1" s="1"/>
  <c r="AF193" i="1"/>
  <c r="CT193" i="1" s="1"/>
  <c r="AG193" i="1"/>
  <c r="AH193" i="1"/>
  <c r="CV193" i="1" s="1"/>
  <c r="U193" i="1" s="1"/>
  <c r="AI193" i="1"/>
  <c r="CW193" i="1" s="1"/>
  <c r="V193" i="1" s="1"/>
  <c r="AJ193" i="1"/>
  <c r="CX193" i="1" s="1"/>
  <c r="W193" i="1" s="1"/>
  <c r="CQ193" i="1"/>
  <c r="CR193" i="1"/>
  <c r="CS193" i="1"/>
  <c r="CU193" i="1"/>
  <c r="GL193" i="1"/>
  <c r="GN193" i="1"/>
  <c r="GO193" i="1"/>
  <c r="GP193" i="1"/>
  <c r="GV193" i="1"/>
  <c r="HC193" i="1"/>
  <c r="GX193" i="1" s="1"/>
  <c r="I194" i="1"/>
  <c r="P194" i="1"/>
  <c r="FR194" i="1" s="1"/>
  <c r="R194" i="1"/>
  <c r="T194" i="1"/>
  <c r="AC194" i="1"/>
  <c r="CQ194" i="1" s="1"/>
  <c r="AD194" i="1"/>
  <c r="AE194" i="1"/>
  <c r="CR194" i="1" s="1"/>
  <c r="AF194" i="1"/>
  <c r="S194" i="1" s="1"/>
  <c r="AG194" i="1"/>
  <c r="AH194" i="1"/>
  <c r="CV194" i="1" s="1"/>
  <c r="U194" i="1" s="1"/>
  <c r="AI194" i="1"/>
  <c r="CW194" i="1" s="1"/>
  <c r="V194" i="1" s="1"/>
  <c r="AJ194" i="1"/>
  <c r="CT194" i="1"/>
  <c r="CU194" i="1"/>
  <c r="CX194" i="1"/>
  <c r="W194" i="1" s="1"/>
  <c r="CY194" i="1"/>
  <c r="GL194" i="1"/>
  <c r="GN194" i="1"/>
  <c r="GO194" i="1"/>
  <c r="GP194" i="1"/>
  <c r="GV194" i="1"/>
  <c r="HC194" i="1" s="1"/>
  <c r="GX194" i="1" s="1"/>
  <c r="C195" i="1"/>
  <c r="D195" i="1"/>
  <c r="I195" i="1"/>
  <c r="P195" i="1" s="1"/>
  <c r="K195" i="1"/>
  <c r="AC195" i="1"/>
  <c r="AE195" i="1"/>
  <c r="CS195" i="1" s="1"/>
  <c r="AF195" i="1"/>
  <c r="AG195" i="1"/>
  <c r="CU195" i="1" s="1"/>
  <c r="T195" i="1" s="1"/>
  <c r="AH195" i="1"/>
  <c r="CV195" i="1" s="1"/>
  <c r="U195" i="1" s="1"/>
  <c r="AI195" i="1"/>
  <c r="CW195" i="1" s="1"/>
  <c r="V195" i="1" s="1"/>
  <c r="AJ195" i="1"/>
  <c r="CQ195" i="1"/>
  <c r="CR195" i="1"/>
  <c r="CT195" i="1"/>
  <c r="CX195" i="1"/>
  <c r="W195" i="1" s="1"/>
  <c r="GL195" i="1"/>
  <c r="GN195" i="1"/>
  <c r="GP195" i="1"/>
  <c r="GV195" i="1"/>
  <c r="HC195" i="1"/>
  <c r="GX195" i="1" s="1"/>
  <c r="C196" i="1"/>
  <c r="D196" i="1"/>
  <c r="I196" i="1"/>
  <c r="K196" i="1"/>
  <c r="AC196" i="1"/>
  <c r="AE196" i="1"/>
  <c r="AF196" i="1"/>
  <c r="S196" i="1" s="1"/>
  <c r="AG196" i="1"/>
  <c r="AH196" i="1"/>
  <c r="AI196" i="1"/>
  <c r="AJ196" i="1"/>
  <c r="CX196" i="1" s="1"/>
  <c r="W196" i="1" s="1"/>
  <c r="CQ196" i="1"/>
  <c r="CU196" i="1"/>
  <c r="T196" i="1" s="1"/>
  <c r="CV196" i="1"/>
  <c r="U196" i="1" s="1"/>
  <c r="CW196" i="1"/>
  <c r="V196" i="1" s="1"/>
  <c r="GL196" i="1"/>
  <c r="GN196" i="1"/>
  <c r="GP196" i="1"/>
  <c r="GV196" i="1"/>
  <c r="HC196" i="1"/>
  <c r="GX196" i="1" s="1"/>
  <c r="R197" i="1"/>
  <c r="S197" i="1"/>
  <c r="CY197" i="1" s="1"/>
  <c r="U197" i="1"/>
  <c r="X197" i="1"/>
  <c r="AC197" i="1"/>
  <c r="P197" i="1" s="1"/>
  <c r="AE197" i="1"/>
  <c r="AD197" i="1" s="1"/>
  <c r="AB197" i="1" s="1"/>
  <c r="AF197" i="1"/>
  <c r="AG197" i="1"/>
  <c r="CU197" i="1" s="1"/>
  <c r="T197" i="1" s="1"/>
  <c r="AH197" i="1"/>
  <c r="AI197" i="1"/>
  <c r="CW197" i="1" s="1"/>
  <c r="V197" i="1" s="1"/>
  <c r="AJ197" i="1"/>
  <c r="CX197" i="1" s="1"/>
  <c r="W197" i="1" s="1"/>
  <c r="CR197" i="1"/>
  <c r="CS197" i="1"/>
  <c r="CT197" i="1"/>
  <c r="CV197" i="1"/>
  <c r="CZ197" i="1"/>
  <c r="GL197" i="1"/>
  <c r="GN197" i="1"/>
  <c r="GO197" i="1"/>
  <c r="GP197" i="1"/>
  <c r="GV197" i="1"/>
  <c r="HC197" i="1"/>
  <c r="GX197" i="1" s="1"/>
  <c r="R198" i="1"/>
  <c r="V198" i="1"/>
  <c r="W198" i="1"/>
  <c r="AC198" i="1"/>
  <c r="CQ198" i="1" s="1"/>
  <c r="AE198" i="1"/>
  <c r="CR198" i="1" s="1"/>
  <c r="AF198" i="1"/>
  <c r="CT198" i="1" s="1"/>
  <c r="AG198" i="1"/>
  <c r="CU198" i="1" s="1"/>
  <c r="T198" i="1" s="1"/>
  <c r="AH198" i="1"/>
  <c r="AI198" i="1"/>
  <c r="AJ198" i="1"/>
  <c r="CX198" i="1" s="1"/>
  <c r="CV198" i="1"/>
  <c r="U198" i="1" s="1"/>
  <c r="CW198" i="1"/>
  <c r="GL198" i="1"/>
  <c r="FR216" i="1" s="1"/>
  <c r="GN198" i="1"/>
  <c r="GO198" i="1"/>
  <c r="GP198" i="1"/>
  <c r="GV198" i="1"/>
  <c r="HC198" i="1"/>
  <c r="GX198" i="1" s="1"/>
  <c r="P199" i="1"/>
  <c r="FR199" i="1" s="1"/>
  <c r="R199" i="1"/>
  <c r="AC199" i="1"/>
  <c r="CQ199" i="1" s="1"/>
  <c r="AD199" i="1"/>
  <c r="AE199" i="1"/>
  <c r="Q199" i="1" s="1"/>
  <c r="AF199" i="1"/>
  <c r="AG199" i="1"/>
  <c r="CU199" i="1" s="1"/>
  <c r="T199" i="1" s="1"/>
  <c r="AH199" i="1"/>
  <c r="AI199" i="1"/>
  <c r="AJ199" i="1"/>
  <c r="CR199" i="1"/>
  <c r="CS199" i="1"/>
  <c r="CV199" i="1"/>
  <c r="U199" i="1" s="1"/>
  <c r="CW199" i="1"/>
  <c r="V199" i="1" s="1"/>
  <c r="CX199" i="1"/>
  <c r="W199" i="1" s="1"/>
  <c r="GL199" i="1"/>
  <c r="GN199" i="1"/>
  <c r="GO199" i="1"/>
  <c r="GP199" i="1"/>
  <c r="GV199" i="1"/>
  <c r="HC199" i="1"/>
  <c r="GX199" i="1" s="1"/>
  <c r="R200" i="1"/>
  <c r="S200" i="1"/>
  <c r="CY200" i="1" s="1"/>
  <c r="U200" i="1"/>
  <c r="X200" i="1"/>
  <c r="AC200" i="1"/>
  <c r="AE200" i="1"/>
  <c r="AD200" i="1" s="1"/>
  <c r="AF200" i="1"/>
  <c r="AG200" i="1"/>
  <c r="CU200" i="1" s="1"/>
  <c r="T200" i="1" s="1"/>
  <c r="AH200" i="1"/>
  <c r="AI200" i="1"/>
  <c r="CW200" i="1" s="1"/>
  <c r="V200" i="1" s="1"/>
  <c r="AJ200" i="1"/>
  <c r="CX200" i="1" s="1"/>
  <c r="W200" i="1" s="1"/>
  <c r="CR200" i="1"/>
  <c r="CS200" i="1"/>
  <c r="CT200" i="1"/>
  <c r="CV200" i="1"/>
  <c r="CZ200" i="1"/>
  <c r="GL200" i="1"/>
  <c r="GN200" i="1"/>
  <c r="GO200" i="1"/>
  <c r="GP200" i="1"/>
  <c r="GV200" i="1"/>
  <c r="HC200" i="1"/>
  <c r="GX200" i="1" s="1"/>
  <c r="R201" i="1"/>
  <c r="AC201" i="1"/>
  <c r="CQ201" i="1" s="1"/>
  <c r="AE201" i="1"/>
  <c r="CR201" i="1" s="1"/>
  <c r="AF201" i="1"/>
  <c r="AG201" i="1"/>
  <c r="CU201" i="1" s="1"/>
  <c r="T201" i="1" s="1"/>
  <c r="AH201" i="1"/>
  <c r="AI201" i="1"/>
  <c r="AJ201" i="1"/>
  <c r="CX201" i="1" s="1"/>
  <c r="W201" i="1" s="1"/>
  <c r="CV201" i="1"/>
  <c r="U201" i="1" s="1"/>
  <c r="CW201" i="1"/>
  <c r="V201" i="1" s="1"/>
  <c r="GL201" i="1"/>
  <c r="GN201" i="1"/>
  <c r="GP201" i="1"/>
  <c r="GV201" i="1"/>
  <c r="HC201" i="1"/>
  <c r="GX201" i="1" s="1"/>
  <c r="S202" i="1"/>
  <c r="T202" i="1"/>
  <c r="AC202" i="1"/>
  <c r="AE202" i="1"/>
  <c r="CR202" i="1" s="1"/>
  <c r="AF202" i="1"/>
  <c r="AG202" i="1"/>
  <c r="CU202" i="1" s="1"/>
  <c r="AH202" i="1"/>
  <c r="CV202" i="1" s="1"/>
  <c r="U202" i="1" s="1"/>
  <c r="AI202" i="1"/>
  <c r="AJ202" i="1"/>
  <c r="CS202" i="1"/>
  <c r="CT202" i="1"/>
  <c r="CW202" i="1"/>
  <c r="V202" i="1" s="1"/>
  <c r="CX202" i="1"/>
  <c r="W202" i="1" s="1"/>
  <c r="GL202" i="1"/>
  <c r="GN202" i="1"/>
  <c r="GP202" i="1"/>
  <c r="GV202" i="1"/>
  <c r="HC202" i="1" s="1"/>
  <c r="GX202" i="1" s="1"/>
  <c r="C203" i="1"/>
  <c r="D203" i="1"/>
  <c r="I203" i="1"/>
  <c r="K203" i="1"/>
  <c r="AC203" i="1"/>
  <c r="AE203" i="1"/>
  <c r="CS203" i="1" s="1"/>
  <c r="AF203" i="1"/>
  <c r="AG203" i="1"/>
  <c r="CU203" i="1" s="1"/>
  <c r="T203" i="1" s="1"/>
  <c r="AH203" i="1"/>
  <c r="CV203" i="1" s="1"/>
  <c r="AI203" i="1"/>
  <c r="CW203" i="1" s="1"/>
  <c r="AJ203" i="1"/>
  <c r="CQ203" i="1"/>
  <c r="CR203" i="1"/>
  <c r="CT203" i="1"/>
  <c r="CX203" i="1"/>
  <c r="GL203" i="1"/>
  <c r="GN203" i="1"/>
  <c r="GP203" i="1"/>
  <c r="GV203" i="1"/>
  <c r="HC203" i="1"/>
  <c r="C204" i="1"/>
  <c r="D204" i="1"/>
  <c r="I204" i="1"/>
  <c r="Q204" i="1" s="1"/>
  <c r="K204" i="1"/>
  <c r="R204" i="1"/>
  <c r="AC204" i="1"/>
  <c r="AE204" i="1"/>
  <c r="AF204" i="1"/>
  <c r="AG204" i="1"/>
  <c r="AH204" i="1"/>
  <c r="AI204" i="1"/>
  <c r="AJ204" i="1"/>
  <c r="CX204" i="1" s="1"/>
  <c r="CQ204" i="1"/>
  <c r="CR204" i="1"/>
  <c r="CU204" i="1"/>
  <c r="CV204" i="1"/>
  <c r="U204" i="1" s="1"/>
  <c r="CW204" i="1"/>
  <c r="V204" i="1" s="1"/>
  <c r="GL204" i="1"/>
  <c r="GN204" i="1"/>
  <c r="GP204" i="1"/>
  <c r="GV204" i="1"/>
  <c r="HC204" i="1"/>
  <c r="GX204" i="1" s="1"/>
  <c r="R205" i="1"/>
  <c r="S205" i="1"/>
  <c r="CY205" i="1" s="1"/>
  <c r="U205" i="1"/>
  <c r="V205" i="1"/>
  <c r="X205" i="1"/>
  <c r="AB205" i="1"/>
  <c r="AC205" i="1"/>
  <c r="AD205" i="1"/>
  <c r="AE205" i="1"/>
  <c r="Q205" i="1" s="1"/>
  <c r="AF205" i="1"/>
  <c r="AG205" i="1"/>
  <c r="CU205" i="1" s="1"/>
  <c r="T205" i="1" s="1"/>
  <c r="AH205" i="1"/>
  <c r="AI205" i="1"/>
  <c r="CW205" i="1" s="1"/>
  <c r="AJ205" i="1"/>
  <c r="CX205" i="1" s="1"/>
  <c r="W205" i="1" s="1"/>
  <c r="CR205" i="1"/>
  <c r="CS205" i="1"/>
  <c r="CT205" i="1"/>
  <c r="CV205" i="1"/>
  <c r="CZ205" i="1"/>
  <c r="GL205" i="1"/>
  <c r="GN205" i="1"/>
  <c r="GO205" i="1"/>
  <c r="GP205" i="1"/>
  <c r="GV205" i="1"/>
  <c r="HC205" i="1"/>
  <c r="GX205" i="1" s="1"/>
  <c r="R206" i="1"/>
  <c r="AC206" i="1"/>
  <c r="CQ206" i="1" s="1"/>
  <c r="AE206" i="1"/>
  <c r="AF206" i="1"/>
  <c r="AG206" i="1"/>
  <c r="CU206" i="1" s="1"/>
  <c r="T206" i="1" s="1"/>
  <c r="AH206" i="1"/>
  <c r="AI206" i="1"/>
  <c r="AJ206" i="1"/>
  <c r="CX206" i="1" s="1"/>
  <c r="W206" i="1" s="1"/>
  <c r="CV206" i="1"/>
  <c r="U206" i="1" s="1"/>
  <c r="CW206" i="1"/>
  <c r="V206" i="1" s="1"/>
  <c r="GL206" i="1"/>
  <c r="GN206" i="1"/>
  <c r="GO206" i="1"/>
  <c r="GP206" i="1"/>
  <c r="GV206" i="1"/>
  <c r="GX206" i="1"/>
  <c r="HC206" i="1"/>
  <c r="P207" i="1"/>
  <c r="FR207" i="1" s="1"/>
  <c r="R207" i="1"/>
  <c r="S207" i="1"/>
  <c r="Y207" i="1"/>
  <c r="AB207" i="1"/>
  <c r="AC207" i="1"/>
  <c r="CQ207" i="1" s="1"/>
  <c r="AD207" i="1"/>
  <c r="AE207" i="1"/>
  <c r="Q207" i="1" s="1"/>
  <c r="AF207" i="1"/>
  <c r="CT207" i="1" s="1"/>
  <c r="AG207" i="1"/>
  <c r="CU207" i="1" s="1"/>
  <c r="T207" i="1" s="1"/>
  <c r="AH207" i="1"/>
  <c r="AI207" i="1"/>
  <c r="AJ207" i="1"/>
  <c r="CR207" i="1"/>
  <c r="CS207" i="1"/>
  <c r="CV207" i="1"/>
  <c r="U207" i="1" s="1"/>
  <c r="CW207" i="1"/>
  <c r="V207" i="1" s="1"/>
  <c r="CX207" i="1"/>
  <c r="W207" i="1" s="1"/>
  <c r="GL207" i="1"/>
  <c r="GN207" i="1"/>
  <c r="GO207" i="1"/>
  <c r="GP207" i="1"/>
  <c r="GV207" i="1"/>
  <c r="HC207" i="1"/>
  <c r="GX207" i="1" s="1"/>
  <c r="R208" i="1"/>
  <c r="S208" i="1"/>
  <c r="CY208" i="1" s="1"/>
  <c r="U208" i="1"/>
  <c r="V208" i="1"/>
  <c r="X208" i="1"/>
  <c r="AC208" i="1"/>
  <c r="AE208" i="1"/>
  <c r="AD208" i="1" s="1"/>
  <c r="AF208" i="1"/>
  <c r="AG208" i="1"/>
  <c r="CU208" i="1" s="1"/>
  <c r="T208" i="1" s="1"/>
  <c r="AH208" i="1"/>
  <c r="AI208" i="1"/>
  <c r="CW208" i="1" s="1"/>
  <c r="AJ208" i="1"/>
  <c r="CX208" i="1" s="1"/>
  <c r="W208" i="1" s="1"/>
  <c r="CR208" i="1"/>
  <c r="CS208" i="1"/>
  <c r="CT208" i="1"/>
  <c r="CV208" i="1"/>
  <c r="CZ208" i="1"/>
  <c r="GL208" i="1"/>
  <c r="GN208" i="1"/>
  <c r="GO208" i="1"/>
  <c r="GP208" i="1"/>
  <c r="FV216" i="1" s="1"/>
  <c r="GV208" i="1"/>
  <c r="HC208" i="1"/>
  <c r="GX208" i="1" s="1"/>
  <c r="Q209" i="1"/>
  <c r="V209" i="1"/>
  <c r="AC209" i="1"/>
  <c r="CQ209" i="1" s="1"/>
  <c r="AE209" i="1"/>
  <c r="AF209" i="1"/>
  <c r="AG209" i="1"/>
  <c r="CU209" i="1" s="1"/>
  <c r="T209" i="1" s="1"/>
  <c r="AH209" i="1"/>
  <c r="CV209" i="1" s="1"/>
  <c r="U209" i="1" s="1"/>
  <c r="AI209" i="1"/>
  <c r="AJ209" i="1"/>
  <c r="CX209" i="1" s="1"/>
  <c r="W209" i="1" s="1"/>
  <c r="CW209" i="1"/>
  <c r="GL209" i="1"/>
  <c r="GN209" i="1"/>
  <c r="GO209" i="1"/>
  <c r="GP209" i="1"/>
  <c r="GV209" i="1"/>
  <c r="HC209" i="1"/>
  <c r="GX209" i="1" s="1"/>
  <c r="P210" i="1"/>
  <c r="R210" i="1"/>
  <c r="AC210" i="1"/>
  <c r="CQ210" i="1" s="1"/>
  <c r="AD210" i="1"/>
  <c r="AB210" i="1" s="1"/>
  <c r="AE210" i="1"/>
  <c r="Q210" i="1" s="1"/>
  <c r="AF210" i="1"/>
  <c r="CT210" i="1" s="1"/>
  <c r="AG210" i="1"/>
  <c r="AH210" i="1"/>
  <c r="AI210" i="1"/>
  <c r="AJ210" i="1"/>
  <c r="CR210" i="1"/>
  <c r="CS210" i="1"/>
  <c r="CU210" i="1"/>
  <c r="T210" i="1" s="1"/>
  <c r="CV210" i="1"/>
  <c r="U210" i="1" s="1"/>
  <c r="CW210" i="1"/>
  <c r="V210" i="1" s="1"/>
  <c r="CX210" i="1"/>
  <c r="W210" i="1" s="1"/>
  <c r="GL210" i="1"/>
  <c r="GN210" i="1"/>
  <c r="GO210" i="1"/>
  <c r="GP210" i="1"/>
  <c r="GV210" i="1"/>
  <c r="HC210" i="1" s="1"/>
  <c r="GX210" i="1" s="1"/>
  <c r="R211" i="1"/>
  <c r="S211" i="1"/>
  <c r="CY211" i="1" s="1"/>
  <c r="U211" i="1"/>
  <c r="X211" i="1"/>
  <c r="AC211" i="1"/>
  <c r="P211" i="1" s="1"/>
  <c r="AE211" i="1"/>
  <c r="AD211" i="1" s="1"/>
  <c r="AF211" i="1"/>
  <c r="AG211" i="1"/>
  <c r="CU211" i="1" s="1"/>
  <c r="T211" i="1" s="1"/>
  <c r="AH211" i="1"/>
  <c r="AI211" i="1"/>
  <c r="CW211" i="1" s="1"/>
  <c r="V211" i="1" s="1"/>
  <c r="AJ211" i="1"/>
  <c r="CX211" i="1" s="1"/>
  <c r="W211" i="1" s="1"/>
  <c r="CQ211" i="1"/>
  <c r="CR211" i="1"/>
  <c r="CS211" i="1"/>
  <c r="CT211" i="1"/>
  <c r="CV211" i="1"/>
  <c r="CZ211" i="1"/>
  <c r="FR211" i="1"/>
  <c r="GL211" i="1"/>
  <c r="GN211" i="1"/>
  <c r="GO211" i="1"/>
  <c r="GP211" i="1"/>
  <c r="GV211" i="1"/>
  <c r="HC211" i="1"/>
  <c r="GX211" i="1" s="1"/>
  <c r="V212" i="1"/>
  <c r="W212" i="1"/>
  <c r="AC212" i="1"/>
  <c r="CQ212" i="1" s="1"/>
  <c r="AE212" i="1"/>
  <c r="AF212" i="1"/>
  <c r="AG212" i="1"/>
  <c r="CU212" i="1" s="1"/>
  <c r="T212" i="1" s="1"/>
  <c r="AH212" i="1"/>
  <c r="AI212" i="1"/>
  <c r="AJ212" i="1"/>
  <c r="CX212" i="1" s="1"/>
  <c r="CV212" i="1"/>
  <c r="U212" i="1" s="1"/>
  <c r="CW212" i="1"/>
  <c r="GL212" i="1"/>
  <c r="GN212" i="1"/>
  <c r="GO212" i="1"/>
  <c r="GP212" i="1"/>
  <c r="GV212" i="1"/>
  <c r="GX212" i="1"/>
  <c r="HC212" i="1"/>
  <c r="P213" i="1"/>
  <c r="R213" i="1"/>
  <c r="AC213" i="1"/>
  <c r="CQ213" i="1" s="1"/>
  <c r="AD213" i="1"/>
  <c r="AB213" i="1" s="1"/>
  <c r="AE213" i="1"/>
  <c r="Q213" i="1" s="1"/>
  <c r="AF213" i="1"/>
  <c r="CT213" i="1" s="1"/>
  <c r="AG213" i="1"/>
  <c r="AH213" i="1"/>
  <c r="AI213" i="1"/>
  <c r="AJ213" i="1"/>
  <c r="CR213" i="1"/>
  <c r="CS213" i="1"/>
  <c r="CU213" i="1"/>
  <c r="T213" i="1" s="1"/>
  <c r="CV213" i="1"/>
  <c r="U213" i="1" s="1"/>
  <c r="CW213" i="1"/>
  <c r="V213" i="1" s="1"/>
  <c r="CX213" i="1"/>
  <c r="W213" i="1" s="1"/>
  <c r="GL213" i="1"/>
  <c r="GN213" i="1"/>
  <c r="GO213" i="1"/>
  <c r="GP213" i="1"/>
  <c r="GV213" i="1"/>
  <c r="HC213" i="1"/>
  <c r="GX213" i="1" s="1"/>
  <c r="R214" i="1"/>
  <c r="S214" i="1"/>
  <c r="CY214" i="1" s="1"/>
  <c r="U214" i="1"/>
  <c r="X214" i="1"/>
  <c r="AB214" i="1"/>
  <c r="AC214" i="1"/>
  <c r="P214" i="1" s="1"/>
  <c r="FR214" i="1" s="1"/>
  <c r="AE214" i="1"/>
  <c r="AD214" i="1" s="1"/>
  <c r="AF214" i="1"/>
  <c r="AG214" i="1"/>
  <c r="CU214" i="1" s="1"/>
  <c r="T214" i="1" s="1"/>
  <c r="AH214" i="1"/>
  <c r="AI214" i="1"/>
  <c r="CW214" i="1" s="1"/>
  <c r="V214" i="1" s="1"/>
  <c r="AJ214" i="1"/>
  <c r="CX214" i="1" s="1"/>
  <c r="W214" i="1" s="1"/>
  <c r="CQ214" i="1"/>
  <c r="CR214" i="1"/>
  <c r="CS214" i="1"/>
  <c r="CT214" i="1"/>
  <c r="CV214" i="1"/>
  <c r="CZ214" i="1"/>
  <c r="GL214" i="1"/>
  <c r="GN214" i="1"/>
  <c r="GO214" i="1"/>
  <c r="GP214" i="1"/>
  <c r="GV214" i="1"/>
  <c r="HC214" i="1"/>
  <c r="GX214" i="1" s="1"/>
  <c r="B216" i="1"/>
  <c r="B91" i="1" s="1"/>
  <c r="C216" i="1"/>
  <c r="C91" i="1" s="1"/>
  <c r="D216" i="1"/>
  <c r="D91" i="1" s="1"/>
  <c r="F216" i="1"/>
  <c r="F91" i="1" s="1"/>
  <c r="G216" i="1"/>
  <c r="G91" i="1" s="1"/>
  <c r="BC216" i="1"/>
  <c r="BD216" i="1"/>
  <c r="BD91" i="1" s="1"/>
  <c r="BX216" i="1"/>
  <c r="CK216" i="1"/>
  <c r="CL216" i="1"/>
  <c r="CL91" i="1" s="1"/>
  <c r="CM216" i="1"/>
  <c r="CM91" i="1" s="1"/>
  <c r="FP216" i="1"/>
  <c r="FP91" i="1" s="1"/>
  <c r="FT216" i="1"/>
  <c r="GC216" i="1"/>
  <c r="GD216" i="1"/>
  <c r="GE216" i="1"/>
  <c r="GE91" i="1" s="1"/>
  <c r="F241" i="1"/>
  <c r="D246" i="1"/>
  <c r="E248" i="1"/>
  <c r="Z248" i="1"/>
  <c r="AA248" i="1"/>
  <c r="AM248" i="1"/>
  <c r="AN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CN248" i="1"/>
  <c r="CO248" i="1"/>
  <c r="CP248" i="1"/>
  <c r="CQ248" i="1"/>
  <c r="CR248" i="1"/>
  <c r="CS248" i="1"/>
  <c r="CT248" i="1"/>
  <c r="CU248" i="1"/>
  <c r="CV248" i="1"/>
  <c r="CW248" i="1"/>
  <c r="CX248" i="1"/>
  <c r="CY248" i="1"/>
  <c r="CZ248" i="1"/>
  <c r="DA248" i="1"/>
  <c r="DB248" i="1"/>
  <c r="DC248" i="1"/>
  <c r="DD248" i="1"/>
  <c r="DE248" i="1"/>
  <c r="DF248" i="1"/>
  <c r="DR248" i="1"/>
  <c r="DS248" i="1"/>
  <c r="EE248" i="1"/>
  <c r="EF248" i="1"/>
  <c r="EW248" i="1"/>
  <c r="EX248" i="1"/>
  <c r="EY248" i="1"/>
  <c r="EZ248" i="1"/>
  <c r="FA248" i="1"/>
  <c r="FB248" i="1"/>
  <c r="FC248" i="1"/>
  <c r="FD248" i="1"/>
  <c r="FE248" i="1"/>
  <c r="FF248" i="1"/>
  <c r="FG248" i="1"/>
  <c r="FH248" i="1"/>
  <c r="FI248" i="1"/>
  <c r="FJ248" i="1"/>
  <c r="FK248" i="1"/>
  <c r="FL248" i="1"/>
  <c r="FM248" i="1"/>
  <c r="FN248" i="1"/>
  <c r="FO248" i="1"/>
  <c r="GF248" i="1"/>
  <c r="GG248" i="1"/>
  <c r="GH248" i="1"/>
  <c r="GI248" i="1"/>
  <c r="GJ248" i="1"/>
  <c r="GK248" i="1"/>
  <c r="GL248" i="1"/>
  <c r="GM248" i="1"/>
  <c r="GN248" i="1"/>
  <c r="GO248" i="1"/>
  <c r="GP248" i="1"/>
  <c r="GQ248" i="1"/>
  <c r="GR248" i="1"/>
  <c r="GS248" i="1"/>
  <c r="GT248" i="1"/>
  <c r="GU248" i="1"/>
  <c r="GV248" i="1"/>
  <c r="GW248" i="1"/>
  <c r="GX248" i="1"/>
  <c r="C250" i="1"/>
  <c r="D250" i="1"/>
  <c r="I250" i="1"/>
  <c r="K250" i="1"/>
  <c r="S250" i="1"/>
  <c r="AC250" i="1"/>
  <c r="AB250" i="1" s="1"/>
  <c r="AD250" i="1"/>
  <c r="AE250" i="1"/>
  <c r="CS250" i="1" s="1"/>
  <c r="AF250" i="1"/>
  <c r="CT250" i="1" s="1"/>
  <c r="AG250" i="1"/>
  <c r="CU250" i="1" s="1"/>
  <c r="T250" i="1" s="1"/>
  <c r="AH250" i="1"/>
  <c r="CV250" i="1" s="1"/>
  <c r="U250" i="1" s="1"/>
  <c r="AI250" i="1"/>
  <c r="CW250" i="1" s="1"/>
  <c r="V250" i="1" s="1"/>
  <c r="AJ250" i="1"/>
  <c r="CQ250" i="1"/>
  <c r="CR250" i="1"/>
  <c r="CX250" i="1"/>
  <c r="GL250" i="1"/>
  <c r="GN250" i="1"/>
  <c r="GP250" i="1"/>
  <c r="GV250" i="1"/>
  <c r="HC250" i="1"/>
  <c r="C251" i="1"/>
  <c r="D251" i="1"/>
  <c r="I251" i="1"/>
  <c r="R251" i="1" s="1"/>
  <c r="K251" i="1"/>
  <c r="Q251" i="1"/>
  <c r="AC251" i="1"/>
  <c r="AE251" i="1"/>
  <c r="AF251" i="1"/>
  <c r="AG251" i="1"/>
  <c r="AH251" i="1"/>
  <c r="AI251" i="1"/>
  <c r="AJ251" i="1"/>
  <c r="CX251" i="1" s="1"/>
  <c r="W251" i="1" s="1"/>
  <c r="CQ251" i="1"/>
  <c r="CS251" i="1"/>
  <c r="CT251" i="1"/>
  <c r="CU251" i="1"/>
  <c r="CV251" i="1"/>
  <c r="CW251" i="1"/>
  <c r="V251" i="1" s="1"/>
  <c r="GL251" i="1"/>
  <c r="GN251" i="1"/>
  <c r="GP251" i="1"/>
  <c r="GV251" i="1"/>
  <c r="HC251" i="1" s="1"/>
  <c r="GX251" i="1" s="1"/>
  <c r="R252" i="1"/>
  <c r="U252" i="1"/>
  <c r="W252" i="1"/>
  <c r="AC252" i="1"/>
  <c r="P252" i="1" s="1"/>
  <c r="AE252" i="1"/>
  <c r="AD252" i="1" s="1"/>
  <c r="AF252" i="1"/>
  <c r="S252" i="1" s="1"/>
  <c r="AG252" i="1"/>
  <c r="CU252" i="1" s="1"/>
  <c r="T252" i="1" s="1"/>
  <c r="AH252" i="1"/>
  <c r="CV252" i="1" s="1"/>
  <c r="AI252" i="1"/>
  <c r="CW252" i="1" s="1"/>
  <c r="V252" i="1" s="1"/>
  <c r="AJ252" i="1"/>
  <c r="CX252" i="1" s="1"/>
  <c r="CR252" i="1"/>
  <c r="CS252" i="1"/>
  <c r="FR252" i="1"/>
  <c r="GL252" i="1"/>
  <c r="GN252" i="1"/>
  <c r="GO252" i="1"/>
  <c r="GP252" i="1"/>
  <c r="GV252" i="1"/>
  <c r="HC252" i="1"/>
  <c r="GX252" i="1" s="1"/>
  <c r="S253" i="1"/>
  <c r="T253" i="1"/>
  <c r="W253" i="1"/>
  <c r="AC253" i="1"/>
  <c r="CQ253" i="1" s="1"/>
  <c r="AE253" i="1"/>
  <c r="Q253" i="1" s="1"/>
  <c r="AF253" i="1"/>
  <c r="CT253" i="1" s="1"/>
  <c r="AG253" i="1"/>
  <c r="CU253" i="1" s="1"/>
  <c r="AH253" i="1"/>
  <c r="CV253" i="1" s="1"/>
  <c r="U253" i="1" s="1"/>
  <c r="AI253" i="1"/>
  <c r="AJ253" i="1"/>
  <c r="CW253" i="1"/>
  <c r="V253" i="1" s="1"/>
  <c r="CX253" i="1"/>
  <c r="CY253" i="1"/>
  <c r="GL253" i="1"/>
  <c r="GN253" i="1"/>
  <c r="GO253" i="1"/>
  <c r="GP253" i="1"/>
  <c r="GV253" i="1"/>
  <c r="GX253" i="1"/>
  <c r="HC253" i="1"/>
  <c r="P254" i="1"/>
  <c r="R254" i="1"/>
  <c r="S254" i="1"/>
  <c r="V254" i="1"/>
  <c r="AC254" i="1"/>
  <c r="AD254" i="1"/>
  <c r="AE254" i="1"/>
  <c r="Q254" i="1" s="1"/>
  <c r="AF254" i="1"/>
  <c r="CT254" i="1" s="1"/>
  <c r="AG254" i="1"/>
  <c r="CU254" i="1" s="1"/>
  <c r="T254" i="1" s="1"/>
  <c r="AH254" i="1"/>
  <c r="AI254" i="1"/>
  <c r="AJ254" i="1"/>
  <c r="CX254" i="1" s="1"/>
  <c r="W254" i="1" s="1"/>
  <c r="CR254" i="1"/>
  <c r="CS254" i="1"/>
  <c r="CV254" i="1"/>
  <c r="U254" i="1" s="1"/>
  <c r="CW254" i="1"/>
  <c r="GL254" i="1"/>
  <c r="GN254" i="1"/>
  <c r="GO254" i="1"/>
  <c r="GP254" i="1"/>
  <c r="GV254" i="1"/>
  <c r="HC254" i="1" s="1"/>
  <c r="GX254" i="1" s="1"/>
  <c r="R255" i="1"/>
  <c r="U255" i="1"/>
  <c r="X255" i="1"/>
  <c r="AC255" i="1"/>
  <c r="P255" i="1" s="1"/>
  <c r="FR255" i="1" s="1"/>
  <c r="AE255" i="1"/>
  <c r="AD255" i="1" s="1"/>
  <c r="AF255" i="1"/>
  <c r="S255" i="1" s="1"/>
  <c r="AG255" i="1"/>
  <c r="CU255" i="1" s="1"/>
  <c r="T255" i="1" s="1"/>
  <c r="AH255" i="1"/>
  <c r="CV255" i="1" s="1"/>
  <c r="AI255" i="1"/>
  <c r="AJ255" i="1"/>
  <c r="CX255" i="1" s="1"/>
  <c r="W255" i="1" s="1"/>
  <c r="CR255" i="1"/>
  <c r="CS255" i="1"/>
  <c r="CT255" i="1"/>
  <c r="CW255" i="1"/>
  <c r="V255" i="1" s="1"/>
  <c r="CZ255" i="1"/>
  <c r="GL255" i="1"/>
  <c r="GN255" i="1"/>
  <c r="GO255" i="1"/>
  <c r="GP255" i="1"/>
  <c r="GV255" i="1"/>
  <c r="HC255" i="1"/>
  <c r="GX255" i="1" s="1"/>
  <c r="C256" i="1"/>
  <c r="D256" i="1"/>
  <c r="I256" i="1"/>
  <c r="K256" i="1"/>
  <c r="P256" i="1"/>
  <c r="Q256" i="1"/>
  <c r="V256" i="1"/>
  <c r="AC256" i="1"/>
  <c r="CQ256" i="1" s="1"/>
  <c r="AE256" i="1"/>
  <c r="CS256" i="1" s="1"/>
  <c r="AF256" i="1"/>
  <c r="AG256" i="1"/>
  <c r="AH256" i="1"/>
  <c r="AI256" i="1"/>
  <c r="AJ256" i="1"/>
  <c r="CR256" i="1"/>
  <c r="CU256" i="1"/>
  <c r="T256" i="1" s="1"/>
  <c r="CV256" i="1"/>
  <c r="CW256" i="1"/>
  <c r="CX256" i="1"/>
  <c r="W256" i="1" s="1"/>
  <c r="GL256" i="1"/>
  <c r="GN256" i="1"/>
  <c r="GP256" i="1"/>
  <c r="GV256" i="1"/>
  <c r="HC256" i="1" s="1"/>
  <c r="GX256" i="1" s="1"/>
  <c r="C257" i="1"/>
  <c r="D257" i="1"/>
  <c r="I257" i="1"/>
  <c r="K257" i="1"/>
  <c r="P257" i="1"/>
  <c r="R257" i="1"/>
  <c r="S257" i="1"/>
  <c r="Y257" i="1" s="1"/>
  <c r="U257" i="1"/>
  <c r="X257" i="1"/>
  <c r="AC257" i="1"/>
  <c r="AD257" i="1"/>
  <c r="AE257" i="1"/>
  <c r="CR257" i="1" s="1"/>
  <c r="AF257" i="1"/>
  <c r="CT257" i="1" s="1"/>
  <c r="AG257" i="1"/>
  <c r="CU257" i="1" s="1"/>
  <c r="T257" i="1" s="1"/>
  <c r="AH257" i="1"/>
  <c r="CV257" i="1" s="1"/>
  <c r="AI257" i="1"/>
  <c r="CW257" i="1" s="1"/>
  <c r="V257" i="1" s="1"/>
  <c r="AJ257" i="1"/>
  <c r="CX257" i="1"/>
  <c r="W257" i="1" s="1"/>
  <c r="CY257" i="1"/>
  <c r="GL257" i="1"/>
  <c r="GN257" i="1"/>
  <c r="GP257" i="1"/>
  <c r="GV257" i="1"/>
  <c r="HC257" i="1" s="1"/>
  <c r="GX257" i="1" s="1"/>
  <c r="P258" i="1"/>
  <c r="Q258" i="1"/>
  <c r="R258" i="1"/>
  <c r="S258" i="1"/>
  <c r="U258" i="1"/>
  <c r="AC258" i="1"/>
  <c r="AD258" i="1"/>
  <c r="AE258" i="1"/>
  <c r="CS258" i="1" s="1"/>
  <c r="AF258" i="1"/>
  <c r="AG258" i="1"/>
  <c r="CU258" i="1" s="1"/>
  <c r="T258" i="1" s="1"/>
  <c r="AH258" i="1"/>
  <c r="CV258" i="1" s="1"/>
  <c r="AI258" i="1"/>
  <c r="AJ258" i="1"/>
  <c r="CQ258" i="1"/>
  <c r="CR258" i="1"/>
  <c r="CT258" i="1"/>
  <c r="CW258" i="1"/>
  <c r="V258" i="1" s="1"/>
  <c r="CX258" i="1"/>
  <c r="W258" i="1" s="1"/>
  <c r="GL258" i="1"/>
  <c r="GN258" i="1"/>
  <c r="GP258" i="1"/>
  <c r="GV258" i="1"/>
  <c r="HC258" i="1" s="1"/>
  <c r="GX258" i="1" s="1"/>
  <c r="X259" i="1"/>
  <c r="Y259" i="1"/>
  <c r="AC259" i="1"/>
  <c r="AD259" i="1"/>
  <c r="AE259" i="1"/>
  <c r="CZ259" i="1" s="1"/>
  <c r="AF259" i="1"/>
  <c r="S259" i="1" s="1"/>
  <c r="AG259" i="1"/>
  <c r="AH259" i="1"/>
  <c r="AI259" i="1"/>
  <c r="AJ259" i="1"/>
  <c r="CX259" i="1" s="1"/>
  <c r="W259" i="1" s="1"/>
  <c r="CR259" i="1"/>
  <c r="CS259" i="1"/>
  <c r="CT259" i="1"/>
  <c r="CU259" i="1"/>
  <c r="T259" i="1" s="1"/>
  <c r="CV259" i="1"/>
  <c r="U259" i="1" s="1"/>
  <c r="CW259" i="1"/>
  <c r="V259" i="1" s="1"/>
  <c r="GL259" i="1"/>
  <c r="GN259" i="1"/>
  <c r="GP259" i="1"/>
  <c r="GV259" i="1"/>
  <c r="HC259" i="1"/>
  <c r="GX259" i="1" s="1"/>
  <c r="R260" i="1"/>
  <c r="V260" i="1"/>
  <c r="AC260" i="1"/>
  <c r="P260" i="1" s="1"/>
  <c r="AD260" i="1"/>
  <c r="AE260" i="1"/>
  <c r="Q260" i="1" s="1"/>
  <c r="AF260" i="1"/>
  <c r="AG260" i="1"/>
  <c r="AH260" i="1"/>
  <c r="CV260" i="1" s="1"/>
  <c r="U260" i="1" s="1"/>
  <c r="AI260" i="1"/>
  <c r="AJ260" i="1"/>
  <c r="CX260" i="1" s="1"/>
  <c r="W260" i="1" s="1"/>
  <c r="CR260" i="1"/>
  <c r="CS260" i="1"/>
  <c r="CU260" i="1"/>
  <c r="T260" i="1" s="1"/>
  <c r="CW260" i="1"/>
  <c r="GL260" i="1"/>
  <c r="GN260" i="1"/>
  <c r="GP260" i="1"/>
  <c r="GV260" i="1"/>
  <c r="HC260" i="1" s="1"/>
  <c r="GX260" i="1"/>
  <c r="Q261" i="1"/>
  <c r="R261" i="1"/>
  <c r="U261" i="1"/>
  <c r="AC261" i="1"/>
  <c r="P261" i="1" s="1"/>
  <c r="AD261" i="1"/>
  <c r="AE261" i="1"/>
  <c r="AF261" i="1"/>
  <c r="AG261" i="1"/>
  <c r="AH261" i="1"/>
  <c r="CV261" i="1" s="1"/>
  <c r="AI261" i="1"/>
  <c r="AJ261" i="1"/>
  <c r="CX261" i="1" s="1"/>
  <c r="W261" i="1" s="1"/>
  <c r="CR261" i="1"/>
  <c r="CS261" i="1"/>
  <c r="CU261" i="1"/>
  <c r="T261" i="1" s="1"/>
  <c r="CW261" i="1"/>
  <c r="V261" i="1" s="1"/>
  <c r="GL261" i="1"/>
  <c r="GN261" i="1"/>
  <c r="GP261" i="1"/>
  <c r="GV261" i="1"/>
  <c r="HC261" i="1" s="1"/>
  <c r="GX261" i="1" s="1"/>
  <c r="S262" i="1"/>
  <c r="V262" i="1"/>
  <c r="Y262" i="1"/>
  <c r="AC262" i="1"/>
  <c r="AD262" i="1"/>
  <c r="AE262" i="1"/>
  <c r="Q262" i="1" s="1"/>
  <c r="AF262" i="1"/>
  <c r="AG262" i="1"/>
  <c r="CU262" i="1" s="1"/>
  <c r="T262" i="1" s="1"/>
  <c r="AH262" i="1"/>
  <c r="AI262" i="1"/>
  <c r="AJ262" i="1"/>
  <c r="CR262" i="1"/>
  <c r="CT262" i="1"/>
  <c r="CV262" i="1"/>
  <c r="U262" i="1" s="1"/>
  <c r="CW262" i="1"/>
  <c r="CX262" i="1"/>
  <c r="W262" i="1" s="1"/>
  <c r="GL262" i="1"/>
  <c r="GN262" i="1"/>
  <c r="GP262" i="1"/>
  <c r="GV262" i="1"/>
  <c r="HC262" i="1" s="1"/>
  <c r="GX262" i="1" s="1"/>
  <c r="P263" i="1"/>
  <c r="CP263" i="1" s="1"/>
  <c r="O263" i="1" s="1"/>
  <c r="S263" i="1"/>
  <c r="CY263" i="1" s="1"/>
  <c r="V263" i="1"/>
  <c r="X263" i="1"/>
  <c r="Y263" i="1"/>
  <c r="AC263" i="1"/>
  <c r="AD263" i="1"/>
  <c r="AB263" i="1" s="1"/>
  <c r="AE263" i="1"/>
  <c r="Q263" i="1" s="1"/>
  <c r="AF263" i="1"/>
  <c r="AG263" i="1"/>
  <c r="AH263" i="1"/>
  <c r="CV263" i="1" s="1"/>
  <c r="U263" i="1" s="1"/>
  <c r="AI263" i="1"/>
  <c r="CW263" i="1" s="1"/>
  <c r="AJ263" i="1"/>
  <c r="CX263" i="1" s="1"/>
  <c r="W263" i="1" s="1"/>
  <c r="CQ263" i="1"/>
  <c r="CR263" i="1"/>
  <c r="CS263" i="1"/>
  <c r="CT263" i="1"/>
  <c r="CU263" i="1"/>
  <c r="T263" i="1" s="1"/>
  <c r="GL263" i="1"/>
  <c r="GN263" i="1"/>
  <c r="GP263" i="1"/>
  <c r="GV263" i="1"/>
  <c r="HC263" i="1" s="1"/>
  <c r="GX263" i="1"/>
  <c r="P264" i="1"/>
  <c r="R264" i="1"/>
  <c r="S264" i="1"/>
  <c r="U264" i="1"/>
  <c r="Y264" i="1"/>
  <c r="AC264" i="1"/>
  <c r="AB264" i="1" s="1"/>
  <c r="AD264" i="1"/>
  <c r="AE264" i="1"/>
  <c r="CS264" i="1" s="1"/>
  <c r="AF264" i="1"/>
  <c r="CT264" i="1" s="1"/>
  <c r="AG264" i="1"/>
  <c r="CU264" i="1" s="1"/>
  <c r="T264" i="1" s="1"/>
  <c r="AH264" i="1"/>
  <c r="AI264" i="1"/>
  <c r="CW264" i="1" s="1"/>
  <c r="V264" i="1" s="1"/>
  <c r="AJ264" i="1"/>
  <c r="CQ264" i="1"/>
  <c r="CR264" i="1"/>
  <c r="CV264" i="1"/>
  <c r="CX264" i="1"/>
  <c r="W264" i="1" s="1"/>
  <c r="CZ264" i="1"/>
  <c r="GL264" i="1"/>
  <c r="GN264" i="1"/>
  <c r="GP264" i="1"/>
  <c r="GV264" i="1"/>
  <c r="GX264" i="1"/>
  <c r="HC264" i="1"/>
  <c r="P265" i="1"/>
  <c r="R265" i="1"/>
  <c r="AC265" i="1"/>
  <c r="CQ265" i="1" s="1"/>
  <c r="AD265" i="1"/>
  <c r="AE265" i="1"/>
  <c r="Q265" i="1" s="1"/>
  <c r="AF265" i="1"/>
  <c r="AG265" i="1"/>
  <c r="AH265" i="1"/>
  <c r="CV265" i="1" s="1"/>
  <c r="U265" i="1" s="1"/>
  <c r="AI265" i="1"/>
  <c r="AJ265" i="1"/>
  <c r="CX265" i="1" s="1"/>
  <c r="W265" i="1" s="1"/>
  <c r="CR265" i="1"/>
  <c r="CS265" i="1"/>
  <c r="CU265" i="1"/>
  <c r="T265" i="1" s="1"/>
  <c r="CW265" i="1"/>
  <c r="V265" i="1" s="1"/>
  <c r="GL265" i="1"/>
  <c r="GN265" i="1"/>
  <c r="GP265" i="1"/>
  <c r="GV265" i="1"/>
  <c r="HC265" i="1" s="1"/>
  <c r="GX265" i="1" s="1"/>
  <c r="C266" i="1"/>
  <c r="D266" i="1"/>
  <c r="I266" i="1"/>
  <c r="Q266" i="1" s="1"/>
  <c r="K266" i="1"/>
  <c r="R266" i="1"/>
  <c r="W266" i="1"/>
  <c r="AC266" i="1"/>
  <c r="AE266" i="1"/>
  <c r="AD266" i="1" s="1"/>
  <c r="AF266" i="1"/>
  <c r="S266" i="1" s="1"/>
  <c r="AG266" i="1"/>
  <c r="CU266" i="1" s="1"/>
  <c r="T266" i="1" s="1"/>
  <c r="AH266" i="1"/>
  <c r="CV266" i="1" s="1"/>
  <c r="U266" i="1" s="1"/>
  <c r="AI266" i="1"/>
  <c r="CW266" i="1" s="1"/>
  <c r="V266" i="1" s="1"/>
  <c r="AJ266" i="1"/>
  <c r="CR266" i="1"/>
  <c r="CS266" i="1"/>
  <c r="CT266" i="1"/>
  <c r="CX266" i="1"/>
  <c r="CZ266" i="1"/>
  <c r="GL266" i="1"/>
  <c r="GN266" i="1"/>
  <c r="GP266" i="1"/>
  <c r="GV266" i="1"/>
  <c r="HC266" i="1" s="1"/>
  <c r="GX266" i="1" s="1"/>
  <c r="C267" i="1"/>
  <c r="D267" i="1"/>
  <c r="I267" i="1"/>
  <c r="K267" i="1"/>
  <c r="P267" i="1"/>
  <c r="W267" i="1"/>
  <c r="AB267" i="1"/>
  <c r="AC267" i="1"/>
  <c r="AD267" i="1"/>
  <c r="AE267" i="1"/>
  <c r="Q267" i="1" s="1"/>
  <c r="AF267" i="1"/>
  <c r="S267" i="1" s="1"/>
  <c r="AG267" i="1"/>
  <c r="AH267" i="1"/>
  <c r="CV267" i="1" s="1"/>
  <c r="U267" i="1" s="1"/>
  <c r="AI267" i="1"/>
  <c r="AJ267" i="1"/>
  <c r="CQ267" i="1"/>
  <c r="CS267" i="1"/>
  <c r="CU267" i="1"/>
  <c r="T267" i="1" s="1"/>
  <c r="CW267" i="1"/>
  <c r="V267" i="1" s="1"/>
  <c r="CX267" i="1"/>
  <c r="CY267" i="1"/>
  <c r="GL267" i="1"/>
  <c r="GN267" i="1"/>
  <c r="GP267" i="1"/>
  <c r="GV267" i="1"/>
  <c r="GX267" i="1"/>
  <c r="HC267" i="1"/>
  <c r="I268" i="1"/>
  <c r="Q268" i="1" s="1"/>
  <c r="P268" i="1"/>
  <c r="CP268" i="1" s="1"/>
  <c r="O268" i="1" s="1"/>
  <c r="S268" i="1"/>
  <c r="CY268" i="1" s="1"/>
  <c r="V268" i="1"/>
  <c r="X268" i="1"/>
  <c r="Y268" i="1"/>
  <c r="AC268" i="1"/>
  <c r="AD268" i="1"/>
  <c r="AB268" i="1" s="1"/>
  <c r="AE268" i="1"/>
  <c r="AF268" i="1"/>
  <c r="AG268" i="1"/>
  <c r="AH268" i="1"/>
  <c r="CV268" i="1" s="1"/>
  <c r="U268" i="1" s="1"/>
  <c r="AI268" i="1"/>
  <c r="CW268" i="1" s="1"/>
  <c r="AJ268" i="1"/>
  <c r="CX268" i="1" s="1"/>
  <c r="W268" i="1" s="1"/>
  <c r="CQ268" i="1"/>
  <c r="CR268" i="1"/>
  <c r="CS268" i="1"/>
  <c r="CT268" i="1"/>
  <c r="CU268" i="1"/>
  <c r="T268" i="1" s="1"/>
  <c r="GL268" i="1"/>
  <c r="GN268" i="1"/>
  <c r="GP268" i="1"/>
  <c r="GV268" i="1"/>
  <c r="HC268" i="1" s="1"/>
  <c r="GX268" i="1" s="1"/>
  <c r="AC269" i="1"/>
  <c r="AE269" i="1"/>
  <c r="CR269" i="1" s="1"/>
  <c r="AF269" i="1"/>
  <c r="AG269" i="1"/>
  <c r="AH269" i="1"/>
  <c r="CV269" i="1" s="1"/>
  <c r="AI269" i="1"/>
  <c r="AJ269" i="1"/>
  <c r="CX269" i="1" s="1"/>
  <c r="CQ269" i="1"/>
  <c r="CU269" i="1"/>
  <c r="CW269" i="1"/>
  <c r="GL269" i="1"/>
  <c r="GN269" i="1"/>
  <c r="GP269" i="1"/>
  <c r="GV269" i="1"/>
  <c r="HC269" i="1" s="1"/>
  <c r="C270" i="1"/>
  <c r="D270" i="1"/>
  <c r="S270" i="1"/>
  <c r="V270" i="1"/>
  <c r="Y270" i="1"/>
  <c r="AC270" i="1"/>
  <c r="AD270" i="1"/>
  <c r="AE270" i="1"/>
  <c r="Q270" i="1" s="1"/>
  <c r="AF270" i="1"/>
  <c r="AG270" i="1"/>
  <c r="AH270" i="1"/>
  <c r="AI270" i="1"/>
  <c r="AJ270" i="1"/>
  <c r="CR270" i="1"/>
  <c r="CT270" i="1"/>
  <c r="CU270" i="1"/>
  <c r="T270" i="1" s="1"/>
  <c r="CV270" i="1"/>
  <c r="U270" i="1" s="1"/>
  <c r="CW270" i="1"/>
  <c r="CX270" i="1"/>
  <c r="W270" i="1" s="1"/>
  <c r="GL270" i="1"/>
  <c r="GN270" i="1"/>
  <c r="GP270" i="1"/>
  <c r="GV270" i="1"/>
  <c r="HC270" i="1" s="1"/>
  <c r="GX270" i="1" s="1"/>
  <c r="C271" i="1"/>
  <c r="D271" i="1"/>
  <c r="S271" i="1"/>
  <c r="X271" i="1" s="1"/>
  <c r="T271" i="1"/>
  <c r="V271" i="1"/>
  <c r="W271" i="1"/>
  <c r="AC271" i="1"/>
  <c r="P271" i="1" s="1"/>
  <c r="AE271" i="1"/>
  <c r="CR271" i="1" s="1"/>
  <c r="AF271" i="1"/>
  <c r="CT271" i="1" s="1"/>
  <c r="AG271" i="1"/>
  <c r="CU271" i="1" s="1"/>
  <c r="AH271" i="1"/>
  <c r="CV271" i="1" s="1"/>
  <c r="U271" i="1" s="1"/>
  <c r="AI271" i="1"/>
  <c r="AJ271" i="1"/>
  <c r="CX271" i="1" s="1"/>
  <c r="CQ271" i="1"/>
  <c r="CS271" i="1"/>
  <c r="CW271" i="1"/>
  <c r="CY271" i="1"/>
  <c r="GL271" i="1"/>
  <c r="GN271" i="1"/>
  <c r="GP271" i="1"/>
  <c r="GV271" i="1"/>
  <c r="HC271" i="1"/>
  <c r="GX271" i="1" s="1"/>
  <c r="I272" i="1"/>
  <c r="Q272" i="1" s="1"/>
  <c r="P272" i="1"/>
  <c r="CP272" i="1" s="1"/>
  <c r="O272" i="1" s="1"/>
  <c r="R272" i="1"/>
  <c r="S272" i="1"/>
  <c r="AC272" i="1"/>
  <c r="CQ272" i="1" s="1"/>
  <c r="AD272" i="1"/>
  <c r="AE272" i="1"/>
  <c r="AF272" i="1"/>
  <c r="CT272" i="1" s="1"/>
  <c r="AG272" i="1"/>
  <c r="CU272" i="1" s="1"/>
  <c r="T272" i="1" s="1"/>
  <c r="AH272" i="1"/>
  <c r="CV272" i="1" s="1"/>
  <c r="U272" i="1" s="1"/>
  <c r="AI272" i="1"/>
  <c r="AJ272" i="1"/>
  <c r="CR272" i="1"/>
  <c r="CS272" i="1"/>
  <c r="CW272" i="1"/>
  <c r="V272" i="1" s="1"/>
  <c r="CX272" i="1"/>
  <c r="W272" i="1" s="1"/>
  <c r="GL272" i="1"/>
  <c r="GN272" i="1"/>
  <c r="GP272" i="1"/>
  <c r="GV272" i="1"/>
  <c r="HC272" i="1" s="1"/>
  <c r="GX272" i="1" s="1"/>
  <c r="I273" i="1"/>
  <c r="R273" i="1"/>
  <c r="AC273" i="1"/>
  <c r="P273" i="1" s="1"/>
  <c r="AD273" i="1"/>
  <c r="AE273" i="1"/>
  <c r="CR273" i="1" s="1"/>
  <c r="AF273" i="1"/>
  <c r="AG273" i="1"/>
  <c r="AH273" i="1"/>
  <c r="AI273" i="1"/>
  <c r="AJ273" i="1"/>
  <c r="CX273" i="1" s="1"/>
  <c r="W273" i="1" s="1"/>
  <c r="CS273" i="1"/>
  <c r="CT273" i="1"/>
  <c r="CU273" i="1"/>
  <c r="CV273" i="1"/>
  <c r="CW273" i="1"/>
  <c r="V273" i="1" s="1"/>
  <c r="GL273" i="1"/>
  <c r="GN273" i="1"/>
  <c r="GP273" i="1"/>
  <c r="GV273" i="1"/>
  <c r="HC273" i="1" s="1"/>
  <c r="C274" i="1"/>
  <c r="D274" i="1"/>
  <c r="I274" i="1"/>
  <c r="CU441" i="3" s="1"/>
  <c r="K274" i="1"/>
  <c r="P274" i="1"/>
  <c r="Q274" i="1"/>
  <c r="S274" i="1"/>
  <c r="T274" i="1"/>
  <c r="AC274" i="1"/>
  <c r="CQ274" i="1" s="1"/>
  <c r="AE274" i="1"/>
  <c r="AF274" i="1"/>
  <c r="AG274" i="1"/>
  <c r="CU274" i="1" s="1"/>
  <c r="AH274" i="1"/>
  <c r="AI274" i="1"/>
  <c r="CW274" i="1" s="1"/>
  <c r="V274" i="1" s="1"/>
  <c r="AJ274" i="1"/>
  <c r="CT274" i="1"/>
  <c r="CV274" i="1"/>
  <c r="U274" i="1" s="1"/>
  <c r="CX274" i="1"/>
  <c r="W274" i="1" s="1"/>
  <c r="CY274" i="1"/>
  <c r="GL274" i="1"/>
  <c r="GN274" i="1"/>
  <c r="GP274" i="1"/>
  <c r="GV274" i="1"/>
  <c r="HC274" i="1"/>
  <c r="GX274" i="1" s="1"/>
  <c r="C275" i="1"/>
  <c r="D275" i="1"/>
  <c r="I275" i="1"/>
  <c r="K275" i="1"/>
  <c r="P275" i="1"/>
  <c r="V275" i="1"/>
  <c r="AC275" i="1"/>
  <c r="AD275" i="1"/>
  <c r="AB275" i="1" s="1"/>
  <c r="AE275" i="1"/>
  <c r="AF275" i="1"/>
  <c r="AG275" i="1"/>
  <c r="AH275" i="1"/>
  <c r="CV275" i="1" s="1"/>
  <c r="U275" i="1" s="1"/>
  <c r="AI275" i="1"/>
  <c r="CW275" i="1" s="1"/>
  <c r="AJ275" i="1"/>
  <c r="CX275" i="1" s="1"/>
  <c r="W275" i="1" s="1"/>
  <c r="CQ275" i="1"/>
  <c r="CR275" i="1"/>
  <c r="CS275" i="1"/>
  <c r="CT275" i="1"/>
  <c r="CU275" i="1"/>
  <c r="T275" i="1" s="1"/>
  <c r="GL275" i="1"/>
  <c r="GN275" i="1"/>
  <c r="GP275" i="1"/>
  <c r="GV275" i="1"/>
  <c r="HC275" i="1" s="1"/>
  <c r="GX275" i="1" s="1"/>
  <c r="P276" i="1"/>
  <c r="R276" i="1"/>
  <c r="S276" i="1"/>
  <c r="U276" i="1"/>
  <c r="AC276" i="1"/>
  <c r="AD276" i="1"/>
  <c r="AE276" i="1"/>
  <c r="CS276" i="1" s="1"/>
  <c r="AF276" i="1"/>
  <c r="CT276" i="1" s="1"/>
  <c r="AG276" i="1"/>
  <c r="CU276" i="1" s="1"/>
  <c r="T276" i="1" s="1"/>
  <c r="AH276" i="1"/>
  <c r="AI276" i="1"/>
  <c r="CW276" i="1" s="1"/>
  <c r="V276" i="1" s="1"/>
  <c r="AJ276" i="1"/>
  <c r="CX276" i="1" s="1"/>
  <c r="W276" i="1" s="1"/>
  <c r="CQ276" i="1"/>
  <c r="CR276" i="1"/>
  <c r="CV276" i="1"/>
  <c r="GL276" i="1"/>
  <c r="GN276" i="1"/>
  <c r="GP276" i="1"/>
  <c r="GV276" i="1"/>
  <c r="GX276" i="1"/>
  <c r="HC276" i="1"/>
  <c r="P277" i="1"/>
  <c r="R277" i="1"/>
  <c r="S277" i="1"/>
  <c r="Y277" i="1"/>
  <c r="AC277" i="1"/>
  <c r="CQ277" i="1" s="1"/>
  <c r="AD277" i="1"/>
  <c r="AE277" i="1"/>
  <c r="Q277" i="1" s="1"/>
  <c r="AF277" i="1"/>
  <c r="CT277" i="1" s="1"/>
  <c r="AG277" i="1"/>
  <c r="CU277" i="1" s="1"/>
  <c r="T277" i="1" s="1"/>
  <c r="AH277" i="1"/>
  <c r="CV277" i="1" s="1"/>
  <c r="U277" i="1" s="1"/>
  <c r="AI277" i="1"/>
  <c r="AJ277" i="1"/>
  <c r="CX277" i="1" s="1"/>
  <c r="W277" i="1" s="1"/>
  <c r="CR277" i="1"/>
  <c r="CS277" i="1"/>
  <c r="CW277" i="1"/>
  <c r="V277" i="1" s="1"/>
  <c r="GL277" i="1"/>
  <c r="GN277" i="1"/>
  <c r="GP277" i="1"/>
  <c r="GV277" i="1"/>
  <c r="HC277" i="1" s="1"/>
  <c r="GX277" i="1"/>
  <c r="P278" i="1"/>
  <c r="S278" i="1"/>
  <c r="V278" i="1"/>
  <c r="Y278" i="1"/>
  <c r="AC278" i="1"/>
  <c r="AD278" i="1"/>
  <c r="AE278" i="1"/>
  <c r="Q278" i="1" s="1"/>
  <c r="AF278" i="1"/>
  <c r="AG278" i="1"/>
  <c r="CU278" i="1" s="1"/>
  <c r="T278" i="1" s="1"/>
  <c r="AH278" i="1"/>
  <c r="AI278" i="1"/>
  <c r="AJ278" i="1"/>
  <c r="CR278" i="1"/>
  <c r="CT278" i="1"/>
  <c r="CV278" i="1"/>
  <c r="U278" i="1" s="1"/>
  <c r="CW278" i="1"/>
  <c r="CX278" i="1"/>
  <c r="W278" i="1" s="1"/>
  <c r="GL278" i="1"/>
  <c r="GN278" i="1"/>
  <c r="GP278" i="1"/>
  <c r="GV278" i="1"/>
  <c r="HC278" i="1" s="1"/>
  <c r="GX278" i="1" s="1"/>
  <c r="P279" i="1"/>
  <c r="R279" i="1"/>
  <c r="S279" i="1"/>
  <c r="X279" i="1" s="1"/>
  <c r="V279" i="1"/>
  <c r="Y279" i="1"/>
  <c r="AC279" i="1"/>
  <c r="AD279" i="1"/>
  <c r="AB279" i="1" s="1"/>
  <c r="AE279" i="1"/>
  <c r="Q279" i="1" s="1"/>
  <c r="AF279" i="1"/>
  <c r="AG279" i="1"/>
  <c r="CU279" i="1" s="1"/>
  <c r="T279" i="1" s="1"/>
  <c r="AH279" i="1"/>
  <c r="CV279" i="1" s="1"/>
  <c r="U279" i="1" s="1"/>
  <c r="AI279" i="1"/>
  <c r="CW279" i="1" s="1"/>
  <c r="AJ279" i="1"/>
  <c r="CX279" i="1" s="1"/>
  <c r="W279" i="1" s="1"/>
  <c r="CQ279" i="1"/>
  <c r="CR279" i="1"/>
  <c r="CS279" i="1"/>
  <c r="CT279" i="1"/>
  <c r="GL279" i="1"/>
  <c r="GN279" i="1"/>
  <c r="GP279" i="1"/>
  <c r="GV279" i="1"/>
  <c r="HC279" i="1" s="1"/>
  <c r="GX279" i="1"/>
  <c r="C280" i="1"/>
  <c r="D280" i="1"/>
  <c r="I280" i="1"/>
  <c r="K280" i="1"/>
  <c r="R280" i="1"/>
  <c r="U280" i="1"/>
  <c r="X280" i="1"/>
  <c r="AC280" i="1"/>
  <c r="AE280" i="1"/>
  <c r="Q280" i="1" s="1"/>
  <c r="AF280" i="1"/>
  <c r="S280" i="1" s="1"/>
  <c r="AG280" i="1"/>
  <c r="CU280" i="1" s="1"/>
  <c r="T280" i="1" s="1"/>
  <c r="AH280" i="1"/>
  <c r="AI280" i="1"/>
  <c r="AJ280" i="1"/>
  <c r="CQ280" i="1"/>
  <c r="CV280" i="1"/>
  <c r="CW280" i="1"/>
  <c r="V280" i="1" s="1"/>
  <c r="CX280" i="1"/>
  <c r="W280" i="1" s="1"/>
  <c r="GL280" i="1"/>
  <c r="GN280" i="1"/>
  <c r="GP280" i="1"/>
  <c r="GV280" i="1"/>
  <c r="HC280" i="1" s="1"/>
  <c r="GX280" i="1" s="1"/>
  <c r="C281" i="1"/>
  <c r="D281" i="1"/>
  <c r="I281" i="1"/>
  <c r="K281" i="1"/>
  <c r="Q281" i="1"/>
  <c r="CP281" i="1" s="1"/>
  <c r="O281" i="1" s="1"/>
  <c r="S281" i="1"/>
  <c r="X281" i="1" s="1"/>
  <c r="V281" i="1"/>
  <c r="AC281" i="1"/>
  <c r="P281" i="1" s="1"/>
  <c r="AE281" i="1"/>
  <c r="AF281" i="1"/>
  <c r="CT281" i="1" s="1"/>
  <c r="AG281" i="1"/>
  <c r="CU281" i="1" s="1"/>
  <c r="T281" i="1" s="1"/>
  <c r="AH281" i="1"/>
  <c r="AI281" i="1"/>
  <c r="AJ281" i="1"/>
  <c r="CX281" i="1" s="1"/>
  <c r="W281" i="1" s="1"/>
  <c r="CQ281" i="1"/>
  <c r="CS281" i="1"/>
  <c r="CV281" i="1"/>
  <c r="U281" i="1" s="1"/>
  <c r="CW281" i="1"/>
  <c r="CY281" i="1"/>
  <c r="GL281" i="1"/>
  <c r="GN281" i="1"/>
  <c r="GP281" i="1"/>
  <c r="GV281" i="1"/>
  <c r="HC281" i="1"/>
  <c r="GX281" i="1" s="1"/>
  <c r="P282" i="1"/>
  <c r="S282" i="1"/>
  <c r="CY282" i="1" s="1"/>
  <c r="T282" i="1"/>
  <c r="AC282" i="1"/>
  <c r="CQ282" i="1" s="1"/>
  <c r="AE282" i="1"/>
  <c r="AF282" i="1"/>
  <c r="AG282" i="1"/>
  <c r="CU282" i="1" s="1"/>
  <c r="AH282" i="1"/>
  <c r="CV282" i="1" s="1"/>
  <c r="U282" i="1" s="1"/>
  <c r="AI282" i="1"/>
  <c r="CW282" i="1" s="1"/>
  <c r="V282" i="1" s="1"/>
  <c r="AJ282" i="1"/>
  <c r="CT282" i="1"/>
  <c r="CX282" i="1"/>
  <c r="W282" i="1" s="1"/>
  <c r="GL282" i="1"/>
  <c r="GN282" i="1"/>
  <c r="GP282" i="1"/>
  <c r="GV282" i="1"/>
  <c r="HC282" i="1"/>
  <c r="GX282" i="1" s="1"/>
  <c r="P283" i="1"/>
  <c r="W283" i="1"/>
  <c r="AC283" i="1"/>
  <c r="AD283" i="1"/>
  <c r="AB283" i="1" s="1"/>
  <c r="AE283" i="1"/>
  <c r="CY283" i="1" s="1"/>
  <c r="AF283" i="1"/>
  <c r="S283" i="1" s="1"/>
  <c r="AG283" i="1"/>
  <c r="AH283" i="1"/>
  <c r="CV283" i="1" s="1"/>
  <c r="U283" i="1" s="1"/>
  <c r="AI283" i="1"/>
  <c r="AJ283" i="1"/>
  <c r="CQ283" i="1"/>
  <c r="CU283" i="1"/>
  <c r="T283" i="1" s="1"/>
  <c r="CW283" i="1"/>
  <c r="V283" i="1" s="1"/>
  <c r="CX283" i="1"/>
  <c r="GL283" i="1"/>
  <c r="GN283" i="1"/>
  <c r="GP283" i="1"/>
  <c r="GV283" i="1"/>
  <c r="GX283" i="1"/>
  <c r="HC283" i="1"/>
  <c r="T284" i="1"/>
  <c r="W284" i="1"/>
  <c r="AC284" i="1"/>
  <c r="P284" i="1" s="1"/>
  <c r="AE284" i="1"/>
  <c r="AF284" i="1"/>
  <c r="S284" i="1" s="1"/>
  <c r="AG284" i="1"/>
  <c r="AH284" i="1"/>
  <c r="AI284" i="1"/>
  <c r="CW284" i="1" s="1"/>
  <c r="V284" i="1" s="1"/>
  <c r="AJ284" i="1"/>
  <c r="CX284" i="1" s="1"/>
  <c r="CT284" i="1"/>
  <c r="CU284" i="1"/>
  <c r="CV284" i="1"/>
  <c r="U284" i="1" s="1"/>
  <c r="GL284" i="1"/>
  <c r="GN284" i="1"/>
  <c r="GP284" i="1"/>
  <c r="GV284" i="1"/>
  <c r="HC284" i="1" s="1"/>
  <c r="GX284" i="1" s="1"/>
  <c r="Q285" i="1"/>
  <c r="S285" i="1"/>
  <c r="V285" i="1"/>
  <c r="X285" i="1"/>
  <c r="AC285" i="1"/>
  <c r="P285" i="1" s="1"/>
  <c r="CP285" i="1" s="1"/>
  <c r="O285" i="1" s="1"/>
  <c r="AE285" i="1"/>
  <c r="AF285" i="1"/>
  <c r="CT285" i="1" s="1"/>
  <c r="AG285" i="1"/>
  <c r="CU285" i="1" s="1"/>
  <c r="T285" i="1" s="1"/>
  <c r="AH285" i="1"/>
  <c r="AI285" i="1"/>
  <c r="AJ285" i="1"/>
  <c r="CX285" i="1" s="1"/>
  <c r="W285" i="1" s="1"/>
  <c r="CQ285" i="1"/>
  <c r="CS285" i="1"/>
  <c r="CV285" i="1"/>
  <c r="U285" i="1" s="1"/>
  <c r="CW285" i="1"/>
  <c r="GL285" i="1"/>
  <c r="GN285" i="1"/>
  <c r="GP285" i="1"/>
  <c r="GV285" i="1"/>
  <c r="HC285" i="1"/>
  <c r="GX285" i="1" s="1"/>
  <c r="P286" i="1"/>
  <c r="Q286" i="1"/>
  <c r="S286" i="1"/>
  <c r="W286" i="1"/>
  <c r="AC286" i="1"/>
  <c r="CQ286" i="1" s="1"/>
  <c r="AE286" i="1"/>
  <c r="AF286" i="1"/>
  <c r="AG286" i="1"/>
  <c r="CU286" i="1" s="1"/>
  <c r="T286" i="1" s="1"/>
  <c r="AH286" i="1"/>
  <c r="CV286" i="1" s="1"/>
  <c r="U286" i="1" s="1"/>
  <c r="AI286" i="1"/>
  <c r="CW286" i="1" s="1"/>
  <c r="V286" i="1" s="1"/>
  <c r="AJ286" i="1"/>
  <c r="CT286" i="1"/>
  <c r="CX286" i="1"/>
  <c r="GL286" i="1"/>
  <c r="GN286" i="1"/>
  <c r="GP286" i="1"/>
  <c r="GV286" i="1"/>
  <c r="HC286" i="1"/>
  <c r="GX286" i="1" s="1"/>
  <c r="P287" i="1"/>
  <c r="Q287" i="1"/>
  <c r="W287" i="1"/>
  <c r="AB287" i="1"/>
  <c r="AC287" i="1"/>
  <c r="AD287" i="1"/>
  <c r="AE287" i="1"/>
  <c r="R287" i="1" s="1"/>
  <c r="AF287" i="1"/>
  <c r="AG287" i="1"/>
  <c r="AH287" i="1"/>
  <c r="AI287" i="1"/>
  <c r="AJ287" i="1"/>
  <c r="CQ287" i="1"/>
  <c r="CS287" i="1"/>
  <c r="CU287" i="1"/>
  <c r="T287" i="1" s="1"/>
  <c r="CV287" i="1"/>
  <c r="U287" i="1" s="1"/>
  <c r="CW287" i="1"/>
  <c r="V287" i="1" s="1"/>
  <c r="CX287" i="1"/>
  <c r="GL287" i="1"/>
  <c r="GN287" i="1"/>
  <c r="GP287" i="1"/>
  <c r="GV287" i="1"/>
  <c r="GX287" i="1"/>
  <c r="HC287" i="1"/>
  <c r="T288" i="1"/>
  <c r="AC288" i="1"/>
  <c r="AE288" i="1"/>
  <c r="AF288" i="1"/>
  <c r="S288" i="1" s="1"/>
  <c r="AG288" i="1"/>
  <c r="AH288" i="1"/>
  <c r="CV288" i="1" s="1"/>
  <c r="U288" i="1" s="1"/>
  <c r="AI288" i="1"/>
  <c r="CW288" i="1" s="1"/>
  <c r="V288" i="1" s="1"/>
  <c r="AJ288" i="1"/>
  <c r="CX288" i="1" s="1"/>
  <c r="W288" i="1" s="1"/>
  <c r="CT288" i="1"/>
  <c r="CU288" i="1"/>
  <c r="CY288" i="1"/>
  <c r="GL288" i="1"/>
  <c r="GN288" i="1"/>
  <c r="GP288" i="1"/>
  <c r="GV288" i="1"/>
  <c r="HC288" i="1"/>
  <c r="GX288" i="1" s="1"/>
  <c r="S289" i="1"/>
  <c r="X289" i="1" s="1"/>
  <c r="V289" i="1"/>
  <c r="AC289" i="1"/>
  <c r="P289" i="1" s="1"/>
  <c r="AE289" i="1"/>
  <c r="AF289" i="1"/>
  <c r="CT289" i="1" s="1"/>
  <c r="AG289" i="1"/>
  <c r="CU289" i="1" s="1"/>
  <c r="T289" i="1" s="1"/>
  <c r="AH289" i="1"/>
  <c r="CV289" i="1" s="1"/>
  <c r="U289" i="1" s="1"/>
  <c r="AI289" i="1"/>
  <c r="AJ289" i="1"/>
  <c r="CQ289" i="1"/>
  <c r="CW289" i="1"/>
  <c r="CX289" i="1"/>
  <c r="W289" i="1" s="1"/>
  <c r="CY289" i="1"/>
  <c r="GL289" i="1"/>
  <c r="GN289" i="1"/>
  <c r="GP289" i="1"/>
  <c r="GV289" i="1"/>
  <c r="HC289" i="1"/>
  <c r="GX289" i="1" s="1"/>
  <c r="P290" i="1"/>
  <c r="Q290" i="1"/>
  <c r="S290" i="1"/>
  <c r="T290" i="1"/>
  <c r="U290" i="1"/>
  <c r="W290" i="1"/>
  <c r="AC290" i="1"/>
  <c r="CQ290" i="1" s="1"/>
  <c r="AD290" i="1"/>
  <c r="AB290" i="1" s="1"/>
  <c r="AE290" i="1"/>
  <c r="AF290" i="1"/>
  <c r="AG290" i="1"/>
  <c r="AH290" i="1"/>
  <c r="CV290" i="1" s="1"/>
  <c r="AI290" i="1"/>
  <c r="CW290" i="1" s="1"/>
  <c r="V290" i="1" s="1"/>
  <c r="AJ290" i="1"/>
  <c r="CP290" i="1"/>
  <c r="O290" i="1" s="1"/>
  <c r="CS290" i="1"/>
  <c r="CT290" i="1"/>
  <c r="CU290" i="1"/>
  <c r="CX290" i="1"/>
  <c r="CZ290" i="1"/>
  <c r="GL290" i="1"/>
  <c r="GN290" i="1"/>
  <c r="GP290" i="1"/>
  <c r="GV290" i="1"/>
  <c r="HC290" i="1"/>
  <c r="GX290" i="1" s="1"/>
  <c r="P291" i="1"/>
  <c r="W291" i="1"/>
  <c r="AC291" i="1"/>
  <c r="AE291" i="1"/>
  <c r="AF291" i="1"/>
  <c r="AG291" i="1"/>
  <c r="AH291" i="1"/>
  <c r="CV291" i="1" s="1"/>
  <c r="U291" i="1" s="1"/>
  <c r="AI291" i="1"/>
  <c r="AJ291" i="1"/>
  <c r="CQ291" i="1"/>
  <c r="CU291" i="1"/>
  <c r="T291" i="1" s="1"/>
  <c r="CW291" i="1"/>
  <c r="V291" i="1" s="1"/>
  <c r="CX291" i="1"/>
  <c r="GL291" i="1"/>
  <c r="GN291" i="1"/>
  <c r="GP291" i="1"/>
  <c r="GV291" i="1"/>
  <c r="GX291" i="1"/>
  <c r="HC291" i="1"/>
  <c r="Q292" i="1"/>
  <c r="S292" i="1"/>
  <c r="T292" i="1"/>
  <c r="AC292" i="1"/>
  <c r="AE292" i="1"/>
  <c r="CZ292" i="1" s="1"/>
  <c r="AF292" i="1"/>
  <c r="AG292" i="1"/>
  <c r="AH292" i="1"/>
  <c r="CV292" i="1" s="1"/>
  <c r="U292" i="1" s="1"/>
  <c r="AI292" i="1"/>
  <c r="CW292" i="1" s="1"/>
  <c r="V292" i="1" s="1"/>
  <c r="AJ292" i="1"/>
  <c r="CX292" i="1" s="1"/>
  <c r="W292" i="1" s="1"/>
  <c r="CT292" i="1"/>
  <c r="CU292" i="1"/>
  <c r="CY292" i="1"/>
  <c r="GL292" i="1"/>
  <c r="GN292" i="1"/>
  <c r="GP292" i="1"/>
  <c r="GV292" i="1"/>
  <c r="HC292" i="1"/>
  <c r="GX292" i="1" s="1"/>
  <c r="R293" i="1"/>
  <c r="T293" i="1"/>
  <c r="AC293" i="1"/>
  <c r="P293" i="1" s="1"/>
  <c r="AE293" i="1"/>
  <c r="Q293" i="1" s="1"/>
  <c r="AF293" i="1"/>
  <c r="CT293" i="1" s="1"/>
  <c r="AG293" i="1"/>
  <c r="CU293" i="1" s="1"/>
  <c r="AH293" i="1"/>
  <c r="AI293" i="1"/>
  <c r="AJ293" i="1"/>
  <c r="CQ293" i="1"/>
  <c r="CV293" i="1"/>
  <c r="U293" i="1" s="1"/>
  <c r="CW293" i="1"/>
  <c r="V293" i="1" s="1"/>
  <c r="CX293" i="1"/>
  <c r="W293" i="1" s="1"/>
  <c r="GL293" i="1"/>
  <c r="GN293" i="1"/>
  <c r="GP293" i="1"/>
  <c r="GV293" i="1"/>
  <c r="HC293" i="1"/>
  <c r="GX293" i="1" s="1"/>
  <c r="P294" i="1"/>
  <c r="Q294" i="1"/>
  <c r="S294" i="1"/>
  <c r="T294" i="1"/>
  <c r="AC294" i="1"/>
  <c r="CQ294" i="1" s="1"/>
  <c r="AD294" i="1"/>
  <c r="AB294" i="1" s="1"/>
  <c r="AE294" i="1"/>
  <c r="AF294" i="1"/>
  <c r="AG294" i="1"/>
  <c r="CU294" i="1" s="1"/>
  <c r="AH294" i="1"/>
  <c r="CV294" i="1" s="1"/>
  <c r="U294" i="1" s="1"/>
  <c r="AI294" i="1"/>
  <c r="CW294" i="1" s="1"/>
  <c r="V294" i="1" s="1"/>
  <c r="AJ294" i="1"/>
  <c r="CS294" i="1"/>
  <c r="CT294" i="1"/>
  <c r="CX294" i="1"/>
  <c r="W294" i="1" s="1"/>
  <c r="GL294" i="1"/>
  <c r="GN294" i="1"/>
  <c r="GP294" i="1"/>
  <c r="GV294" i="1"/>
  <c r="HC294" i="1" s="1"/>
  <c r="GX294" i="1" s="1"/>
  <c r="P295" i="1"/>
  <c r="R295" i="1"/>
  <c r="W295" i="1"/>
  <c r="AB295" i="1"/>
  <c r="AC295" i="1"/>
  <c r="AD295" i="1"/>
  <c r="AE295" i="1"/>
  <c r="Q295" i="1" s="1"/>
  <c r="AF295" i="1"/>
  <c r="AG295" i="1"/>
  <c r="AH295" i="1"/>
  <c r="AI295" i="1"/>
  <c r="AJ295" i="1"/>
  <c r="CQ295" i="1"/>
  <c r="CS295" i="1"/>
  <c r="CU295" i="1"/>
  <c r="T295" i="1" s="1"/>
  <c r="CV295" i="1"/>
  <c r="U295" i="1" s="1"/>
  <c r="CW295" i="1"/>
  <c r="V295" i="1" s="1"/>
  <c r="CX295" i="1"/>
  <c r="GL295" i="1"/>
  <c r="GN295" i="1"/>
  <c r="GP295" i="1"/>
  <c r="GV295" i="1"/>
  <c r="GX295" i="1"/>
  <c r="HC295" i="1"/>
  <c r="C296" i="1"/>
  <c r="D296" i="1"/>
  <c r="R296" i="1"/>
  <c r="T296" i="1"/>
  <c r="AC296" i="1"/>
  <c r="AE296" i="1"/>
  <c r="AD296" i="1" s="1"/>
  <c r="AF296" i="1"/>
  <c r="AG296" i="1"/>
  <c r="CU296" i="1" s="1"/>
  <c r="AH296" i="1"/>
  <c r="CV296" i="1" s="1"/>
  <c r="U296" i="1" s="1"/>
  <c r="AI296" i="1"/>
  <c r="AJ296" i="1"/>
  <c r="CR296" i="1"/>
  <c r="CS296" i="1"/>
  <c r="CW296" i="1"/>
  <c r="V296" i="1" s="1"/>
  <c r="CX296" i="1"/>
  <c r="W296" i="1" s="1"/>
  <c r="GL296" i="1"/>
  <c r="GN296" i="1"/>
  <c r="GP296" i="1"/>
  <c r="GV296" i="1"/>
  <c r="HC296" i="1" s="1"/>
  <c r="GX296" i="1" s="1"/>
  <c r="C297" i="1"/>
  <c r="D297" i="1"/>
  <c r="O297" i="1"/>
  <c r="P297" i="1"/>
  <c r="CP297" i="1" s="1"/>
  <c r="R297" i="1"/>
  <c r="S297" i="1"/>
  <c r="Y297" i="1" s="1"/>
  <c r="V297" i="1"/>
  <c r="AC297" i="1"/>
  <c r="CQ297" i="1" s="1"/>
  <c r="AD297" i="1"/>
  <c r="AB297" i="1" s="1"/>
  <c r="AE297" i="1"/>
  <c r="Q297" i="1" s="1"/>
  <c r="AF297" i="1"/>
  <c r="CT297" i="1" s="1"/>
  <c r="AG297" i="1"/>
  <c r="CU297" i="1" s="1"/>
  <c r="T297" i="1" s="1"/>
  <c r="AH297" i="1"/>
  <c r="CV297" i="1" s="1"/>
  <c r="U297" i="1" s="1"/>
  <c r="AI297" i="1"/>
  <c r="AJ297" i="1"/>
  <c r="CR297" i="1"/>
  <c r="CS297" i="1"/>
  <c r="CW297" i="1"/>
  <c r="CX297" i="1"/>
  <c r="W297" i="1" s="1"/>
  <c r="CY297" i="1"/>
  <c r="GL297" i="1"/>
  <c r="GN297" i="1"/>
  <c r="GP297" i="1"/>
  <c r="GV297" i="1"/>
  <c r="HC297" i="1" s="1"/>
  <c r="GX297" i="1" s="1"/>
  <c r="Q298" i="1"/>
  <c r="S298" i="1"/>
  <c r="V298" i="1"/>
  <c r="W298" i="1"/>
  <c r="Y298" i="1"/>
  <c r="AC298" i="1"/>
  <c r="AD298" i="1"/>
  <c r="AE298" i="1"/>
  <c r="X298" i="1" s="1"/>
  <c r="AF298" i="1"/>
  <c r="AG298" i="1"/>
  <c r="AH298" i="1"/>
  <c r="AI298" i="1"/>
  <c r="AJ298" i="1"/>
  <c r="CT298" i="1"/>
  <c r="CU298" i="1"/>
  <c r="T298" i="1" s="1"/>
  <c r="CV298" i="1"/>
  <c r="U298" i="1" s="1"/>
  <c r="CW298" i="1"/>
  <c r="CX298" i="1"/>
  <c r="GL298" i="1"/>
  <c r="GN298" i="1"/>
  <c r="GP298" i="1"/>
  <c r="GV298" i="1"/>
  <c r="HC298" i="1"/>
  <c r="GX298" i="1" s="1"/>
  <c r="P299" i="1"/>
  <c r="CP299" i="1" s="1"/>
  <c r="O299" i="1" s="1"/>
  <c r="S299" i="1"/>
  <c r="CZ299" i="1" s="1"/>
  <c r="V299" i="1"/>
  <c r="AC299" i="1"/>
  <c r="AD299" i="1"/>
  <c r="AB299" i="1" s="1"/>
  <c r="AE299" i="1"/>
  <c r="Q299" i="1" s="1"/>
  <c r="AF299" i="1"/>
  <c r="AG299" i="1"/>
  <c r="CU299" i="1" s="1"/>
  <c r="T299" i="1" s="1"/>
  <c r="AH299" i="1"/>
  <c r="CV299" i="1" s="1"/>
  <c r="U299" i="1" s="1"/>
  <c r="AI299" i="1"/>
  <c r="CW299" i="1" s="1"/>
  <c r="AJ299" i="1"/>
  <c r="CQ299" i="1"/>
  <c r="CR299" i="1"/>
  <c r="CS299" i="1"/>
  <c r="CT299" i="1"/>
  <c r="CX299" i="1"/>
  <c r="W299" i="1" s="1"/>
  <c r="GL299" i="1"/>
  <c r="GN299" i="1"/>
  <c r="GP299" i="1"/>
  <c r="GV299" i="1"/>
  <c r="HC299" i="1" s="1"/>
  <c r="GX299" i="1" s="1"/>
  <c r="C300" i="1"/>
  <c r="D300" i="1"/>
  <c r="P300" i="1"/>
  <c r="S300" i="1"/>
  <c r="W300" i="1"/>
  <c r="AC300" i="1"/>
  <c r="CQ300" i="1" s="1"/>
  <c r="AE300" i="1"/>
  <c r="Q300" i="1" s="1"/>
  <c r="AF300" i="1"/>
  <c r="AG300" i="1"/>
  <c r="CU300" i="1" s="1"/>
  <c r="T300" i="1" s="1"/>
  <c r="AH300" i="1"/>
  <c r="CV300" i="1" s="1"/>
  <c r="U300" i="1" s="1"/>
  <c r="AI300" i="1"/>
  <c r="CW300" i="1" s="1"/>
  <c r="V300" i="1" s="1"/>
  <c r="AJ300" i="1"/>
  <c r="CS300" i="1"/>
  <c r="CT300" i="1"/>
  <c r="CX300" i="1"/>
  <c r="GL300" i="1"/>
  <c r="GN300" i="1"/>
  <c r="GP300" i="1"/>
  <c r="GV300" i="1"/>
  <c r="HC300" i="1" s="1"/>
  <c r="GX300" i="1"/>
  <c r="C301" i="1"/>
  <c r="D301" i="1"/>
  <c r="R301" i="1"/>
  <c r="U301" i="1"/>
  <c r="V301" i="1"/>
  <c r="X301" i="1"/>
  <c r="AB301" i="1"/>
  <c r="AC301" i="1"/>
  <c r="AD301" i="1"/>
  <c r="AE301" i="1"/>
  <c r="Q301" i="1" s="1"/>
  <c r="AF301" i="1"/>
  <c r="S301" i="1" s="1"/>
  <c r="AG301" i="1"/>
  <c r="AH301" i="1"/>
  <c r="AI301" i="1"/>
  <c r="AJ301" i="1"/>
  <c r="CX301" i="1" s="1"/>
  <c r="W301" i="1" s="1"/>
  <c r="CS301" i="1"/>
  <c r="CT301" i="1"/>
  <c r="CU301" i="1"/>
  <c r="T301" i="1" s="1"/>
  <c r="CV301" i="1"/>
  <c r="CW301" i="1"/>
  <c r="CZ301" i="1"/>
  <c r="GL301" i="1"/>
  <c r="GN301" i="1"/>
  <c r="GP301" i="1"/>
  <c r="GV301" i="1"/>
  <c r="HC301" i="1" s="1"/>
  <c r="GX301" i="1" s="1"/>
  <c r="I302" i="1"/>
  <c r="Q302" i="1"/>
  <c r="R302" i="1"/>
  <c r="AC302" i="1"/>
  <c r="AE302" i="1"/>
  <c r="AF302" i="1"/>
  <c r="CT302" i="1" s="1"/>
  <c r="AG302" i="1"/>
  <c r="CU302" i="1" s="1"/>
  <c r="AH302" i="1"/>
  <c r="CV302" i="1" s="1"/>
  <c r="AI302" i="1"/>
  <c r="AJ302" i="1"/>
  <c r="CQ302" i="1"/>
  <c r="CW302" i="1"/>
  <c r="CX302" i="1"/>
  <c r="W302" i="1" s="1"/>
  <c r="GL302" i="1"/>
  <c r="BZ309" i="1" s="1"/>
  <c r="GN302" i="1"/>
  <c r="GO302" i="1"/>
  <c r="GP302" i="1"/>
  <c r="GV302" i="1"/>
  <c r="HC302" i="1"/>
  <c r="I303" i="1"/>
  <c r="Q303" i="1"/>
  <c r="R303" i="1"/>
  <c r="S303" i="1"/>
  <c r="U303" i="1"/>
  <c r="X303" i="1"/>
  <c r="AC303" i="1"/>
  <c r="P303" i="1" s="1"/>
  <c r="AE303" i="1"/>
  <c r="AD303" i="1" s="1"/>
  <c r="AF303" i="1"/>
  <c r="CT303" i="1" s="1"/>
  <c r="AG303" i="1"/>
  <c r="CU303" i="1" s="1"/>
  <c r="T303" i="1" s="1"/>
  <c r="AH303" i="1"/>
  <c r="AI303" i="1"/>
  <c r="CW303" i="1" s="1"/>
  <c r="V303" i="1" s="1"/>
  <c r="AJ303" i="1"/>
  <c r="CQ303" i="1"/>
  <c r="CR303" i="1"/>
  <c r="CS303" i="1"/>
  <c r="CV303" i="1"/>
  <c r="CX303" i="1"/>
  <c r="W303" i="1" s="1"/>
  <c r="GL303" i="1"/>
  <c r="GN303" i="1"/>
  <c r="GO303" i="1"/>
  <c r="GP303" i="1"/>
  <c r="GV303" i="1"/>
  <c r="GX303" i="1"/>
  <c r="HC303" i="1"/>
  <c r="C304" i="1"/>
  <c r="D304" i="1"/>
  <c r="I304" i="1"/>
  <c r="P304" i="1" s="1"/>
  <c r="K304" i="1"/>
  <c r="Q304" i="1"/>
  <c r="R304" i="1"/>
  <c r="U304" i="1"/>
  <c r="V304" i="1"/>
  <c r="AC304" i="1"/>
  <c r="AD304" i="1"/>
  <c r="AE304" i="1"/>
  <c r="CS304" i="1" s="1"/>
  <c r="AF304" i="1"/>
  <c r="CT304" i="1" s="1"/>
  <c r="AG304" i="1"/>
  <c r="AH304" i="1"/>
  <c r="AI304" i="1"/>
  <c r="CW304" i="1" s="1"/>
  <c r="AJ304" i="1"/>
  <c r="CX304" i="1" s="1"/>
  <c r="W304" i="1" s="1"/>
  <c r="CQ304" i="1"/>
  <c r="CR304" i="1"/>
  <c r="CU304" i="1"/>
  <c r="T304" i="1" s="1"/>
  <c r="CV304" i="1"/>
  <c r="GL304" i="1"/>
  <c r="GN304" i="1"/>
  <c r="GP304" i="1"/>
  <c r="GV304" i="1"/>
  <c r="GX304" i="1"/>
  <c r="HC304" i="1"/>
  <c r="C305" i="1"/>
  <c r="D305" i="1"/>
  <c r="I305" i="1"/>
  <c r="K305" i="1"/>
  <c r="P305" i="1"/>
  <c r="R305" i="1"/>
  <c r="U305" i="1"/>
  <c r="V305" i="1"/>
  <c r="W305" i="1"/>
  <c r="X305" i="1"/>
  <c r="AC305" i="1"/>
  <c r="AD305" i="1"/>
  <c r="AB305" i="1" s="1"/>
  <c r="AE305" i="1"/>
  <c r="Q305" i="1" s="1"/>
  <c r="AF305" i="1"/>
  <c r="S305" i="1" s="1"/>
  <c r="AG305" i="1"/>
  <c r="AH305" i="1"/>
  <c r="AI305" i="1"/>
  <c r="CW305" i="1" s="1"/>
  <c r="AJ305" i="1"/>
  <c r="CX305" i="1" s="1"/>
  <c r="CP305" i="1"/>
  <c r="O305" i="1" s="1"/>
  <c r="CQ305" i="1"/>
  <c r="CS305" i="1"/>
  <c r="CU305" i="1"/>
  <c r="T305" i="1" s="1"/>
  <c r="CV305" i="1"/>
  <c r="CZ305" i="1"/>
  <c r="GL305" i="1"/>
  <c r="GN305" i="1"/>
  <c r="GP305" i="1"/>
  <c r="GV305" i="1"/>
  <c r="HC305" i="1" s="1"/>
  <c r="GX305" i="1" s="1"/>
  <c r="R306" i="1"/>
  <c r="W306" i="1"/>
  <c r="AC306" i="1"/>
  <c r="AE306" i="1"/>
  <c r="AD306" i="1" s="1"/>
  <c r="AF306" i="1"/>
  <c r="AG306" i="1"/>
  <c r="CU306" i="1" s="1"/>
  <c r="T306" i="1" s="1"/>
  <c r="AH306" i="1"/>
  <c r="CV306" i="1" s="1"/>
  <c r="U306" i="1" s="1"/>
  <c r="AI306" i="1"/>
  <c r="AJ306" i="1"/>
  <c r="CR306" i="1"/>
  <c r="CS306" i="1"/>
  <c r="CW306" i="1"/>
  <c r="V306" i="1" s="1"/>
  <c r="CX306" i="1"/>
  <c r="GL306" i="1"/>
  <c r="GN306" i="1"/>
  <c r="GO306" i="1"/>
  <c r="GP306" i="1"/>
  <c r="GV306" i="1"/>
  <c r="HC306" i="1"/>
  <c r="GX306" i="1" s="1"/>
  <c r="P307" i="1"/>
  <c r="FR307" i="1" s="1"/>
  <c r="S307" i="1"/>
  <c r="W307" i="1"/>
  <c r="AC307" i="1"/>
  <c r="CQ307" i="1" s="1"/>
  <c r="AE307" i="1"/>
  <c r="Q307" i="1" s="1"/>
  <c r="CP307" i="1" s="1"/>
  <c r="O307" i="1" s="1"/>
  <c r="AF307" i="1"/>
  <c r="AG307" i="1"/>
  <c r="CU307" i="1" s="1"/>
  <c r="T307" i="1" s="1"/>
  <c r="AH307" i="1"/>
  <c r="CV307" i="1" s="1"/>
  <c r="U307" i="1" s="1"/>
  <c r="AI307" i="1"/>
  <c r="CW307" i="1" s="1"/>
  <c r="V307" i="1" s="1"/>
  <c r="AJ307" i="1"/>
  <c r="CS307" i="1"/>
  <c r="CT307" i="1"/>
  <c r="CX307" i="1"/>
  <c r="GL307" i="1"/>
  <c r="GN307" i="1"/>
  <c r="GO307" i="1"/>
  <c r="GP307" i="1"/>
  <c r="GV307" i="1"/>
  <c r="HC307" i="1" s="1"/>
  <c r="GX307" i="1"/>
  <c r="B309" i="1"/>
  <c r="B248" i="1" s="1"/>
  <c r="C309" i="1"/>
  <c r="C248" i="1" s="1"/>
  <c r="D309" i="1"/>
  <c r="D248" i="1" s="1"/>
  <c r="F309" i="1"/>
  <c r="F248" i="1" s="1"/>
  <c r="G309" i="1"/>
  <c r="G248" i="1" s="1"/>
  <c r="AO309" i="1"/>
  <c r="BX309" i="1"/>
  <c r="BX248" i="1" s="1"/>
  <c r="CK309" i="1"/>
  <c r="CK248" i="1" s="1"/>
  <c r="CL309" i="1"/>
  <c r="CM309" i="1"/>
  <c r="FP309" i="1"/>
  <c r="FP248" i="1" s="1"/>
  <c r="GC309" i="1"/>
  <c r="GC248" i="1" s="1"/>
  <c r="GD309" i="1"/>
  <c r="GE309" i="1"/>
  <c r="GE248" i="1" s="1"/>
  <c r="D339" i="1"/>
  <c r="D341" i="1"/>
  <c r="E341" i="1"/>
  <c r="F341" i="1"/>
  <c r="Z341" i="1"/>
  <c r="AA341" i="1"/>
  <c r="AM341" i="1"/>
  <c r="AN341" i="1"/>
  <c r="BE341" i="1"/>
  <c r="BF341" i="1"/>
  <c r="BG341" i="1"/>
  <c r="BH341" i="1"/>
  <c r="BI341" i="1"/>
  <c r="BJ341" i="1"/>
  <c r="BK341" i="1"/>
  <c r="BL341" i="1"/>
  <c r="BM341" i="1"/>
  <c r="BN341" i="1"/>
  <c r="BO341" i="1"/>
  <c r="BP341" i="1"/>
  <c r="BQ341" i="1"/>
  <c r="BR341" i="1"/>
  <c r="BS341" i="1"/>
  <c r="BT341" i="1"/>
  <c r="BU341" i="1"/>
  <c r="BV341" i="1"/>
  <c r="BW341" i="1"/>
  <c r="CN341" i="1"/>
  <c r="CO341" i="1"/>
  <c r="CP341" i="1"/>
  <c r="CQ341" i="1"/>
  <c r="CR341" i="1"/>
  <c r="CS341" i="1"/>
  <c r="CT341" i="1"/>
  <c r="CU341" i="1"/>
  <c r="CV341" i="1"/>
  <c r="CW341" i="1"/>
  <c r="CX341" i="1"/>
  <c r="CY341" i="1"/>
  <c r="CZ341" i="1"/>
  <c r="DA341" i="1"/>
  <c r="DB341" i="1"/>
  <c r="DC341" i="1"/>
  <c r="DD341" i="1"/>
  <c r="DE341" i="1"/>
  <c r="DF341" i="1"/>
  <c r="DR341" i="1"/>
  <c r="DS341" i="1"/>
  <c r="EE341" i="1"/>
  <c r="EF341" i="1"/>
  <c r="EW341" i="1"/>
  <c r="EX341" i="1"/>
  <c r="EY341" i="1"/>
  <c r="EZ341" i="1"/>
  <c r="FA341" i="1"/>
  <c r="FB341" i="1"/>
  <c r="FC341" i="1"/>
  <c r="FD341" i="1"/>
  <c r="FE341" i="1"/>
  <c r="FF341" i="1"/>
  <c r="FG341" i="1"/>
  <c r="FH341" i="1"/>
  <c r="FI341" i="1"/>
  <c r="FJ341" i="1"/>
  <c r="FK341" i="1"/>
  <c r="FL341" i="1"/>
  <c r="FM341" i="1"/>
  <c r="FN341" i="1"/>
  <c r="FO341" i="1"/>
  <c r="FP341" i="1"/>
  <c r="FQ341" i="1"/>
  <c r="GE341" i="1"/>
  <c r="GF341" i="1"/>
  <c r="GG341" i="1"/>
  <c r="GH341" i="1"/>
  <c r="GI341" i="1"/>
  <c r="GJ341" i="1"/>
  <c r="GK341" i="1"/>
  <c r="GL341" i="1"/>
  <c r="GM341" i="1"/>
  <c r="GN341" i="1"/>
  <c r="GO341" i="1"/>
  <c r="GP341" i="1"/>
  <c r="GQ341" i="1"/>
  <c r="GR341" i="1"/>
  <c r="GS341" i="1"/>
  <c r="GT341" i="1"/>
  <c r="GU341" i="1"/>
  <c r="GV341" i="1"/>
  <c r="GW341" i="1"/>
  <c r="GX341" i="1"/>
  <c r="C343" i="1"/>
  <c r="D343" i="1"/>
  <c r="I343" i="1"/>
  <c r="R343" i="1" s="1"/>
  <c r="K343" i="1"/>
  <c r="Q343" i="1"/>
  <c r="S343" i="1"/>
  <c r="T343" i="1"/>
  <c r="U343" i="1"/>
  <c r="AC343" i="1"/>
  <c r="AD343" i="1"/>
  <c r="AB343" i="1" s="1"/>
  <c r="AE343" i="1"/>
  <c r="AF343" i="1"/>
  <c r="CT343" i="1" s="1"/>
  <c r="AG343" i="1"/>
  <c r="CU343" i="1" s="1"/>
  <c r="AH343" i="1"/>
  <c r="CV343" i="1" s="1"/>
  <c r="AI343" i="1"/>
  <c r="AJ343" i="1"/>
  <c r="CQ343" i="1"/>
  <c r="CR343" i="1"/>
  <c r="CS343" i="1"/>
  <c r="CW343" i="1"/>
  <c r="V343" i="1" s="1"/>
  <c r="CX343" i="1"/>
  <c r="W343" i="1" s="1"/>
  <c r="GL343" i="1"/>
  <c r="GN343" i="1"/>
  <c r="GP343" i="1"/>
  <c r="GV343" i="1"/>
  <c r="HC343" i="1" s="1"/>
  <c r="GX343" i="1" s="1"/>
  <c r="C344" i="1"/>
  <c r="D344" i="1"/>
  <c r="I344" i="1"/>
  <c r="K344" i="1"/>
  <c r="S344" i="1"/>
  <c r="CY344" i="1" s="1"/>
  <c r="U344" i="1"/>
  <c r="W344" i="1"/>
  <c r="X344" i="1"/>
  <c r="AC344" i="1"/>
  <c r="P344" i="1" s="1"/>
  <c r="AD344" i="1"/>
  <c r="AE344" i="1"/>
  <c r="AF344" i="1"/>
  <c r="AG344" i="1"/>
  <c r="AH344" i="1"/>
  <c r="AI344" i="1"/>
  <c r="CW344" i="1" s="1"/>
  <c r="V344" i="1" s="1"/>
  <c r="AJ344" i="1"/>
  <c r="CR344" i="1"/>
  <c r="CS344" i="1"/>
  <c r="CT344" i="1"/>
  <c r="CU344" i="1"/>
  <c r="T344" i="1" s="1"/>
  <c r="CV344" i="1"/>
  <c r="CX344" i="1"/>
  <c r="CZ344" i="1"/>
  <c r="GL344" i="1"/>
  <c r="GN344" i="1"/>
  <c r="GP344" i="1"/>
  <c r="GV344" i="1"/>
  <c r="HC344" i="1" s="1"/>
  <c r="GX344" i="1"/>
  <c r="I345" i="1"/>
  <c r="Q345" i="1" s="1"/>
  <c r="K345" i="1"/>
  <c r="P345" i="1"/>
  <c r="R345" i="1"/>
  <c r="S345" i="1"/>
  <c r="U345" i="1"/>
  <c r="AC345" i="1"/>
  <c r="AD345" i="1"/>
  <c r="AE345" i="1"/>
  <c r="AF345" i="1"/>
  <c r="CT345" i="1" s="1"/>
  <c r="AG345" i="1"/>
  <c r="CU345" i="1" s="1"/>
  <c r="T345" i="1" s="1"/>
  <c r="AH345" i="1"/>
  <c r="CV345" i="1" s="1"/>
  <c r="AI345" i="1"/>
  <c r="CW345" i="1" s="1"/>
  <c r="V345" i="1" s="1"/>
  <c r="AJ345" i="1"/>
  <c r="CX345" i="1" s="1"/>
  <c r="W345" i="1" s="1"/>
  <c r="CQ345" i="1"/>
  <c r="CR345" i="1"/>
  <c r="CS345" i="1"/>
  <c r="GL345" i="1"/>
  <c r="GN345" i="1"/>
  <c r="GP345" i="1"/>
  <c r="GV345" i="1"/>
  <c r="HC345" i="1" s="1"/>
  <c r="GX345" i="1" s="1"/>
  <c r="I346" i="1"/>
  <c r="K346" i="1"/>
  <c r="P346" i="1"/>
  <c r="AC346" i="1"/>
  <c r="CQ346" i="1" s="1"/>
  <c r="AE346" i="1"/>
  <c r="CR346" i="1" s="1"/>
  <c r="AF346" i="1"/>
  <c r="AG346" i="1"/>
  <c r="AH346" i="1"/>
  <c r="AI346" i="1"/>
  <c r="AJ346" i="1"/>
  <c r="CU346" i="1"/>
  <c r="CV346" i="1"/>
  <c r="CW346" i="1"/>
  <c r="CX346" i="1"/>
  <c r="GL346" i="1"/>
  <c r="GN346" i="1"/>
  <c r="GP346" i="1"/>
  <c r="GV346" i="1"/>
  <c r="GX346" i="1"/>
  <c r="HC346" i="1"/>
  <c r="I347" i="1"/>
  <c r="K347" i="1"/>
  <c r="T347" i="1"/>
  <c r="U347" i="1"/>
  <c r="W347" i="1"/>
  <c r="AC347" i="1"/>
  <c r="AB347" i="1" s="1"/>
  <c r="AD347" i="1"/>
  <c r="AE347" i="1"/>
  <c r="AF347" i="1"/>
  <c r="CT347" i="1" s="1"/>
  <c r="AG347" i="1"/>
  <c r="AH347" i="1"/>
  <c r="CV347" i="1" s="1"/>
  <c r="AI347" i="1"/>
  <c r="CW347" i="1" s="1"/>
  <c r="AJ347" i="1"/>
  <c r="CX347" i="1" s="1"/>
  <c r="CQ347" i="1"/>
  <c r="CR347" i="1"/>
  <c r="CS347" i="1"/>
  <c r="CU347" i="1"/>
  <c r="GL347" i="1"/>
  <c r="GN347" i="1"/>
  <c r="GP347" i="1"/>
  <c r="GV347" i="1"/>
  <c r="HC347" i="1" s="1"/>
  <c r="GX347" i="1" s="1"/>
  <c r="I348" i="1"/>
  <c r="Q348" i="1" s="1"/>
  <c r="K348" i="1"/>
  <c r="R348" i="1"/>
  <c r="S348" i="1"/>
  <c r="T348" i="1"/>
  <c r="AC348" i="1"/>
  <c r="P348" i="1" s="1"/>
  <c r="AD348" i="1"/>
  <c r="AE348" i="1"/>
  <c r="CS348" i="1" s="1"/>
  <c r="AF348" i="1"/>
  <c r="AG348" i="1"/>
  <c r="AH348" i="1"/>
  <c r="CV348" i="1" s="1"/>
  <c r="U348" i="1" s="1"/>
  <c r="AI348" i="1"/>
  <c r="AJ348" i="1"/>
  <c r="CR348" i="1"/>
  <c r="CT348" i="1"/>
  <c r="CU348" i="1"/>
  <c r="CW348" i="1"/>
  <c r="V348" i="1" s="1"/>
  <c r="CX348" i="1"/>
  <c r="W348" i="1" s="1"/>
  <c r="GL348" i="1"/>
  <c r="GN348" i="1"/>
  <c r="GP348" i="1"/>
  <c r="GV348" i="1"/>
  <c r="HC348" i="1" s="1"/>
  <c r="GX348" i="1"/>
  <c r="I349" i="1"/>
  <c r="K349" i="1"/>
  <c r="V349" i="1"/>
  <c r="W349" i="1"/>
  <c r="AC349" i="1"/>
  <c r="AE349" i="1"/>
  <c r="AD349" i="1" s="1"/>
  <c r="AB349" i="1" s="1"/>
  <c r="AF349" i="1"/>
  <c r="S349" i="1" s="1"/>
  <c r="AG349" i="1"/>
  <c r="AH349" i="1"/>
  <c r="CV349" i="1" s="1"/>
  <c r="U349" i="1" s="1"/>
  <c r="AI349" i="1"/>
  <c r="AJ349" i="1"/>
  <c r="CX349" i="1" s="1"/>
  <c r="CR349" i="1"/>
  <c r="CS349" i="1"/>
  <c r="CT349" i="1"/>
  <c r="CU349" i="1"/>
  <c r="CW349" i="1"/>
  <c r="GL349" i="1"/>
  <c r="GN349" i="1"/>
  <c r="GP349" i="1"/>
  <c r="GV349" i="1"/>
  <c r="HC349" i="1" s="1"/>
  <c r="I350" i="1"/>
  <c r="K350" i="1"/>
  <c r="Q350" i="1"/>
  <c r="R350" i="1"/>
  <c r="AC350" i="1"/>
  <c r="CQ350" i="1" s="1"/>
  <c r="AE350" i="1"/>
  <c r="AF350" i="1"/>
  <c r="AG350" i="1"/>
  <c r="CU350" i="1" s="1"/>
  <c r="T350" i="1" s="1"/>
  <c r="AH350" i="1"/>
  <c r="AI350" i="1"/>
  <c r="CW350" i="1" s="1"/>
  <c r="V350" i="1" s="1"/>
  <c r="AJ350" i="1"/>
  <c r="CX350" i="1" s="1"/>
  <c r="W350" i="1" s="1"/>
  <c r="CV350" i="1"/>
  <c r="U350" i="1" s="1"/>
  <c r="GL350" i="1"/>
  <c r="GN350" i="1"/>
  <c r="GP350" i="1"/>
  <c r="GV350" i="1"/>
  <c r="HC350" i="1"/>
  <c r="GX350" i="1" s="1"/>
  <c r="I351" i="1"/>
  <c r="K351" i="1"/>
  <c r="O351" i="1"/>
  <c r="P351" i="1"/>
  <c r="CP351" i="1" s="1"/>
  <c r="Q351" i="1"/>
  <c r="AC351" i="1"/>
  <c r="AD351" i="1"/>
  <c r="AE351" i="1"/>
  <c r="CS351" i="1" s="1"/>
  <c r="AF351" i="1"/>
  <c r="S351" i="1" s="1"/>
  <c r="AG351" i="1"/>
  <c r="AH351" i="1"/>
  <c r="AI351" i="1"/>
  <c r="AJ351" i="1"/>
  <c r="CX351" i="1" s="1"/>
  <c r="W351" i="1" s="1"/>
  <c r="CQ351" i="1"/>
  <c r="CR351" i="1"/>
  <c r="CT351" i="1"/>
  <c r="CU351" i="1"/>
  <c r="CV351" i="1"/>
  <c r="CW351" i="1"/>
  <c r="GL351" i="1"/>
  <c r="GN351" i="1"/>
  <c r="GP351" i="1"/>
  <c r="GV351" i="1"/>
  <c r="HC351" i="1" s="1"/>
  <c r="GX351" i="1" s="1"/>
  <c r="I352" i="1"/>
  <c r="R352" i="1" s="1"/>
  <c r="K352" i="1"/>
  <c r="S352" i="1"/>
  <c r="X352" i="1"/>
  <c r="AC352" i="1"/>
  <c r="AE352" i="1"/>
  <c r="CR352" i="1" s="1"/>
  <c r="AF352" i="1"/>
  <c r="AG352" i="1"/>
  <c r="CU352" i="1" s="1"/>
  <c r="T352" i="1" s="1"/>
  <c r="AH352" i="1"/>
  <c r="CV352" i="1" s="1"/>
  <c r="U352" i="1" s="1"/>
  <c r="AI352" i="1"/>
  <c r="CW352" i="1" s="1"/>
  <c r="V352" i="1" s="1"/>
  <c r="AJ352" i="1"/>
  <c r="CQ352" i="1"/>
  <c r="CT352" i="1"/>
  <c r="CX352" i="1"/>
  <c r="W352" i="1" s="1"/>
  <c r="CY352" i="1"/>
  <c r="GL352" i="1"/>
  <c r="GN352" i="1"/>
  <c r="GP352" i="1"/>
  <c r="GV352" i="1"/>
  <c r="HC352" i="1"/>
  <c r="GX352" i="1" s="1"/>
  <c r="I353" i="1"/>
  <c r="K353" i="1"/>
  <c r="AC353" i="1"/>
  <c r="AE353" i="1"/>
  <c r="AF353" i="1"/>
  <c r="AG353" i="1"/>
  <c r="CU353" i="1" s="1"/>
  <c r="T353" i="1" s="1"/>
  <c r="AH353" i="1"/>
  <c r="AI353" i="1"/>
  <c r="AJ353" i="1"/>
  <c r="CV353" i="1"/>
  <c r="U353" i="1" s="1"/>
  <c r="CW353" i="1"/>
  <c r="V353" i="1" s="1"/>
  <c r="CX353" i="1"/>
  <c r="W353" i="1" s="1"/>
  <c r="GL353" i="1"/>
  <c r="GN353" i="1"/>
  <c r="GP353" i="1"/>
  <c r="GV353" i="1"/>
  <c r="HC353" i="1" s="1"/>
  <c r="GX353" i="1" s="1"/>
  <c r="I354" i="1"/>
  <c r="K354" i="1"/>
  <c r="U354" i="1"/>
  <c r="V354" i="1"/>
  <c r="AC354" i="1"/>
  <c r="P354" i="1" s="1"/>
  <c r="AE354" i="1"/>
  <c r="AD354" i="1" s="1"/>
  <c r="AB354" i="1" s="1"/>
  <c r="AF354" i="1"/>
  <c r="AG354" i="1"/>
  <c r="CU354" i="1" s="1"/>
  <c r="T354" i="1" s="1"/>
  <c r="AH354" i="1"/>
  <c r="AI354" i="1"/>
  <c r="CW354" i="1" s="1"/>
  <c r="AJ354" i="1"/>
  <c r="CX354" i="1" s="1"/>
  <c r="CQ354" i="1"/>
  <c r="CR354" i="1"/>
  <c r="CS354" i="1"/>
  <c r="CT354" i="1"/>
  <c r="CV354" i="1"/>
  <c r="GL354" i="1"/>
  <c r="GN354" i="1"/>
  <c r="GP354" i="1"/>
  <c r="GV354" i="1"/>
  <c r="HC354" i="1"/>
  <c r="I355" i="1"/>
  <c r="K355" i="1"/>
  <c r="P355" i="1"/>
  <c r="Q355" i="1"/>
  <c r="S355" i="1"/>
  <c r="U355" i="1"/>
  <c r="AC355" i="1"/>
  <c r="AD355" i="1"/>
  <c r="AB355" i="1" s="1"/>
  <c r="AE355" i="1"/>
  <c r="AF355" i="1"/>
  <c r="CT355" i="1" s="1"/>
  <c r="AG355" i="1"/>
  <c r="AH355" i="1"/>
  <c r="AI355" i="1"/>
  <c r="CW355" i="1" s="1"/>
  <c r="V355" i="1" s="1"/>
  <c r="AJ355" i="1"/>
  <c r="CQ355" i="1"/>
  <c r="CU355" i="1"/>
  <c r="T355" i="1" s="1"/>
  <c r="CV355" i="1"/>
  <c r="CX355" i="1"/>
  <c r="W355" i="1" s="1"/>
  <c r="CY355" i="1"/>
  <c r="CZ355" i="1"/>
  <c r="GL355" i="1"/>
  <c r="GN355" i="1"/>
  <c r="GP355" i="1"/>
  <c r="GV355" i="1"/>
  <c r="GX355" i="1"/>
  <c r="HC355" i="1"/>
  <c r="I356" i="1"/>
  <c r="Q356" i="1" s="1"/>
  <c r="K356" i="1"/>
  <c r="P356" i="1"/>
  <c r="CP356" i="1" s="1"/>
  <c r="O356" i="1" s="1"/>
  <c r="S356" i="1"/>
  <c r="CY356" i="1" s="1"/>
  <c r="U356" i="1"/>
  <c r="W356" i="1"/>
  <c r="X356" i="1"/>
  <c r="AC356" i="1"/>
  <c r="AB356" i="1" s="1"/>
  <c r="AD356" i="1"/>
  <c r="AE356" i="1"/>
  <c r="AF356" i="1"/>
  <c r="AG356" i="1"/>
  <c r="AH356" i="1"/>
  <c r="AI356" i="1"/>
  <c r="CW356" i="1" s="1"/>
  <c r="V356" i="1" s="1"/>
  <c r="AJ356" i="1"/>
  <c r="CQ356" i="1"/>
  <c r="CR356" i="1"/>
  <c r="CS356" i="1"/>
  <c r="CT356" i="1"/>
  <c r="CU356" i="1"/>
  <c r="T356" i="1" s="1"/>
  <c r="CV356" i="1"/>
  <c r="CX356" i="1"/>
  <c r="CZ356" i="1"/>
  <c r="GL356" i="1"/>
  <c r="GN356" i="1"/>
  <c r="GP356" i="1"/>
  <c r="GV356" i="1"/>
  <c r="HC356" i="1" s="1"/>
  <c r="GX356" i="1" s="1"/>
  <c r="I357" i="1"/>
  <c r="Q357" i="1" s="1"/>
  <c r="K357" i="1"/>
  <c r="P357" i="1"/>
  <c r="R357" i="1"/>
  <c r="S357" i="1"/>
  <c r="U357" i="1"/>
  <c r="AC357" i="1"/>
  <c r="AD357" i="1"/>
  <c r="AB357" i="1" s="1"/>
  <c r="AE357" i="1"/>
  <c r="AF357" i="1"/>
  <c r="CT357" i="1" s="1"/>
  <c r="AG357" i="1"/>
  <c r="CU357" i="1" s="1"/>
  <c r="T357" i="1" s="1"/>
  <c r="AH357" i="1"/>
  <c r="CV357" i="1" s="1"/>
  <c r="AI357" i="1"/>
  <c r="AJ357" i="1"/>
  <c r="CP357" i="1"/>
  <c r="O357" i="1" s="1"/>
  <c r="CQ357" i="1"/>
  <c r="CR357" i="1"/>
  <c r="CS357" i="1"/>
  <c r="CW357" i="1"/>
  <c r="V357" i="1" s="1"/>
  <c r="CX357" i="1"/>
  <c r="W357" i="1" s="1"/>
  <c r="GL357" i="1"/>
  <c r="GN357" i="1"/>
  <c r="GP357" i="1"/>
  <c r="GV357" i="1"/>
  <c r="HC357" i="1" s="1"/>
  <c r="GX357" i="1" s="1"/>
  <c r="I358" i="1"/>
  <c r="W358" i="1" s="1"/>
  <c r="K358" i="1"/>
  <c r="Q358" i="1"/>
  <c r="R358" i="1"/>
  <c r="AC358" i="1"/>
  <c r="CQ358" i="1" s="1"/>
  <c r="AE358" i="1"/>
  <c r="AD358" i="1" s="1"/>
  <c r="AB358" i="1" s="1"/>
  <c r="AF358" i="1"/>
  <c r="AG358" i="1"/>
  <c r="AH358" i="1"/>
  <c r="AI358" i="1"/>
  <c r="AJ358" i="1"/>
  <c r="CR358" i="1"/>
  <c r="CS358" i="1"/>
  <c r="CU358" i="1"/>
  <c r="T358" i="1" s="1"/>
  <c r="CV358" i="1"/>
  <c r="CW358" i="1"/>
  <c r="CX358" i="1"/>
  <c r="GL358" i="1"/>
  <c r="GN358" i="1"/>
  <c r="GP358" i="1"/>
  <c r="GV358" i="1"/>
  <c r="HC358" i="1"/>
  <c r="GX358" i="1" s="1"/>
  <c r="C359" i="1"/>
  <c r="D359" i="1"/>
  <c r="I359" i="1"/>
  <c r="Q359" i="1" s="1"/>
  <c r="K359" i="1"/>
  <c r="P359" i="1"/>
  <c r="R359" i="1"/>
  <c r="U359" i="1"/>
  <c r="AC359" i="1"/>
  <c r="AD359" i="1"/>
  <c r="AB359" i="1" s="1"/>
  <c r="AE359" i="1"/>
  <c r="AF359" i="1"/>
  <c r="AG359" i="1"/>
  <c r="CU359" i="1" s="1"/>
  <c r="T359" i="1" s="1"/>
  <c r="AH359" i="1"/>
  <c r="CV359" i="1" s="1"/>
  <c r="AI359" i="1"/>
  <c r="AJ359" i="1"/>
  <c r="CQ359" i="1"/>
  <c r="CR359" i="1"/>
  <c r="CS359" i="1"/>
  <c r="CW359" i="1"/>
  <c r="V359" i="1" s="1"/>
  <c r="CX359" i="1"/>
  <c r="W359" i="1" s="1"/>
  <c r="GL359" i="1"/>
  <c r="GN359" i="1"/>
  <c r="GP359" i="1"/>
  <c r="GV359" i="1"/>
  <c r="HC359" i="1" s="1"/>
  <c r="GX359" i="1" s="1"/>
  <c r="C360" i="1"/>
  <c r="D360" i="1"/>
  <c r="I360" i="1"/>
  <c r="K360" i="1"/>
  <c r="P360" i="1"/>
  <c r="S360" i="1"/>
  <c r="CY360" i="1" s="1"/>
  <c r="U360" i="1"/>
  <c r="W360" i="1"/>
  <c r="X360" i="1"/>
  <c r="AC360" i="1"/>
  <c r="CQ360" i="1" s="1"/>
  <c r="AD360" i="1"/>
  <c r="AB360" i="1" s="1"/>
  <c r="AE360" i="1"/>
  <c r="AF360" i="1"/>
  <c r="AG360" i="1"/>
  <c r="AH360" i="1"/>
  <c r="AI360" i="1"/>
  <c r="CW360" i="1" s="1"/>
  <c r="V360" i="1" s="1"/>
  <c r="AJ360" i="1"/>
  <c r="CR360" i="1"/>
  <c r="CS360" i="1"/>
  <c r="CT360" i="1"/>
  <c r="CU360" i="1"/>
  <c r="T360" i="1" s="1"/>
  <c r="CV360" i="1"/>
  <c r="CX360" i="1"/>
  <c r="CZ360" i="1"/>
  <c r="GL360" i="1"/>
  <c r="GN360" i="1"/>
  <c r="GP360" i="1"/>
  <c r="GV360" i="1"/>
  <c r="HC360" i="1" s="1"/>
  <c r="GX360" i="1"/>
  <c r="I361" i="1"/>
  <c r="S361" i="1"/>
  <c r="T361" i="1"/>
  <c r="X361" i="1"/>
  <c r="AC361" i="1"/>
  <c r="AE361" i="1"/>
  <c r="Q361" i="1" s="1"/>
  <c r="AF361" i="1"/>
  <c r="AG361" i="1"/>
  <c r="CU361" i="1" s="1"/>
  <c r="AH361" i="1"/>
  <c r="AI361" i="1"/>
  <c r="CW361" i="1" s="1"/>
  <c r="V361" i="1" s="1"/>
  <c r="AJ361" i="1"/>
  <c r="CQ361" i="1"/>
  <c r="CT361" i="1"/>
  <c r="CV361" i="1"/>
  <c r="U361" i="1" s="1"/>
  <c r="CX361" i="1"/>
  <c r="W361" i="1" s="1"/>
  <c r="CY361" i="1"/>
  <c r="GL361" i="1"/>
  <c r="GN361" i="1"/>
  <c r="GP361" i="1"/>
  <c r="GV361" i="1"/>
  <c r="HC361" i="1"/>
  <c r="GX361" i="1" s="1"/>
  <c r="AC362" i="1"/>
  <c r="AD362" i="1"/>
  <c r="AE362" i="1"/>
  <c r="CS362" i="1" s="1"/>
  <c r="AF362" i="1"/>
  <c r="AG362" i="1"/>
  <c r="AH362" i="1"/>
  <c r="CV362" i="1" s="1"/>
  <c r="AI362" i="1"/>
  <c r="AJ362" i="1"/>
  <c r="CR362" i="1"/>
  <c r="CT362" i="1"/>
  <c r="CU362" i="1"/>
  <c r="CW362" i="1"/>
  <c r="CX362" i="1"/>
  <c r="GL362" i="1"/>
  <c r="GN362" i="1"/>
  <c r="GP362" i="1"/>
  <c r="GV362" i="1"/>
  <c r="HC362" i="1" s="1"/>
  <c r="C363" i="1"/>
  <c r="D363" i="1"/>
  <c r="I363" i="1"/>
  <c r="K363" i="1"/>
  <c r="AC363" i="1"/>
  <c r="AD363" i="1"/>
  <c r="AE363" i="1"/>
  <c r="AF363" i="1"/>
  <c r="AG363" i="1"/>
  <c r="AH363" i="1"/>
  <c r="CV363" i="1" s="1"/>
  <c r="U363" i="1" s="1"/>
  <c r="AI363" i="1"/>
  <c r="CW363" i="1" s="1"/>
  <c r="AJ363" i="1"/>
  <c r="CX363" i="1" s="1"/>
  <c r="CQ363" i="1"/>
  <c r="CR363" i="1"/>
  <c r="CS363" i="1"/>
  <c r="CU363" i="1"/>
  <c r="GL363" i="1"/>
  <c r="GN363" i="1"/>
  <c r="GP363" i="1"/>
  <c r="GV363" i="1"/>
  <c r="HC363" i="1" s="1"/>
  <c r="C364" i="1"/>
  <c r="D364" i="1"/>
  <c r="I364" i="1"/>
  <c r="P364" i="1" s="1"/>
  <c r="K364" i="1"/>
  <c r="Q364" i="1"/>
  <c r="R364" i="1"/>
  <c r="W364" i="1"/>
  <c r="AC364" i="1"/>
  <c r="CQ364" i="1" s="1"/>
  <c r="AE364" i="1"/>
  <c r="AD364" i="1" s="1"/>
  <c r="AB364" i="1" s="1"/>
  <c r="AF364" i="1"/>
  <c r="AG364" i="1"/>
  <c r="AH364" i="1"/>
  <c r="AI364" i="1"/>
  <c r="AJ364" i="1"/>
  <c r="CR364" i="1"/>
  <c r="CS364" i="1"/>
  <c r="CU364" i="1"/>
  <c r="CV364" i="1"/>
  <c r="CW364" i="1"/>
  <c r="CX364" i="1"/>
  <c r="GL364" i="1"/>
  <c r="GN364" i="1"/>
  <c r="GP364" i="1"/>
  <c r="GV364" i="1"/>
  <c r="GX364" i="1"/>
  <c r="HC364" i="1"/>
  <c r="AC365" i="1"/>
  <c r="AE365" i="1"/>
  <c r="AD365" i="1" s="1"/>
  <c r="AB365" i="1" s="1"/>
  <c r="AF365" i="1"/>
  <c r="AG365" i="1"/>
  <c r="CU365" i="1" s="1"/>
  <c r="AH365" i="1"/>
  <c r="AI365" i="1"/>
  <c r="CW365" i="1" s="1"/>
  <c r="AJ365" i="1"/>
  <c r="CQ365" i="1"/>
  <c r="CR365" i="1"/>
  <c r="CS365" i="1"/>
  <c r="CT365" i="1"/>
  <c r="CV365" i="1"/>
  <c r="CX365" i="1"/>
  <c r="GL365" i="1"/>
  <c r="GN365" i="1"/>
  <c r="GP365" i="1"/>
  <c r="GV365" i="1"/>
  <c r="HC365" i="1"/>
  <c r="AC366" i="1"/>
  <c r="AE366" i="1"/>
  <c r="AF366" i="1"/>
  <c r="CT366" i="1" s="1"/>
  <c r="AG366" i="1"/>
  <c r="CU366" i="1" s="1"/>
  <c r="AH366" i="1"/>
  <c r="AI366" i="1"/>
  <c r="AJ366" i="1"/>
  <c r="CX366" i="1" s="1"/>
  <c r="CV366" i="1"/>
  <c r="CW366" i="1"/>
  <c r="GL366" i="1"/>
  <c r="GN366" i="1"/>
  <c r="GP366" i="1"/>
  <c r="GV366" i="1"/>
  <c r="HC366" i="1" s="1"/>
  <c r="C367" i="1"/>
  <c r="D367" i="1"/>
  <c r="I367" i="1"/>
  <c r="K367" i="1"/>
  <c r="T367" i="1"/>
  <c r="V367" i="1"/>
  <c r="W367" i="1"/>
  <c r="Y367" i="1"/>
  <c r="AB367" i="1"/>
  <c r="AC367" i="1"/>
  <c r="AD367" i="1"/>
  <c r="AE367" i="1"/>
  <c r="AF367" i="1"/>
  <c r="S367" i="1" s="1"/>
  <c r="AG367" i="1"/>
  <c r="AH367" i="1"/>
  <c r="CV367" i="1" s="1"/>
  <c r="U367" i="1" s="1"/>
  <c r="AI367" i="1"/>
  <c r="AJ367" i="1"/>
  <c r="CX367" i="1" s="1"/>
  <c r="CR367" i="1"/>
  <c r="CS367" i="1"/>
  <c r="CT367" i="1"/>
  <c r="CU367" i="1"/>
  <c r="CW367" i="1"/>
  <c r="GL367" i="1"/>
  <c r="GN367" i="1"/>
  <c r="GP367" i="1"/>
  <c r="GV367" i="1"/>
  <c r="HC367" i="1" s="1"/>
  <c r="GX367" i="1" s="1"/>
  <c r="C368" i="1"/>
  <c r="D368" i="1"/>
  <c r="I368" i="1"/>
  <c r="GX368" i="1" s="1"/>
  <c r="K368" i="1"/>
  <c r="AC368" i="1"/>
  <c r="AD368" i="1"/>
  <c r="AE368" i="1"/>
  <c r="CS368" i="1" s="1"/>
  <c r="AF368" i="1"/>
  <c r="AG368" i="1"/>
  <c r="CU368" i="1" s="1"/>
  <c r="T368" i="1" s="1"/>
  <c r="AH368" i="1"/>
  <c r="CV368" i="1" s="1"/>
  <c r="AI368" i="1"/>
  <c r="AJ368" i="1"/>
  <c r="CR368" i="1"/>
  <c r="CW368" i="1"/>
  <c r="CX368" i="1"/>
  <c r="GL368" i="1"/>
  <c r="GN368" i="1"/>
  <c r="GP368" i="1"/>
  <c r="GV368" i="1"/>
  <c r="HC368" i="1" s="1"/>
  <c r="I369" i="1"/>
  <c r="U369" i="1" s="1"/>
  <c r="AC369" i="1"/>
  <c r="AD369" i="1"/>
  <c r="AE369" i="1"/>
  <c r="AF369" i="1"/>
  <c r="AG369" i="1"/>
  <c r="AH369" i="1"/>
  <c r="AI369" i="1"/>
  <c r="CW369" i="1" s="1"/>
  <c r="AJ369" i="1"/>
  <c r="CR369" i="1"/>
  <c r="CS369" i="1"/>
  <c r="CT369" i="1"/>
  <c r="CU369" i="1"/>
  <c r="T369" i="1" s="1"/>
  <c r="CV369" i="1"/>
  <c r="CX369" i="1"/>
  <c r="GL369" i="1"/>
  <c r="GN369" i="1"/>
  <c r="GP369" i="1"/>
  <c r="GV369" i="1"/>
  <c r="HC369" i="1" s="1"/>
  <c r="GX369" i="1"/>
  <c r="AC370" i="1"/>
  <c r="AE370" i="1"/>
  <c r="AF370" i="1"/>
  <c r="AG370" i="1"/>
  <c r="CU370" i="1" s="1"/>
  <c r="AH370" i="1"/>
  <c r="CV370" i="1" s="1"/>
  <c r="AI370" i="1"/>
  <c r="CW370" i="1" s="1"/>
  <c r="AJ370" i="1"/>
  <c r="CX370" i="1" s="1"/>
  <c r="CQ370" i="1"/>
  <c r="CT370" i="1"/>
  <c r="GL370" i="1"/>
  <c r="GN370" i="1"/>
  <c r="GP370" i="1"/>
  <c r="GV370" i="1"/>
  <c r="HC370" i="1"/>
  <c r="C371" i="1"/>
  <c r="D371" i="1"/>
  <c r="I371" i="1"/>
  <c r="K371" i="1"/>
  <c r="V371" i="1"/>
  <c r="AC371" i="1"/>
  <c r="AD371" i="1"/>
  <c r="AE371" i="1"/>
  <c r="AF371" i="1"/>
  <c r="S371" i="1" s="1"/>
  <c r="X371" i="1" s="1"/>
  <c r="AG371" i="1"/>
  <c r="AH371" i="1"/>
  <c r="AI371" i="1"/>
  <c r="AJ371" i="1"/>
  <c r="CX371" i="1" s="1"/>
  <c r="W371" i="1" s="1"/>
  <c r="CT371" i="1"/>
  <c r="CU371" i="1"/>
  <c r="T371" i="1" s="1"/>
  <c r="CV371" i="1"/>
  <c r="U371" i="1" s="1"/>
  <c r="CW371" i="1"/>
  <c r="GL371" i="1"/>
  <c r="GN371" i="1"/>
  <c r="GP371" i="1"/>
  <c r="GV371" i="1"/>
  <c r="HC371" i="1" s="1"/>
  <c r="GX371" i="1" s="1"/>
  <c r="C372" i="1"/>
  <c r="D372" i="1"/>
  <c r="I372" i="1"/>
  <c r="K372" i="1"/>
  <c r="Q372" i="1"/>
  <c r="R372" i="1"/>
  <c r="AC372" i="1"/>
  <c r="AE372" i="1"/>
  <c r="AF372" i="1"/>
  <c r="S372" i="1" s="1"/>
  <c r="AG372" i="1"/>
  <c r="CU372" i="1" s="1"/>
  <c r="T372" i="1" s="1"/>
  <c r="AH372" i="1"/>
  <c r="AI372" i="1"/>
  <c r="CW372" i="1" s="1"/>
  <c r="V372" i="1" s="1"/>
  <c r="AJ372" i="1"/>
  <c r="CX372" i="1" s="1"/>
  <c r="W372" i="1" s="1"/>
  <c r="CT372" i="1"/>
  <c r="CV372" i="1"/>
  <c r="U372" i="1" s="1"/>
  <c r="GL372" i="1"/>
  <c r="GN372" i="1"/>
  <c r="GP372" i="1"/>
  <c r="GV372" i="1"/>
  <c r="HC372" i="1" s="1"/>
  <c r="GX372" i="1" s="1"/>
  <c r="I373" i="1"/>
  <c r="AC373" i="1"/>
  <c r="AE373" i="1"/>
  <c r="CS373" i="1" s="1"/>
  <c r="AF373" i="1"/>
  <c r="AG373" i="1"/>
  <c r="AH373" i="1"/>
  <c r="AI373" i="1"/>
  <c r="AJ373" i="1"/>
  <c r="CX373" i="1" s="1"/>
  <c r="CQ373" i="1"/>
  <c r="CT373" i="1"/>
  <c r="CU373" i="1"/>
  <c r="CV373" i="1"/>
  <c r="CW373" i="1"/>
  <c r="GL373" i="1"/>
  <c r="GN373" i="1"/>
  <c r="GP373" i="1"/>
  <c r="GV373" i="1"/>
  <c r="HC373" i="1" s="1"/>
  <c r="I374" i="1"/>
  <c r="S374" i="1"/>
  <c r="V374" i="1"/>
  <c r="W374" i="1"/>
  <c r="AC374" i="1"/>
  <c r="AE374" i="1"/>
  <c r="AF374" i="1"/>
  <c r="AG374" i="1"/>
  <c r="CU374" i="1" s="1"/>
  <c r="T374" i="1" s="1"/>
  <c r="AH374" i="1"/>
  <c r="CV374" i="1" s="1"/>
  <c r="U374" i="1" s="1"/>
  <c r="AI374" i="1"/>
  <c r="CW374" i="1" s="1"/>
  <c r="AJ374" i="1"/>
  <c r="CQ374" i="1"/>
  <c r="CT374" i="1"/>
  <c r="CX374" i="1"/>
  <c r="GL374" i="1"/>
  <c r="GN374" i="1"/>
  <c r="GP374" i="1"/>
  <c r="GV374" i="1"/>
  <c r="HC374" i="1"/>
  <c r="GX374" i="1" s="1"/>
  <c r="P375" i="1"/>
  <c r="S375" i="1"/>
  <c r="T375" i="1"/>
  <c r="U375" i="1"/>
  <c r="AC375" i="1"/>
  <c r="AD375" i="1"/>
  <c r="AB375" i="1" s="1"/>
  <c r="AE375" i="1"/>
  <c r="AF375" i="1"/>
  <c r="CT375" i="1" s="1"/>
  <c r="AG375" i="1"/>
  <c r="AH375" i="1"/>
  <c r="AI375" i="1"/>
  <c r="CW375" i="1" s="1"/>
  <c r="V375" i="1" s="1"/>
  <c r="AJ375" i="1"/>
  <c r="CQ375" i="1"/>
  <c r="CU375" i="1"/>
  <c r="CV375" i="1"/>
  <c r="CX375" i="1"/>
  <c r="W375" i="1" s="1"/>
  <c r="CY375" i="1"/>
  <c r="CZ375" i="1"/>
  <c r="GL375" i="1"/>
  <c r="GN375" i="1"/>
  <c r="GP375" i="1"/>
  <c r="GV375" i="1"/>
  <c r="GX375" i="1"/>
  <c r="HC375" i="1"/>
  <c r="P376" i="1"/>
  <c r="Q376" i="1"/>
  <c r="R376" i="1"/>
  <c r="W376" i="1"/>
  <c r="AB376" i="1"/>
  <c r="AC376" i="1"/>
  <c r="CQ376" i="1" s="1"/>
  <c r="AD376" i="1"/>
  <c r="AE376" i="1"/>
  <c r="AF376" i="1"/>
  <c r="AG376" i="1"/>
  <c r="AH376" i="1"/>
  <c r="AI376" i="1"/>
  <c r="AJ376" i="1"/>
  <c r="CR376" i="1"/>
  <c r="CS376" i="1"/>
  <c r="CU376" i="1"/>
  <c r="T376" i="1" s="1"/>
  <c r="CV376" i="1"/>
  <c r="U376" i="1" s="1"/>
  <c r="CW376" i="1"/>
  <c r="V376" i="1" s="1"/>
  <c r="CX376" i="1"/>
  <c r="GL376" i="1"/>
  <c r="GN376" i="1"/>
  <c r="GP376" i="1"/>
  <c r="GV376" i="1"/>
  <c r="GX376" i="1"/>
  <c r="HC376" i="1"/>
  <c r="B378" i="1"/>
  <c r="B341" i="1" s="1"/>
  <c r="C378" i="1"/>
  <c r="C341" i="1" s="1"/>
  <c r="D378" i="1"/>
  <c r="F378" i="1"/>
  <c r="G378" i="1"/>
  <c r="G341" i="1" s="1"/>
  <c r="BC378" i="1"/>
  <c r="BX378" i="1"/>
  <c r="BY378" i="1"/>
  <c r="BY341" i="1" s="1"/>
  <c r="CK378" i="1"/>
  <c r="CL378" i="1"/>
  <c r="CL341" i="1" s="1"/>
  <c r="CM378" i="1"/>
  <c r="EH378" i="1"/>
  <c r="EH341" i="1" s="1"/>
  <c r="ET378" i="1"/>
  <c r="P391" i="1" s="1"/>
  <c r="EU378" i="1"/>
  <c r="EU341" i="1" s="1"/>
  <c r="EV378" i="1"/>
  <c r="FP378" i="1"/>
  <c r="EG378" i="1" s="1"/>
  <c r="EG341" i="1" s="1"/>
  <c r="FQ378" i="1"/>
  <c r="GC378" i="1"/>
  <c r="GC341" i="1" s="1"/>
  <c r="GD378" i="1"/>
  <c r="GD341" i="1" s="1"/>
  <c r="GE378" i="1"/>
  <c r="P382" i="1"/>
  <c r="P394" i="1"/>
  <c r="D408" i="1"/>
  <c r="E410" i="1"/>
  <c r="Z410" i="1"/>
  <c r="AA410" i="1"/>
  <c r="AM410" i="1"/>
  <c r="AN410" i="1"/>
  <c r="BE410" i="1"/>
  <c r="BF410" i="1"/>
  <c r="BG410" i="1"/>
  <c r="BH410" i="1"/>
  <c r="BI410" i="1"/>
  <c r="BJ410" i="1"/>
  <c r="BK410" i="1"/>
  <c r="BL410" i="1"/>
  <c r="BM410" i="1"/>
  <c r="BN410" i="1"/>
  <c r="BO410" i="1"/>
  <c r="BP410" i="1"/>
  <c r="BQ410" i="1"/>
  <c r="BR410" i="1"/>
  <c r="BS410" i="1"/>
  <c r="BT410" i="1"/>
  <c r="BU410" i="1"/>
  <c r="BV410" i="1"/>
  <c r="BW410" i="1"/>
  <c r="CN410" i="1"/>
  <c r="CO410" i="1"/>
  <c r="CP410" i="1"/>
  <c r="CQ410" i="1"/>
  <c r="CR410" i="1"/>
  <c r="CS410" i="1"/>
  <c r="CT410" i="1"/>
  <c r="CU410" i="1"/>
  <c r="CV410" i="1"/>
  <c r="CW410" i="1"/>
  <c r="CX410" i="1"/>
  <c r="CY410" i="1"/>
  <c r="CZ410" i="1"/>
  <c r="DA410" i="1"/>
  <c r="DB410" i="1"/>
  <c r="DC410" i="1"/>
  <c r="DD410" i="1"/>
  <c r="DE410" i="1"/>
  <c r="DF410" i="1"/>
  <c r="DR410" i="1"/>
  <c r="DS410" i="1"/>
  <c r="EE410" i="1"/>
  <c r="EF410" i="1"/>
  <c r="EG410" i="1"/>
  <c r="EW410" i="1"/>
  <c r="EX410" i="1"/>
  <c r="EY410" i="1"/>
  <c r="EZ410" i="1"/>
  <c r="FA410" i="1"/>
  <c r="FB410" i="1"/>
  <c r="FC410" i="1"/>
  <c r="FD410" i="1"/>
  <c r="FE410" i="1"/>
  <c r="FF410" i="1"/>
  <c r="FG410" i="1"/>
  <c r="FH410" i="1"/>
  <c r="FI410" i="1"/>
  <c r="FJ410" i="1"/>
  <c r="FK410" i="1"/>
  <c r="FL410" i="1"/>
  <c r="FM410" i="1"/>
  <c r="FN410" i="1"/>
  <c r="FO410" i="1"/>
  <c r="GF410" i="1"/>
  <c r="GG410" i="1"/>
  <c r="GH410" i="1"/>
  <c r="GI410" i="1"/>
  <c r="GJ410" i="1"/>
  <c r="GK410" i="1"/>
  <c r="GL410" i="1"/>
  <c r="GM410" i="1"/>
  <c r="GN410" i="1"/>
  <c r="GO410" i="1"/>
  <c r="GP410" i="1"/>
  <c r="GQ410" i="1"/>
  <c r="GR410" i="1"/>
  <c r="GS410" i="1"/>
  <c r="GT410" i="1"/>
  <c r="GU410" i="1"/>
  <c r="GV410" i="1"/>
  <c r="GW410" i="1"/>
  <c r="GX410" i="1"/>
  <c r="C412" i="1"/>
  <c r="D412" i="1"/>
  <c r="I412" i="1"/>
  <c r="K412" i="1"/>
  <c r="P412" i="1"/>
  <c r="Q412" i="1"/>
  <c r="R412" i="1"/>
  <c r="S412" i="1"/>
  <c r="AC412" i="1"/>
  <c r="CQ412" i="1" s="1"/>
  <c r="AD412" i="1"/>
  <c r="AB412" i="1" s="1"/>
  <c r="AE412" i="1"/>
  <c r="CR412" i="1" s="1"/>
  <c r="AF412" i="1"/>
  <c r="AG412" i="1"/>
  <c r="CU412" i="1" s="1"/>
  <c r="T412" i="1" s="1"/>
  <c r="AH412" i="1"/>
  <c r="CV412" i="1" s="1"/>
  <c r="U412" i="1" s="1"/>
  <c r="AI412" i="1"/>
  <c r="AJ412" i="1"/>
  <c r="CX412" i="1" s="1"/>
  <c r="W412" i="1" s="1"/>
  <c r="CT412" i="1"/>
  <c r="CW412" i="1"/>
  <c r="V412" i="1" s="1"/>
  <c r="GL412" i="1"/>
  <c r="GN412" i="1"/>
  <c r="GP412" i="1"/>
  <c r="GV412" i="1"/>
  <c r="HC412" i="1"/>
  <c r="GX412" i="1" s="1"/>
  <c r="C413" i="1"/>
  <c r="D413" i="1"/>
  <c r="I413" i="1"/>
  <c r="K413" i="1"/>
  <c r="Q413" i="1"/>
  <c r="R413" i="1"/>
  <c r="W413" i="1"/>
  <c r="AC413" i="1"/>
  <c r="AE413" i="1"/>
  <c r="AF413" i="1"/>
  <c r="AG413" i="1"/>
  <c r="CU413" i="1" s="1"/>
  <c r="T413" i="1" s="1"/>
  <c r="AH413" i="1"/>
  <c r="CV413" i="1" s="1"/>
  <c r="U413" i="1" s="1"/>
  <c r="AI413" i="1"/>
  <c r="CW413" i="1" s="1"/>
  <c r="V413" i="1" s="1"/>
  <c r="AJ413" i="1"/>
  <c r="CR413" i="1"/>
  <c r="CX413" i="1"/>
  <c r="GL413" i="1"/>
  <c r="GN413" i="1"/>
  <c r="GP413" i="1"/>
  <c r="GV413" i="1"/>
  <c r="HC413" i="1" s="1"/>
  <c r="GX413" i="1" s="1"/>
  <c r="I414" i="1"/>
  <c r="P414" i="1" s="1"/>
  <c r="Q414" i="1"/>
  <c r="R414" i="1"/>
  <c r="S414" i="1"/>
  <c r="AC414" i="1"/>
  <c r="CQ414" i="1" s="1"/>
  <c r="AD414" i="1"/>
  <c r="AB414" i="1" s="1"/>
  <c r="AE414" i="1"/>
  <c r="CR414" i="1" s="1"/>
  <c r="AF414" i="1"/>
  <c r="AG414" i="1"/>
  <c r="CU414" i="1" s="1"/>
  <c r="T414" i="1" s="1"/>
  <c r="AH414" i="1"/>
  <c r="CV414" i="1" s="1"/>
  <c r="U414" i="1" s="1"/>
  <c r="AI414" i="1"/>
  <c r="CW414" i="1" s="1"/>
  <c r="V414" i="1" s="1"/>
  <c r="AJ414" i="1"/>
  <c r="CT414" i="1"/>
  <c r="CX414" i="1"/>
  <c r="W414" i="1" s="1"/>
  <c r="CY414" i="1"/>
  <c r="CZ414" i="1"/>
  <c r="GL414" i="1"/>
  <c r="GN414" i="1"/>
  <c r="GP414" i="1"/>
  <c r="GV414" i="1"/>
  <c r="HC414" i="1"/>
  <c r="GX414" i="1" s="1"/>
  <c r="I415" i="1"/>
  <c r="R415" i="1" s="1"/>
  <c r="P415" i="1"/>
  <c r="Q415" i="1"/>
  <c r="S415" i="1"/>
  <c r="CZ415" i="1" s="1"/>
  <c r="U415" i="1"/>
  <c r="AC415" i="1"/>
  <c r="CQ415" i="1" s="1"/>
  <c r="AD415" i="1"/>
  <c r="AE415" i="1"/>
  <c r="CS415" i="1" s="1"/>
  <c r="AF415" i="1"/>
  <c r="AG415" i="1"/>
  <c r="CU415" i="1" s="1"/>
  <c r="T415" i="1" s="1"/>
  <c r="AH415" i="1"/>
  <c r="AI415" i="1"/>
  <c r="CW415" i="1" s="1"/>
  <c r="V415" i="1" s="1"/>
  <c r="AJ415" i="1"/>
  <c r="CR415" i="1"/>
  <c r="CT415" i="1"/>
  <c r="CV415" i="1"/>
  <c r="CX415" i="1"/>
  <c r="W415" i="1" s="1"/>
  <c r="GL415" i="1"/>
  <c r="GN415" i="1"/>
  <c r="GP415" i="1"/>
  <c r="GV415" i="1"/>
  <c r="HC415" i="1"/>
  <c r="GX415" i="1" s="1"/>
  <c r="I416" i="1"/>
  <c r="Q416" i="1"/>
  <c r="R416" i="1"/>
  <c r="AC416" i="1"/>
  <c r="P416" i="1" s="1"/>
  <c r="AE416" i="1"/>
  <c r="AD416" i="1" s="1"/>
  <c r="AF416" i="1"/>
  <c r="AG416" i="1"/>
  <c r="CU416" i="1" s="1"/>
  <c r="T416" i="1" s="1"/>
  <c r="AH416" i="1"/>
  <c r="CV416" i="1" s="1"/>
  <c r="U416" i="1" s="1"/>
  <c r="AI416" i="1"/>
  <c r="CW416" i="1" s="1"/>
  <c r="V416" i="1" s="1"/>
  <c r="AJ416" i="1"/>
  <c r="CR416" i="1"/>
  <c r="CX416" i="1"/>
  <c r="W416" i="1" s="1"/>
  <c r="GL416" i="1"/>
  <c r="GN416" i="1"/>
  <c r="GP416" i="1"/>
  <c r="GV416" i="1"/>
  <c r="HC416" i="1"/>
  <c r="GX416" i="1" s="1"/>
  <c r="I417" i="1"/>
  <c r="P417" i="1"/>
  <c r="Q417" i="1"/>
  <c r="AC417" i="1"/>
  <c r="CQ417" i="1" s="1"/>
  <c r="AE417" i="1"/>
  <c r="AF417" i="1"/>
  <c r="AG417" i="1"/>
  <c r="CU417" i="1" s="1"/>
  <c r="T417" i="1" s="1"/>
  <c r="AH417" i="1"/>
  <c r="CV417" i="1" s="1"/>
  <c r="U417" i="1" s="1"/>
  <c r="AI417" i="1"/>
  <c r="AJ417" i="1"/>
  <c r="CW417" i="1"/>
  <c r="V417" i="1" s="1"/>
  <c r="CX417" i="1"/>
  <c r="W417" i="1" s="1"/>
  <c r="GL417" i="1"/>
  <c r="GN417" i="1"/>
  <c r="GP417" i="1"/>
  <c r="GV417" i="1"/>
  <c r="HC417" i="1" s="1"/>
  <c r="GX417" i="1" s="1"/>
  <c r="I418" i="1"/>
  <c r="P418" i="1"/>
  <c r="AC418" i="1"/>
  <c r="AE418" i="1"/>
  <c r="AF418" i="1"/>
  <c r="AG418" i="1"/>
  <c r="AH418" i="1"/>
  <c r="AI418" i="1"/>
  <c r="AJ418" i="1"/>
  <c r="CX418" i="1" s="1"/>
  <c r="W418" i="1" s="1"/>
  <c r="CU418" i="1"/>
  <c r="T418" i="1" s="1"/>
  <c r="CV418" i="1"/>
  <c r="U418" i="1" s="1"/>
  <c r="CW418" i="1"/>
  <c r="V418" i="1" s="1"/>
  <c r="GL418" i="1"/>
  <c r="GN418" i="1"/>
  <c r="GP418" i="1"/>
  <c r="GV418" i="1"/>
  <c r="GX418" i="1"/>
  <c r="HC418" i="1"/>
  <c r="I419" i="1"/>
  <c r="V419" i="1"/>
  <c r="AC419" i="1"/>
  <c r="AE419" i="1"/>
  <c r="AF419" i="1"/>
  <c r="AG419" i="1"/>
  <c r="CU419" i="1" s="1"/>
  <c r="AH419" i="1"/>
  <c r="AI419" i="1"/>
  <c r="AJ419" i="1"/>
  <c r="CX419" i="1" s="1"/>
  <c r="W419" i="1" s="1"/>
  <c r="CT419" i="1"/>
  <c r="CV419" i="1"/>
  <c r="U419" i="1" s="1"/>
  <c r="CW419" i="1"/>
  <c r="GL419" i="1"/>
  <c r="GN419" i="1"/>
  <c r="GP419" i="1"/>
  <c r="GV419" i="1"/>
  <c r="HC419" i="1" s="1"/>
  <c r="GX419" i="1" s="1"/>
  <c r="I420" i="1"/>
  <c r="S420" i="1" s="1"/>
  <c r="AB420" i="1"/>
  <c r="AC420" i="1"/>
  <c r="AD420" i="1"/>
  <c r="AE420" i="1"/>
  <c r="AF420" i="1"/>
  <c r="AG420" i="1"/>
  <c r="AH420" i="1"/>
  <c r="AI420" i="1"/>
  <c r="CW420" i="1" s="1"/>
  <c r="V420" i="1" s="1"/>
  <c r="AJ420" i="1"/>
  <c r="CX420" i="1" s="1"/>
  <c r="CR420" i="1"/>
  <c r="CS420" i="1"/>
  <c r="CT420" i="1"/>
  <c r="CU420" i="1"/>
  <c r="CV420" i="1"/>
  <c r="U420" i="1" s="1"/>
  <c r="GL420" i="1"/>
  <c r="GN420" i="1"/>
  <c r="GP420" i="1"/>
  <c r="GV420" i="1"/>
  <c r="HC420" i="1" s="1"/>
  <c r="GX420" i="1" s="1"/>
  <c r="AB421" i="1"/>
  <c r="AC421" i="1"/>
  <c r="AE421" i="1"/>
  <c r="AD421" i="1" s="1"/>
  <c r="AF421" i="1"/>
  <c r="CT421" i="1" s="1"/>
  <c r="AG421" i="1"/>
  <c r="CU421" i="1" s="1"/>
  <c r="AH421" i="1"/>
  <c r="AI421" i="1"/>
  <c r="AJ421" i="1"/>
  <c r="CX421" i="1" s="1"/>
  <c r="CQ421" i="1"/>
  <c r="CR421" i="1"/>
  <c r="CS421" i="1"/>
  <c r="CV421" i="1"/>
  <c r="CW421" i="1"/>
  <c r="GL421" i="1"/>
  <c r="GN421" i="1"/>
  <c r="GP421" i="1"/>
  <c r="GV421" i="1"/>
  <c r="HC421" i="1"/>
  <c r="I422" i="1"/>
  <c r="P422" i="1" s="1"/>
  <c r="S422" i="1"/>
  <c r="U422" i="1"/>
  <c r="AB422" i="1"/>
  <c r="AC422" i="1"/>
  <c r="CQ422" i="1" s="1"/>
  <c r="AD422" i="1"/>
  <c r="AE422" i="1"/>
  <c r="CR422" i="1" s="1"/>
  <c r="AF422" i="1"/>
  <c r="CT422" i="1" s="1"/>
  <c r="AG422" i="1"/>
  <c r="CU422" i="1" s="1"/>
  <c r="T422" i="1" s="1"/>
  <c r="AH422" i="1"/>
  <c r="CV422" i="1" s="1"/>
  <c r="AI422" i="1"/>
  <c r="CW422" i="1" s="1"/>
  <c r="AJ422" i="1"/>
  <c r="CX422" i="1" s="1"/>
  <c r="W422" i="1" s="1"/>
  <c r="CS422" i="1"/>
  <c r="GL422" i="1"/>
  <c r="GN422" i="1"/>
  <c r="GP422" i="1"/>
  <c r="GV422" i="1"/>
  <c r="GX422" i="1"/>
  <c r="HC422" i="1"/>
  <c r="I423" i="1"/>
  <c r="P423" i="1"/>
  <c r="R423" i="1"/>
  <c r="V423" i="1"/>
  <c r="AC423" i="1"/>
  <c r="AE423" i="1"/>
  <c r="AF423" i="1"/>
  <c r="S423" i="1" s="1"/>
  <c r="AG423" i="1"/>
  <c r="AH423" i="1"/>
  <c r="AI423" i="1"/>
  <c r="AJ423" i="1"/>
  <c r="CX423" i="1" s="1"/>
  <c r="W423" i="1" s="1"/>
  <c r="CT423" i="1"/>
  <c r="CU423" i="1"/>
  <c r="T423" i="1" s="1"/>
  <c r="CV423" i="1"/>
  <c r="U423" i="1" s="1"/>
  <c r="CW423" i="1"/>
  <c r="GL423" i="1"/>
  <c r="GN423" i="1"/>
  <c r="GP423" i="1"/>
  <c r="GV423" i="1"/>
  <c r="HC423" i="1"/>
  <c r="GX423" i="1" s="1"/>
  <c r="I424" i="1"/>
  <c r="Q424" i="1" s="1"/>
  <c r="W424" i="1"/>
  <c r="AB424" i="1"/>
  <c r="AC424" i="1"/>
  <c r="P424" i="1" s="1"/>
  <c r="AE424" i="1"/>
  <c r="AD424" i="1" s="1"/>
  <c r="AF424" i="1"/>
  <c r="AG424" i="1"/>
  <c r="CU424" i="1" s="1"/>
  <c r="T424" i="1" s="1"/>
  <c r="AH424" i="1"/>
  <c r="CV424" i="1" s="1"/>
  <c r="U424" i="1" s="1"/>
  <c r="AI424" i="1"/>
  <c r="AJ424" i="1"/>
  <c r="CX424" i="1" s="1"/>
  <c r="CQ424" i="1"/>
  <c r="CR424" i="1"/>
  <c r="CS424" i="1"/>
  <c r="CW424" i="1"/>
  <c r="V424" i="1" s="1"/>
  <c r="GL424" i="1"/>
  <c r="GN424" i="1"/>
  <c r="GP424" i="1"/>
  <c r="GV424" i="1"/>
  <c r="HC424" i="1"/>
  <c r="GX424" i="1" s="1"/>
  <c r="I425" i="1"/>
  <c r="P425" i="1" s="1"/>
  <c r="U425" i="1"/>
  <c r="AC425" i="1"/>
  <c r="CQ425" i="1" s="1"/>
  <c r="AD425" i="1"/>
  <c r="AB425" i="1" s="1"/>
  <c r="AE425" i="1"/>
  <c r="CR425" i="1" s="1"/>
  <c r="AF425" i="1"/>
  <c r="CT425" i="1" s="1"/>
  <c r="AG425" i="1"/>
  <c r="CU425" i="1" s="1"/>
  <c r="T425" i="1" s="1"/>
  <c r="AH425" i="1"/>
  <c r="CV425" i="1" s="1"/>
  <c r="AI425" i="1"/>
  <c r="CW425" i="1" s="1"/>
  <c r="AJ425" i="1"/>
  <c r="CS425" i="1"/>
  <c r="CX425" i="1"/>
  <c r="GL425" i="1"/>
  <c r="GN425" i="1"/>
  <c r="GP425" i="1"/>
  <c r="GV425" i="1"/>
  <c r="GX425" i="1"/>
  <c r="HC425" i="1"/>
  <c r="C426" i="1"/>
  <c r="D426" i="1"/>
  <c r="I426" i="1"/>
  <c r="K426" i="1"/>
  <c r="S426" i="1"/>
  <c r="U426" i="1"/>
  <c r="AB426" i="1"/>
  <c r="AC426" i="1"/>
  <c r="AD426" i="1"/>
  <c r="AE426" i="1"/>
  <c r="AF426" i="1"/>
  <c r="AG426" i="1"/>
  <c r="CU426" i="1" s="1"/>
  <c r="T426" i="1" s="1"/>
  <c r="AH426" i="1"/>
  <c r="CV426" i="1" s="1"/>
  <c r="AI426" i="1"/>
  <c r="CW426" i="1" s="1"/>
  <c r="AJ426" i="1"/>
  <c r="CQ426" i="1"/>
  <c r="CR426" i="1"/>
  <c r="CS426" i="1"/>
  <c r="CT426" i="1"/>
  <c r="CX426" i="1"/>
  <c r="GL426" i="1"/>
  <c r="GN426" i="1"/>
  <c r="GP426" i="1"/>
  <c r="GV426" i="1"/>
  <c r="HC426" i="1" s="1"/>
  <c r="C427" i="1"/>
  <c r="D427" i="1"/>
  <c r="I427" i="1"/>
  <c r="K427" i="1"/>
  <c r="Q427" i="1"/>
  <c r="R427" i="1"/>
  <c r="AC427" i="1"/>
  <c r="P427" i="1" s="1"/>
  <c r="AE427" i="1"/>
  <c r="AF427" i="1"/>
  <c r="AG427" i="1"/>
  <c r="CU427" i="1" s="1"/>
  <c r="T427" i="1" s="1"/>
  <c r="AH427" i="1"/>
  <c r="CV427" i="1" s="1"/>
  <c r="U427" i="1" s="1"/>
  <c r="AI427" i="1"/>
  <c r="AJ427" i="1"/>
  <c r="CQ427" i="1"/>
  <c r="CS427" i="1"/>
  <c r="CW427" i="1"/>
  <c r="V427" i="1" s="1"/>
  <c r="CX427" i="1"/>
  <c r="W427" i="1" s="1"/>
  <c r="GL427" i="1"/>
  <c r="GN427" i="1"/>
  <c r="GP427" i="1"/>
  <c r="GV427" i="1"/>
  <c r="HC427" i="1"/>
  <c r="GX427" i="1" s="1"/>
  <c r="I428" i="1"/>
  <c r="P428" i="1" s="1"/>
  <c r="AC428" i="1"/>
  <c r="CQ428" i="1" s="1"/>
  <c r="AD428" i="1"/>
  <c r="AB428" i="1" s="1"/>
  <c r="AE428" i="1"/>
  <c r="AF428" i="1"/>
  <c r="AG428" i="1"/>
  <c r="AH428" i="1"/>
  <c r="CV428" i="1" s="1"/>
  <c r="U428" i="1" s="1"/>
  <c r="AI428" i="1"/>
  <c r="CW428" i="1" s="1"/>
  <c r="V428" i="1" s="1"/>
  <c r="AJ428" i="1"/>
  <c r="CX428" i="1" s="1"/>
  <c r="CR428" i="1"/>
  <c r="CS428" i="1"/>
  <c r="CT428" i="1"/>
  <c r="CU428" i="1"/>
  <c r="T428" i="1" s="1"/>
  <c r="GL428" i="1"/>
  <c r="GN428" i="1"/>
  <c r="GP428" i="1"/>
  <c r="GV428" i="1"/>
  <c r="HC428" i="1" s="1"/>
  <c r="GX428" i="1" s="1"/>
  <c r="AC429" i="1"/>
  <c r="AD429" i="1"/>
  <c r="AE429" i="1"/>
  <c r="CR429" i="1" s="1"/>
  <c r="AF429" i="1"/>
  <c r="AG429" i="1"/>
  <c r="AH429" i="1"/>
  <c r="CV429" i="1" s="1"/>
  <c r="AI429" i="1"/>
  <c r="CW429" i="1" s="1"/>
  <c r="AJ429" i="1"/>
  <c r="CX429" i="1" s="1"/>
  <c r="CQ429" i="1"/>
  <c r="CU429" i="1"/>
  <c r="GL429" i="1"/>
  <c r="GN429" i="1"/>
  <c r="GP429" i="1"/>
  <c r="GV429" i="1"/>
  <c r="HC429" i="1" s="1"/>
  <c r="AC430" i="1"/>
  <c r="AE430" i="1"/>
  <c r="AF430" i="1"/>
  <c r="CT430" i="1" s="1"/>
  <c r="AG430" i="1"/>
  <c r="CU430" i="1" s="1"/>
  <c r="AH430" i="1"/>
  <c r="CV430" i="1" s="1"/>
  <c r="AI430" i="1"/>
  <c r="AJ430" i="1"/>
  <c r="CQ430" i="1"/>
  <c r="CS430" i="1"/>
  <c r="CW430" i="1"/>
  <c r="CX430" i="1"/>
  <c r="GL430" i="1"/>
  <c r="GN430" i="1"/>
  <c r="GP430" i="1"/>
  <c r="GV430" i="1"/>
  <c r="HC430" i="1"/>
  <c r="I431" i="1"/>
  <c r="P431" i="1" s="1"/>
  <c r="V431" i="1"/>
  <c r="AC431" i="1"/>
  <c r="CQ431" i="1" s="1"/>
  <c r="AD431" i="1"/>
  <c r="AB431" i="1" s="1"/>
  <c r="AE431" i="1"/>
  <c r="AF431" i="1"/>
  <c r="AG431" i="1"/>
  <c r="AH431" i="1"/>
  <c r="CV431" i="1" s="1"/>
  <c r="U431" i="1" s="1"/>
  <c r="AI431" i="1"/>
  <c r="CW431" i="1" s="1"/>
  <c r="AJ431" i="1"/>
  <c r="CX431" i="1" s="1"/>
  <c r="CR431" i="1"/>
  <c r="CS431" i="1"/>
  <c r="CT431" i="1"/>
  <c r="CU431" i="1"/>
  <c r="T431" i="1" s="1"/>
  <c r="GL431" i="1"/>
  <c r="GN431" i="1"/>
  <c r="GP431" i="1"/>
  <c r="GV431" i="1"/>
  <c r="HC431" i="1" s="1"/>
  <c r="GX431" i="1"/>
  <c r="C432" i="1"/>
  <c r="D432" i="1"/>
  <c r="I432" i="1"/>
  <c r="I436" i="1" s="1"/>
  <c r="K432" i="1"/>
  <c r="AC432" i="1"/>
  <c r="AD432" i="1"/>
  <c r="AE432" i="1"/>
  <c r="CS432" i="1" s="1"/>
  <c r="AF432" i="1"/>
  <c r="AG432" i="1"/>
  <c r="CU432" i="1" s="1"/>
  <c r="T432" i="1" s="1"/>
  <c r="AH432" i="1"/>
  <c r="CV432" i="1" s="1"/>
  <c r="U432" i="1" s="1"/>
  <c r="AI432" i="1"/>
  <c r="CW432" i="1" s="1"/>
  <c r="AJ432" i="1"/>
  <c r="CR432" i="1"/>
  <c r="CT432" i="1"/>
  <c r="CX432" i="1"/>
  <c r="GL432" i="1"/>
  <c r="GN432" i="1"/>
  <c r="GP432" i="1"/>
  <c r="GV432" i="1"/>
  <c r="HC432" i="1" s="1"/>
  <c r="C433" i="1"/>
  <c r="D433" i="1"/>
  <c r="I433" i="1"/>
  <c r="I439" i="1" s="1"/>
  <c r="K433" i="1"/>
  <c r="W433" i="1"/>
  <c r="AB433" i="1"/>
  <c r="AC433" i="1"/>
  <c r="P433" i="1" s="1"/>
  <c r="AE433" i="1"/>
  <c r="AD433" i="1" s="1"/>
  <c r="AF433" i="1"/>
  <c r="AG433" i="1"/>
  <c r="CU433" i="1" s="1"/>
  <c r="T433" i="1" s="1"/>
  <c r="AH433" i="1"/>
  <c r="CV433" i="1" s="1"/>
  <c r="U433" i="1" s="1"/>
  <c r="AI433" i="1"/>
  <c r="AJ433" i="1"/>
  <c r="CX433" i="1" s="1"/>
  <c r="CQ433" i="1"/>
  <c r="CR433" i="1"/>
  <c r="CS433" i="1"/>
  <c r="CW433" i="1"/>
  <c r="V433" i="1" s="1"/>
  <c r="GL433" i="1"/>
  <c r="GN433" i="1"/>
  <c r="GP433" i="1"/>
  <c r="GV433" i="1"/>
  <c r="HC433" i="1"/>
  <c r="GX433" i="1" s="1"/>
  <c r="AC434" i="1"/>
  <c r="CQ434" i="1" s="1"/>
  <c r="AD434" i="1"/>
  <c r="AB434" i="1" s="1"/>
  <c r="AE434" i="1"/>
  <c r="CR434" i="1" s="1"/>
  <c r="AF434" i="1"/>
  <c r="CT434" i="1" s="1"/>
  <c r="AG434" i="1"/>
  <c r="AH434" i="1"/>
  <c r="CV434" i="1" s="1"/>
  <c r="AI434" i="1"/>
  <c r="CW434" i="1" s="1"/>
  <c r="AJ434" i="1"/>
  <c r="CS434" i="1"/>
  <c r="CU434" i="1"/>
  <c r="CX434" i="1"/>
  <c r="GL434" i="1"/>
  <c r="GN434" i="1"/>
  <c r="GP434" i="1"/>
  <c r="GV434" i="1"/>
  <c r="HC434" i="1"/>
  <c r="AC435" i="1"/>
  <c r="AB435" i="1" s="1"/>
  <c r="AD435" i="1"/>
  <c r="AE435" i="1"/>
  <c r="AF435" i="1"/>
  <c r="AG435" i="1"/>
  <c r="AH435" i="1"/>
  <c r="AI435" i="1"/>
  <c r="AJ435" i="1"/>
  <c r="CX435" i="1" s="1"/>
  <c r="CQ435" i="1"/>
  <c r="CU435" i="1"/>
  <c r="CV435" i="1"/>
  <c r="CW435" i="1"/>
  <c r="GL435" i="1"/>
  <c r="GN435" i="1"/>
  <c r="GP435" i="1"/>
  <c r="GV435" i="1"/>
  <c r="HC435" i="1" s="1"/>
  <c r="AC436" i="1"/>
  <c r="AE436" i="1"/>
  <c r="AD436" i="1" s="1"/>
  <c r="AB436" i="1" s="1"/>
  <c r="AF436" i="1"/>
  <c r="AG436" i="1"/>
  <c r="CU436" i="1" s="1"/>
  <c r="AH436" i="1"/>
  <c r="CV436" i="1" s="1"/>
  <c r="AI436" i="1"/>
  <c r="AJ436" i="1"/>
  <c r="CX436" i="1" s="1"/>
  <c r="CQ436" i="1"/>
  <c r="CR436" i="1"/>
  <c r="CS436" i="1"/>
  <c r="CW436" i="1"/>
  <c r="GL436" i="1"/>
  <c r="GN436" i="1"/>
  <c r="GP436" i="1"/>
  <c r="GV436" i="1"/>
  <c r="HC436" i="1"/>
  <c r="AB437" i="1"/>
  <c r="AC437" i="1"/>
  <c r="CQ437" i="1" s="1"/>
  <c r="AD437" i="1"/>
  <c r="AE437" i="1"/>
  <c r="CR437" i="1" s="1"/>
  <c r="AF437" i="1"/>
  <c r="CT437" i="1" s="1"/>
  <c r="AG437" i="1"/>
  <c r="CU437" i="1" s="1"/>
  <c r="AH437" i="1"/>
  <c r="CV437" i="1" s="1"/>
  <c r="AI437" i="1"/>
  <c r="CW437" i="1" s="1"/>
  <c r="AJ437" i="1"/>
  <c r="CX437" i="1" s="1"/>
  <c r="CS437" i="1"/>
  <c r="GL437" i="1"/>
  <c r="GN437" i="1"/>
  <c r="GP437" i="1"/>
  <c r="GV437" i="1"/>
  <c r="HC437" i="1"/>
  <c r="AC438" i="1"/>
  <c r="AE438" i="1"/>
  <c r="AF438" i="1"/>
  <c r="AG438" i="1"/>
  <c r="AH438" i="1"/>
  <c r="AI438" i="1"/>
  <c r="AJ438" i="1"/>
  <c r="CX438" i="1" s="1"/>
  <c r="CQ438" i="1"/>
  <c r="CT438" i="1"/>
  <c r="CU438" i="1"/>
  <c r="CV438" i="1"/>
  <c r="CW438" i="1"/>
  <c r="GL438" i="1"/>
  <c r="GN438" i="1"/>
  <c r="GP438" i="1"/>
  <c r="GV438" i="1"/>
  <c r="HC438" i="1"/>
  <c r="AB439" i="1"/>
  <c r="AC439" i="1"/>
  <c r="P439" i="1" s="1"/>
  <c r="AE439" i="1"/>
  <c r="AD439" i="1" s="1"/>
  <c r="AF439" i="1"/>
  <c r="AG439" i="1"/>
  <c r="CU439" i="1" s="1"/>
  <c r="T439" i="1" s="1"/>
  <c r="AH439" i="1"/>
  <c r="CV439" i="1" s="1"/>
  <c r="AI439" i="1"/>
  <c r="AJ439" i="1"/>
  <c r="CX439" i="1" s="1"/>
  <c r="CQ439" i="1"/>
  <c r="CR439" i="1"/>
  <c r="CS439" i="1"/>
  <c r="CW439" i="1"/>
  <c r="V439" i="1" s="1"/>
  <c r="GL439" i="1"/>
  <c r="GN439" i="1"/>
  <c r="GP439" i="1"/>
  <c r="GV439" i="1"/>
  <c r="HC439" i="1"/>
  <c r="AC440" i="1"/>
  <c r="CQ440" i="1" s="1"/>
  <c r="AD440" i="1"/>
  <c r="AB440" i="1" s="1"/>
  <c r="AE440" i="1"/>
  <c r="CR440" i="1" s="1"/>
  <c r="AF440" i="1"/>
  <c r="CT440" i="1" s="1"/>
  <c r="AG440" i="1"/>
  <c r="AH440" i="1"/>
  <c r="CV440" i="1" s="1"/>
  <c r="AI440" i="1"/>
  <c r="CW440" i="1" s="1"/>
  <c r="AJ440" i="1"/>
  <c r="CS440" i="1"/>
  <c r="CU440" i="1"/>
  <c r="CX440" i="1"/>
  <c r="GL440" i="1"/>
  <c r="GN440" i="1"/>
  <c r="GP440" i="1"/>
  <c r="GV440" i="1"/>
  <c r="HC440" i="1"/>
  <c r="AC441" i="1"/>
  <c r="AB441" i="1" s="1"/>
  <c r="AD441" i="1"/>
  <c r="AE441" i="1"/>
  <c r="AF441" i="1"/>
  <c r="AG441" i="1"/>
  <c r="AH441" i="1"/>
  <c r="AI441" i="1"/>
  <c r="AJ441" i="1"/>
  <c r="CX441" i="1" s="1"/>
  <c r="CQ441" i="1"/>
  <c r="CU441" i="1"/>
  <c r="CV441" i="1"/>
  <c r="CW441" i="1"/>
  <c r="GL441" i="1"/>
  <c r="GN441" i="1"/>
  <c r="GP441" i="1"/>
  <c r="GV441" i="1"/>
  <c r="HC441" i="1" s="1"/>
  <c r="I442" i="1"/>
  <c r="R442" i="1" s="1"/>
  <c r="AC442" i="1"/>
  <c r="AE442" i="1"/>
  <c r="AD442" i="1" s="1"/>
  <c r="AB442" i="1" s="1"/>
  <c r="AF442" i="1"/>
  <c r="AG442" i="1"/>
  <c r="CU442" i="1" s="1"/>
  <c r="AH442" i="1"/>
  <c r="CV442" i="1" s="1"/>
  <c r="AI442" i="1"/>
  <c r="AJ442" i="1"/>
  <c r="CX442" i="1" s="1"/>
  <c r="W442" i="1" s="1"/>
  <c r="CQ442" i="1"/>
  <c r="CR442" i="1"/>
  <c r="CS442" i="1"/>
  <c r="CW442" i="1"/>
  <c r="GL442" i="1"/>
  <c r="GN442" i="1"/>
  <c r="GP442" i="1"/>
  <c r="GV442" i="1"/>
  <c r="HC442" i="1"/>
  <c r="AB443" i="1"/>
  <c r="AC443" i="1"/>
  <c r="CQ443" i="1" s="1"/>
  <c r="AD443" i="1"/>
  <c r="AE443" i="1"/>
  <c r="CR443" i="1" s="1"/>
  <c r="AF443" i="1"/>
  <c r="CT443" i="1" s="1"/>
  <c r="AG443" i="1"/>
  <c r="CU443" i="1" s="1"/>
  <c r="AH443" i="1"/>
  <c r="CV443" i="1" s="1"/>
  <c r="AI443" i="1"/>
  <c r="CW443" i="1" s="1"/>
  <c r="AJ443" i="1"/>
  <c r="CX443" i="1" s="1"/>
  <c r="CS443" i="1"/>
  <c r="GL443" i="1"/>
  <c r="GN443" i="1"/>
  <c r="GP443" i="1"/>
  <c r="GV443" i="1"/>
  <c r="HC443" i="1"/>
  <c r="AC444" i="1"/>
  <c r="AD444" i="1"/>
  <c r="AE444" i="1"/>
  <c r="AF444" i="1"/>
  <c r="AG444" i="1"/>
  <c r="AH444" i="1"/>
  <c r="AI444" i="1"/>
  <c r="AJ444" i="1"/>
  <c r="CX444" i="1" s="1"/>
  <c r="CQ444" i="1"/>
  <c r="CT444" i="1"/>
  <c r="CU444" i="1"/>
  <c r="CV444" i="1"/>
  <c r="CW444" i="1"/>
  <c r="GL444" i="1"/>
  <c r="GN444" i="1"/>
  <c r="GP444" i="1"/>
  <c r="GV444" i="1"/>
  <c r="HC444" i="1"/>
  <c r="AB445" i="1"/>
  <c r="AC445" i="1"/>
  <c r="AE445" i="1"/>
  <c r="AD445" i="1" s="1"/>
  <c r="AF445" i="1"/>
  <c r="AG445" i="1"/>
  <c r="AH445" i="1"/>
  <c r="CV445" i="1" s="1"/>
  <c r="AI445" i="1"/>
  <c r="AJ445" i="1"/>
  <c r="CX445" i="1" s="1"/>
  <c r="CQ445" i="1"/>
  <c r="CR445" i="1"/>
  <c r="CS445" i="1"/>
  <c r="CU445" i="1"/>
  <c r="CW445" i="1"/>
  <c r="GL445" i="1"/>
  <c r="GN445" i="1"/>
  <c r="GP445" i="1"/>
  <c r="GV445" i="1"/>
  <c r="HC445" i="1"/>
  <c r="C446" i="1"/>
  <c r="D446" i="1"/>
  <c r="I446" i="1"/>
  <c r="K446" i="1"/>
  <c r="AC446" i="1"/>
  <c r="CQ446" i="1" s="1"/>
  <c r="AD446" i="1"/>
  <c r="AB446" i="1" s="1"/>
  <c r="AE446" i="1"/>
  <c r="CS446" i="1" s="1"/>
  <c r="AF446" i="1"/>
  <c r="CT446" i="1" s="1"/>
  <c r="AG446" i="1"/>
  <c r="CU446" i="1" s="1"/>
  <c r="T446" i="1" s="1"/>
  <c r="AH446" i="1"/>
  <c r="AI446" i="1"/>
  <c r="AJ446" i="1"/>
  <c r="CR446" i="1"/>
  <c r="CV446" i="1"/>
  <c r="CW446" i="1"/>
  <c r="CX446" i="1"/>
  <c r="W446" i="1" s="1"/>
  <c r="GL446" i="1"/>
  <c r="GN446" i="1"/>
  <c r="GP446" i="1"/>
  <c r="GV446" i="1"/>
  <c r="HC446" i="1"/>
  <c r="C447" i="1"/>
  <c r="D447" i="1"/>
  <c r="I447" i="1"/>
  <c r="K447" i="1"/>
  <c r="P447" i="1"/>
  <c r="R447" i="1"/>
  <c r="U447" i="1"/>
  <c r="W447" i="1"/>
  <c r="AC447" i="1"/>
  <c r="AB447" i="1" s="1"/>
  <c r="AD447" i="1"/>
  <c r="AE447" i="1"/>
  <c r="CR447" i="1" s="1"/>
  <c r="AF447" i="1"/>
  <c r="AG447" i="1"/>
  <c r="AH447" i="1"/>
  <c r="CV447" i="1" s="1"/>
  <c r="AI447" i="1"/>
  <c r="CW447" i="1" s="1"/>
  <c r="V447" i="1" s="1"/>
  <c r="AJ447" i="1"/>
  <c r="CX447" i="1" s="1"/>
  <c r="CQ447" i="1"/>
  <c r="CU447" i="1"/>
  <c r="T447" i="1" s="1"/>
  <c r="GL447" i="1"/>
  <c r="GN447" i="1"/>
  <c r="GP447" i="1"/>
  <c r="GV447" i="1"/>
  <c r="HC447" i="1" s="1"/>
  <c r="GX447" i="1" s="1"/>
  <c r="AC448" i="1"/>
  <c r="AE448" i="1"/>
  <c r="AF448" i="1"/>
  <c r="CT448" i="1" s="1"/>
  <c r="AG448" i="1"/>
  <c r="CU448" i="1" s="1"/>
  <c r="AH448" i="1"/>
  <c r="CV448" i="1" s="1"/>
  <c r="AI448" i="1"/>
  <c r="AJ448" i="1"/>
  <c r="CQ448" i="1"/>
  <c r="CS448" i="1"/>
  <c r="CW448" i="1"/>
  <c r="CX448" i="1"/>
  <c r="GL448" i="1"/>
  <c r="GN448" i="1"/>
  <c r="GP448" i="1"/>
  <c r="GV448" i="1"/>
  <c r="HC448" i="1"/>
  <c r="I449" i="1"/>
  <c r="AC449" i="1"/>
  <c r="CQ449" i="1" s="1"/>
  <c r="AD449" i="1"/>
  <c r="AB449" i="1" s="1"/>
  <c r="AE449" i="1"/>
  <c r="AF449" i="1"/>
  <c r="AG449" i="1"/>
  <c r="AH449" i="1"/>
  <c r="CV449" i="1" s="1"/>
  <c r="U449" i="1" s="1"/>
  <c r="AI449" i="1"/>
  <c r="AJ449" i="1"/>
  <c r="CX449" i="1" s="1"/>
  <c r="CR449" i="1"/>
  <c r="CS449" i="1"/>
  <c r="CT449" i="1"/>
  <c r="CU449" i="1"/>
  <c r="T449" i="1" s="1"/>
  <c r="CW449" i="1"/>
  <c r="GL449" i="1"/>
  <c r="GN449" i="1"/>
  <c r="GP449" i="1"/>
  <c r="GV449" i="1"/>
  <c r="HC449" i="1" s="1"/>
  <c r="GX449" i="1" s="1"/>
  <c r="AC450" i="1"/>
  <c r="AD450" i="1"/>
  <c r="AE450" i="1"/>
  <c r="AF450" i="1"/>
  <c r="AG450" i="1"/>
  <c r="AH450" i="1"/>
  <c r="CV450" i="1" s="1"/>
  <c r="AI450" i="1"/>
  <c r="AJ450" i="1"/>
  <c r="CX450" i="1" s="1"/>
  <c r="CQ450" i="1"/>
  <c r="CR450" i="1"/>
  <c r="CS450" i="1"/>
  <c r="CU450" i="1"/>
  <c r="CW450" i="1"/>
  <c r="GL450" i="1"/>
  <c r="GN450" i="1"/>
  <c r="GP450" i="1"/>
  <c r="GV450" i="1"/>
  <c r="HC450" i="1" s="1"/>
  <c r="I451" i="1"/>
  <c r="Q451" i="1" s="1"/>
  <c r="S451" i="1"/>
  <c r="X451" i="1" s="1"/>
  <c r="AC451" i="1"/>
  <c r="P451" i="1" s="1"/>
  <c r="CP451" i="1" s="1"/>
  <c r="O451" i="1" s="1"/>
  <c r="AE451" i="1"/>
  <c r="R451" i="1" s="1"/>
  <c r="AF451" i="1"/>
  <c r="CT451" i="1" s="1"/>
  <c r="AG451" i="1"/>
  <c r="CU451" i="1" s="1"/>
  <c r="T451" i="1" s="1"/>
  <c r="AH451" i="1"/>
  <c r="CV451" i="1" s="1"/>
  <c r="U451" i="1" s="1"/>
  <c r="AI451" i="1"/>
  <c r="AJ451" i="1"/>
  <c r="CQ451" i="1"/>
  <c r="CS451" i="1"/>
  <c r="CW451" i="1"/>
  <c r="CX451" i="1"/>
  <c r="W451" i="1" s="1"/>
  <c r="CY451" i="1"/>
  <c r="GL451" i="1"/>
  <c r="GN451" i="1"/>
  <c r="GP451" i="1"/>
  <c r="GV451" i="1"/>
  <c r="HC451" i="1"/>
  <c r="GX451" i="1" s="1"/>
  <c r="P452" i="1"/>
  <c r="CP452" i="1" s="1"/>
  <c r="O452" i="1" s="1"/>
  <c r="S452" i="1"/>
  <c r="W452" i="1"/>
  <c r="AC452" i="1"/>
  <c r="CQ452" i="1" s="1"/>
  <c r="AE452" i="1"/>
  <c r="Q452" i="1" s="1"/>
  <c r="AF452" i="1"/>
  <c r="AG452" i="1"/>
  <c r="AH452" i="1"/>
  <c r="AI452" i="1"/>
  <c r="CW452" i="1" s="1"/>
  <c r="V452" i="1" s="1"/>
  <c r="AJ452" i="1"/>
  <c r="CT452" i="1"/>
  <c r="CU452" i="1"/>
  <c r="T452" i="1" s="1"/>
  <c r="CV452" i="1"/>
  <c r="U452" i="1" s="1"/>
  <c r="CX452" i="1"/>
  <c r="CZ452" i="1"/>
  <c r="GL452" i="1"/>
  <c r="GN452" i="1"/>
  <c r="GP452" i="1"/>
  <c r="GV452" i="1"/>
  <c r="HC452" i="1" s="1"/>
  <c r="GX452" i="1" s="1"/>
  <c r="P453" i="1"/>
  <c r="R453" i="1"/>
  <c r="T453" i="1"/>
  <c r="AC453" i="1"/>
  <c r="AD453" i="1"/>
  <c r="AE453" i="1"/>
  <c r="Q453" i="1" s="1"/>
  <c r="AF453" i="1"/>
  <c r="AG453" i="1"/>
  <c r="AH453" i="1"/>
  <c r="CV453" i="1" s="1"/>
  <c r="U453" i="1" s="1"/>
  <c r="AI453" i="1"/>
  <c r="AJ453" i="1"/>
  <c r="CX453" i="1" s="1"/>
  <c r="W453" i="1" s="1"/>
  <c r="CQ453" i="1"/>
  <c r="CR453" i="1"/>
  <c r="CS453" i="1"/>
  <c r="CU453" i="1"/>
  <c r="CW453" i="1"/>
  <c r="V453" i="1" s="1"/>
  <c r="GL453" i="1"/>
  <c r="GN453" i="1"/>
  <c r="GP453" i="1"/>
  <c r="GV453" i="1"/>
  <c r="GX453" i="1"/>
  <c r="HC453" i="1"/>
  <c r="R454" i="1"/>
  <c r="W454" i="1"/>
  <c r="AC454" i="1"/>
  <c r="AE454" i="1"/>
  <c r="Q454" i="1" s="1"/>
  <c r="AF454" i="1"/>
  <c r="S454" i="1" s="1"/>
  <c r="AG454" i="1"/>
  <c r="CU454" i="1" s="1"/>
  <c r="T454" i="1" s="1"/>
  <c r="AH454" i="1"/>
  <c r="CV454" i="1" s="1"/>
  <c r="U454" i="1" s="1"/>
  <c r="AI454" i="1"/>
  <c r="CW454" i="1" s="1"/>
  <c r="V454" i="1" s="1"/>
  <c r="AJ454" i="1"/>
  <c r="CX454" i="1" s="1"/>
  <c r="CT454" i="1"/>
  <c r="CY454" i="1"/>
  <c r="CZ454" i="1"/>
  <c r="GL454" i="1"/>
  <c r="GN454" i="1"/>
  <c r="GP454" i="1"/>
  <c r="GV454" i="1"/>
  <c r="HC454" i="1" s="1"/>
  <c r="GX454" i="1" s="1"/>
  <c r="T455" i="1"/>
  <c r="X455" i="1"/>
  <c r="AC455" i="1"/>
  <c r="P455" i="1" s="1"/>
  <c r="AE455" i="1"/>
  <c r="Q455" i="1" s="1"/>
  <c r="AF455" i="1"/>
  <c r="S455" i="1" s="1"/>
  <c r="AG455" i="1"/>
  <c r="CU455" i="1" s="1"/>
  <c r="AH455" i="1"/>
  <c r="AI455" i="1"/>
  <c r="AJ455" i="1"/>
  <c r="CQ455" i="1"/>
  <c r="CT455" i="1"/>
  <c r="CV455" i="1"/>
  <c r="U455" i="1" s="1"/>
  <c r="CW455" i="1"/>
  <c r="V455" i="1" s="1"/>
  <c r="CX455" i="1"/>
  <c r="W455" i="1" s="1"/>
  <c r="GL455" i="1"/>
  <c r="GN455" i="1"/>
  <c r="GP455" i="1"/>
  <c r="GV455" i="1"/>
  <c r="HC455" i="1"/>
  <c r="GX455" i="1" s="1"/>
  <c r="I456" i="1"/>
  <c r="K456" i="1"/>
  <c r="S456" i="1"/>
  <c r="U456" i="1"/>
  <c r="AC456" i="1"/>
  <c r="AE456" i="1"/>
  <c r="AD456" i="1" s="1"/>
  <c r="AB456" i="1" s="1"/>
  <c r="AF456" i="1"/>
  <c r="AG456" i="1"/>
  <c r="CU456" i="1" s="1"/>
  <c r="T456" i="1" s="1"/>
  <c r="AH456" i="1"/>
  <c r="AI456" i="1"/>
  <c r="CW456" i="1" s="1"/>
  <c r="V456" i="1" s="1"/>
  <c r="AJ456" i="1"/>
  <c r="CX456" i="1" s="1"/>
  <c r="W456" i="1" s="1"/>
  <c r="CQ456" i="1"/>
  <c r="CR456" i="1"/>
  <c r="CS456" i="1"/>
  <c r="CT456" i="1"/>
  <c r="CV456" i="1"/>
  <c r="GL456" i="1"/>
  <c r="GN456" i="1"/>
  <c r="GP456" i="1"/>
  <c r="GV456" i="1"/>
  <c r="HC456" i="1" s="1"/>
  <c r="GX456" i="1" s="1"/>
  <c r="I457" i="1"/>
  <c r="K457" i="1"/>
  <c r="P457" i="1"/>
  <c r="S457" i="1"/>
  <c r="V457" i="1"/>
  <c r="AC457" i="1"/>
  <c r="AE457" i="1"/>
  <c r="CY457" i="1" s="1"/>
  <c r="AF457" i="1"/>
  <c r="CT457" i="1" s="1"/>
  <c r="AG457" i="1"/>
  <c r="AH457" i="1"/>
  <c r="CV457" i="1" s="1"/>
  <c r="U457" i="1" s="1"/>
  <c r="AI457" i="1"/>
  <c r="CW457" i="1" s="1"/>
  <c r="AJ457" i="1"/>
  <c r="CX457" i="1" s="1"/>
  <c r="W457" i="1" s="1"/>
  <c r="CQ457" i="1"/>
  <c r="CU457" i="1"/>
  <c r="T457" i="1" s="1"/>
  <c r="GL457" i="1"/>
  <c r="GN457" i="1"/>
  <c r="GP457" i="1"/>
  <c r="GV457" i="1"/>
  <c r="GX457" i="1"/>
  <c r="HC457" i="1"/>
  <c r="C458" i="1"/>
  <c r="D458" i="1"/>
  <c r="I458" i="1"/>
  <c r="K458" i="1"/>
  <c r="S458" i="1"/>
  <c r="U458" i="1"/>
  <c r="AC458" i="1"/>
  <c r="AE458" i="1"/>
  <c r="AD458" i="1" s="1"/>
  <c r="AB458" i="1" s="1"/>
  <c r="AF458" i="1"/>
  <c r="AG458" i="1"/>
  <c r="CU458" i="1" s="1"/>
  <c r="T458" i="1" s="1"/>
  <c r="AH458" i="1"/>
  <c r="AI458" i="1"/>
  <c r="CW458" i="1" s="1"/>
  <c r="V458" i="1" s="1"/>
  <c r="AJ458" i="1"/>
  <c r="CX458" i="1" s="1"/>
  <c r="W458" i="1" s="1"/>
  <c r="CQ458" i="1"/>
  <c r="CR458" i="1"/>
  <c r="CS458" i="1"/>
  <c r="CT458" i="1"/>
  <c r="CV458" i="1"/>
  <c r="GL458" i="1"/>
  <c r="GN458" i="1"/>
  <c r="GP458" i="1"/>
  <c r="GV458" i="1"/>
  <c r="HC458" i="1" s="1"/>
  <c r="GX458" i="1" s="1"/>
  <c r="C459" i="1"/>
  <c r="D459" i="1"/>
  <c r="I459" i="1"/>
  <c r="K459" i="1"/>
  <c r="V459" i="1"/>
  <c r="AC459" i="1"/>
  <c r="P459" i="1" s="1"/>
  <c r="AE459" i="1"/>
  <c r="Q459" i="1" s="1"/>
  <c r="AF459" i="1"/>
  <c r="S459" i="1" s="1"/>
  <c r="X459" i="1" s="1"/>
  <c r="AG459" i="1"/>
  <c r="CU459" i="1" s="1"/>
  <c r="T459" i="1" s="1"/>
  <c r="AH459" i="1"/>
  <c r="AI459" i="1"/>
  <c r="AJ459" i="1"/>
  <c r="CX459" i="1" s="1"/>
  <c r="W459" i="1" s="1"/>
  <c r="CQ459" i="1"/>
  <c r="CT459" i="1"/>
  <c r="CV459" i="1"/>
  <c r="U459" i="1" s="1"/>
  <c r="CW459" i="1"/>
  <c r="GL459" i="1"/>
  <c r="GN459" i="1"/>
  <c r="GP459" i="1"/>
  <c r="GV459" i="1"/>
  <c r="HC459" i="1"/>
  <c r="GX459" i="1" s="1"/>
  <c r="I460" i="1"/>
  <c r="Q460" i="1" s="1"/>
  <c r="P460" i="1"/>
  <c r="CP460" i="1" s="1"/>
  <c r="O460" i="1" s="1"/>
  <c r="R460" i="1"/>
  <c r="T460" i="1"/>
  <c r="W460" i="1"/>
  <c r="Y460" i="1"/>
  <c r="AC460" i="1"/>
  <c r="CQ460" i="1" s="1"/>
  <c r="AD460" i="1"/>
  <c r="AB460" i="1" s="1"/>
  <c r="AE460" i="1"/>
  <c r="AF460" i="1"/>
  <c r="S460" i="1" s="1"/>
  <c r="AG460" i="1"/>
  <c r="AH460" i="1"/>
  <c r="CV460" i="1" s="1"/>
  <c r="U460" i="1" s="1"/>
  <c r="AI460" i="1"/>
  <c r="AJ460" i="1"/>
  <c r="CX460" i="1" s="1"/>
  <c r="CR460" i="1"/>
  <c r="CS460" i="1"/>
  <c r="CU460" i="1"/>
  <c r="CW460" i="1"/>
  <c r="V460" i="1" s="1"/>
  <c r="CY460" i="1"/>
  <c r="GL460" i="1"/>
  <c r="GN460" i="1"/>
  <c r="GP460" i="1"/>
  <c r="GV460" i="1"/>
  <c r="HC460" i="1" s="1"/>
  <c r="GX460" i="1"/>
  <c r="I461" i="1"/>
  <c r="Q461" i="1" s="1"/>
  <c r="U461" i="1"/>
  <c r="AB461" i="1"/>
  <c r="AC461" i="1"/>
  <c r="AD461" i="1"/>
  <c r="AE461" i="1"/>
  <c r="AF461" i="1"/>
  <c r="CT461" i="1" s="1"/>
  <c r="AG461" i="1"/>
  <c r="CU461" i="1" s="1"/>
  <c r="T461" i="1" s="1"/>
  <c r="AH461" i="1"/>
  <c r="CV461" i="1" s="1"/>
  <c r="AI461" i="1"/>
  <c r="AJ461" i="1"/>
  <c r="CX461" i="1" s="1"/>
  <c r="W461" i="1" s="1"/>
  <c r="CQ461" i="1"/>
  <c r="CR461" i="1"/>
  <c r="CS461" i="1"/>
  <c r="CW461" i="1"/>
  <c r="V461" i="1" s="1"/>
  <c r="GL461" i="1"/>
  <c r="GN461" i="1"/>
  <c r="GP461" i="1"/>
  <c r="GV461" i="1"/>
  <c r="HC461" i="1" s="1"/>
  <c r="GX461" i="1" s="1"/>
  <c r="P462" i="1"/>
  <c r="T462" i="1"/>
  <c r="U462" i="1"/>
  <c r="X462" i="1"/>
  <c r="Y462" i="1"/>
  <c r="AC462" i="1"/>
  <c r="CQ462" i="1" s="1"/>
  <c r="AE462" i="1"/>
  <c r="CS462" i="1" s="1"/>
  <c r="AF462" i="1"/>
  <c r="S462" i="1" s="1"/>
  <c r="AG462" i="1"/>
  <c r="AH462" i="1"/>
  <c r="AI462" i="1"/>
  <c r="AJ462" i="1"/>
  <c r="CX462" i="1" s="1"/>
  <c r="W462" i="1" s="1"/>
  <c r="CR462" i="1"/>
  <c r="CT462" i="1"/>
  <c r="CU462" i="1"/>
  <c r="CV462" i="1"/>
  <c r="CW462" i="1"/>
  <c r="V462" i="1" s="1"/>
  <c r="GL462" i="1"/>
  <c r="GN462" i="1"/>
  <c r="GP462" i="1"/>
  <c r="GV462" i="1"/>
  <c r="HC462" i="1" s="1"/>
  <c r="GX462" i="1" s="1"/>
  <c r="S463" i="1"/>
  <c r="Y463" i="1" s="1"/>
  <c r="T463" i="1"/>
  <c r="W463" i="1"/>
  <c r="X463" i="1"/>
  <c r="AC463" i="1"/>
  <c r="CQ463" i="1" s="1"/>
  <c r="AD463" i="1"/>
  <c r="AE463" i="1"/>
  <c r="CS463" i="1" s="1"/>
  <c r="AF463" i="1"/>
  <c r="AG463" i="1"/>
  <c r="AH463" i="1"/>
  <c r="CV463" i="1" s="1"/>
  <c r="U463" i="1" s="1"/>
  <c r="AI463" i="1"/>
  <c r="CW463" i="1" s="1"/>
  <c r="V463" i="1" s="1"/>
  <c r="AJ463" i="1"/>
  <c r="CR463" i="1"/>
  <c r="CT463" i="1"/>
  <c r="CU463" i="1"/>
  <c r="CX463" i="1"/>
  <c r="CY463" i="1"/>
  <c r="GL463" i="1"/>
  <c r="GN463" i="1"/>
  <c r="GP463" i="1"/>
  <c r="GV463" i="1"/>
  <c r="HC463" i="1" s="1"/>
  <c r="GX463" i="1" s="1"/>
  <c r="P464" i="1"/>
  <c r="T464" i="1"/>
  <c r="AC464" i="1"/>
  <c r="AE464" i="1"/>
  <c r="CR464" i="1" s="1"/>
  <c r="AF464" i="1"/>
  <c r="CT464" i="1" s="1"/>
  <c r="AG464" i="1"/>
  <c r="AH464" i="1"/>
  <c r="CV464" i="1" s="1"/>
  <c r="U464" i="1" s="1"/>
  <c r="AI464" i="1"/>
  <c r="CW464" i="1" s="1"/>
  <c r="V464" i="1" s="1"/>
  <c r="AJ464" i="1"/>
  <c r="CX464" i="1" s="1"/>
  <c r="W464" i="1" s="1"/>
  <c r="CQ464" i="1"/>
  <c r="CU464" i="1"/>
  <c r="GL464" i="1"/>
  <c r="GN464" i="1"/>
  <c r="GP464" i="1"/>
  <c r="GV464" i="1"/>
  <c r="HC464" i="1"/>
  <c r="GX464" i="1" s="1"/>
  <c r="Q465" i="1"/>
  <c r="AC465" i="1"/>
  <c r="CQ465" i="1" s="1"/>
  <c r="AE465" i="1"/>
  <c r="AF465" i="1"/>
  <c r="AG465" i="1"/>
  <c r="CU465" i="1" s="1"/>
  <c r="T465" i="1" s="1"/>
  <c r="AH465" i="1"/>
  <c r="AI465" i="1"/>
  <c r="CW465" i="1" s="1"/>
  <c r="V465" i="1" s="1"/>
  <c r="AJ465" i="1"/>
  <c r="CX465" i="1" s="1"/>
  <c r="W465" i="1" s="1"/>
  <c r="CV465" i="1"/>
  <c r="U465" i="1" s="1"/>
  <c r="GL465" i="1"/>
  <c r="GN465" i="1"/>
  <c r="GP465" i="1"/>
  <c r="GV465" i="1"/>
  <c r="HC465" i="1"/>
  <c r="GX465" i="1" s="1"/>
  <c r="C466" i="1"/>
  <c r="D466" i="1"/>
  <c r="I466" i="1"/>
  <c r="Q466" i="1" s="1"/>
  <c r="K466" i="1"/>
  <c r="R466" i="1"/>
  <c r="S466" i="1"/>
  <c r="X466" i="1" s="1"/>
  <c r="V466" i="1"/>
  <c r="AB466" i="1"/>
  <c r="AC466" i="1"/>
  <c r="CQ466" i="1" s="1"/>
  <c r="AD466" i="1"/>
  <c r="AE466" i="1"/>
  <c r="AF466" i="1"/>
  <c r="AG466" i="1"/>
  <c r="CU466" i="1" s="1"/>
  <c r="T466" i="1" s="1"/>
  <c r="AH466" i="1"/>
  <c r="CV466" i="1" s="1"/>
  <c r="U466" i="1" s="1"/>
  <c r="AI466" i="1"/>
  <c r="AJ466" i="1"/>
  <c r="CX466" i="1" s="1"/>
  <c r="W466" i="1" s="1"/>
  <c r="CR466" i="1"/>
  <c r="CS466" i="1"/>
  <c r="CT466" i="1"/>
  <c r="CW466" i="1"/>
  <c r="GL466" i="1"/>
  <c r="GN466" i="1"/>
  <c r="GP466" i="1"/>
  <c r="GV466" i="1"/>
  <c r="HC466" i="1" s="1"/>
  <c r="GX466" i="1" s="1"/>
  <c r="C467" i="1"/>
  <c r="D467" i="1"/>
  <c r="I467" i="1"/>
  <c r="K467" i="1"/>
  <c r="S467" i="1"/>
  <c r="AC467" i="1"/>
  <c r="AD467" i="1"/>
  <c r="AE467" i="1"/>
  <c r="Q467" i="1" s="1"/>
  <c r="AF467" i="1"/>
  <c r="AG467" i="1"/>
  <c r="CU467" i="1" s="1"/>
  <c r="T467" i="1" s="1"/>
  <c r="AH467" i="1"/>
  <c r="CV467" i="1" s="1"/>
  <c r="U467" i="1" s="1"/>
  <c r="AI467" i="1"/>
  <c r="CW467" i="1" s="1"/>
  <c r="V467" i="1" s="1"/>
  <c r="AJ467" i="1"/>
  <c r="CT467" i="1"/>
  <c r="CX467" i="1"/>
  <c r="W467" i="1" s="1"/>
  <c r="GL467" i="1"/>
  <c r="GN467" i="1"/>
  <c r="GP467" i="1"/>
  <c r="GV467" i="1"/>
  <c r="HC467" i="1" s="1"/>
  <c r="GX467" i="1"/>
  <c r="I468" i="1"/>
  <c r="R468" i="1" s="1"/>
  <c r="S468" i="1"/>
  <c r="CZ468" i="1" s="1"/>
  <c r="T468" i="1"/>
  <c r="W468" i="1"/>
  <c r="X468" i="1"/>
  <c r="Y468" i="1"/>
  <c r="AC468" i="1"/>
  <c r="AD468" i="1"/>
  <c r="AE468" i="1"/>
  <c r="CS468" i="1" s="1"/>
  <c r="AF468" i="1"/>
  <c r="AG468" i="1"/>
  <c r="AH468" i="1"/>
  <c r="CV468" i="1" s="1"/>
  <c r="U468" i="1" s="1"/>
  <c r="AI468" i="1"/>
  <c r="CW468" i="1" s="1"/>
  <c r="V468" i="1" s="1"/>
  <c r="AJ468" i="1"/>
  <c r="CQ468" i="1"/>
  <c r="CR468" i="1"/>
  <c r="CT468" i="1"/>
  <c r="CU468" i="1"/>
  <c r="CX468" i="1"/>
  <c r="CY468" i="1"/>
  <c r="GL468" i="1"/>
  <c r="GN468" i="1"/>
  <c r="GP468" i="1"/>
  <c r="GV468" i="1"/>
  <c r="HC468" i="1" s="1"/>
  <c r="GX468" i="1" s="1"/>
  <c r="AC469" i="1"/>
  <c r="AB469" i="1" s="1"/>
  <c r="AD469" i="1"/>
  <c r="AE469" i="1"/>
  <c r="CR469" i="1" s="1"/>
  <c r="AF469" i="1"/>
  <c r="AG469" i="1"/>
  <c r="CU469" i="1" s="1"/>
  <c r="AH469" i="1"/>
  <c r="CV469" i="1" s="1"/>
  <c r="AI469" i="1"/>
  <c r="CW469" i="1" s="1"/>
  <c r="AJ469" i="1"/>
  <c r="CQ469" i="1"/>
  <c r="CT469" i="1"/>
  <c r="CX469" i="1"/>
  <c r="GL469" i="1"/>
  <c r="GN469" i="1"/>
  <c r="GP469" i="1"/>
  <c r="GV469" i="1"/>
  <c r="HC469" i="1" s="1"/>
  <c r="I470" i="1"/>
  <c r="O470" i="1"/>
  <c r="P470" i="1"/>
  <c r="CP470" i="1" s="1"/>
  <c r="S470" i="1"/>
  <c r="AC470" i="1"/>
  <c r="AD470" i="1"/>
  <c r="AE470" i="1"/>
  <c r="Q470" i="1" s="1"/>
  <c r="AF470" i="1"/>
  <c r="AG470" i="1"/>
  <c r="AH470" i="1"/>
  <c r="CV470" i="1" s="1"/>
  <c r="U470" i="1" s="1"/>
  <c r="AI470" i="1"/>
  <c r="CW470" i="1" s="1"/>
  <c r="V470" i="1" s="1"/>
  <c r="AJ470" i="1"/>
  <c r="CT470" i="1"/>
  <c r="CU470" i="1"/>
  <c r="T470" i="1" s="1"/>
  <c r="CX470" i="1"/>
  <c r="W470" i="1" s="1"/>
  <c r="GL470" i="1"/>
  <c r="GN470" i="1"/>
  <c r="GP470" i="1"/>
  <c r="GV470" i="1"/>
  <c r="HC470" i="1" s="1"/>
  <c r="GX470" i="1" s="1"/>
  <c r="AC471" i="1"/>
  <c r="CQ471" i="1" s="1"/>
  <c r="AD471" i="1"/>
  <c r="AE471" i="1"/>
  <c r="CS471" i="1" s="1"/>
  <c r="AF471" i="1"/>
  <c r="AG471" i="1"/>
  <c r="AH471" i="1"/>
  <c r="CV471" i="1" s="1"/>
  <c r="AI471" i="1"/>
  <c r="CW471" i="1" s="1"/>
  <c r="AJ471" i="1"/>
  <c r="CR471" i="1"/>
  <c r="CT471" i="1"/>
  <c r="CU471" i="1"/>
  <c r="CX471" i="1"/>
  <c r="GL471" i="1"/>
  <c r="GN471" i="1"/>
  <c r="GP471" i="1"/>
  <c r="GV471" i="1"/>
  <c r="HC471" i="1" s="1"/>
  <c r="B473" i="1"/>
  <c r="B410" i="1" s="1"/>
  <c r="C473" i="1"/>
  <c r="C410" i="1" s="1"/>
  <c r="D473" i="1"/>
  <c r="D410" i="1" s="1"/>
  <c r="F473" i="1"/>
  <c r="F410" i="1" s="1"/>
  <c r="G473" i="1"/>
  <c r="G410" i="1" s="1"/>
  <c r="BC473" i="1"/>
  <c r="BC410" i="1" s="1"/>
  <c r="BD473" i="1"/>
  <c r="F498" i="1" s="1"/>
  <c r="BX473" i="1"/>
  <c r="BX410" i="1" s="1"/>
  <c r="BY473" i="1"/>
  <c r="BY410" i="1" s="1"/>
  <c r="BZ473" i="1"/>
  <c r="BZ410" i="1" s="1"/>
  <c r="CK473" i="1"/>
  <c r="CK410" i="1" s="1"/>
  <c r="CL473" i="1"/>
  <c r="CL410" i="1" s="1"/>
  <c r="CM473" i="1"/>
  <c r="CM410" i="1" s="1"/>
  <c r="EG473" i="1"/>
  <c r="P477" i="1" s="1"/>
  <c r="ET473" i="1"/>
  <c r="FP473" i="1"/>
  <c r="FP410" i="1" s="1"/>
  <c r="FQ473" i="1"/>
  <c r="FT473" i="1"/>
  <c r="EK473" i="1" s="1"/>
  <c r="GC473" i="1"/>
  <c r="GC410" i="1" s="1"/>
  <c r="GD473" i="1"/>
  <c r="GD410" i="1" s="1"/>
  <c r="GE473" i="1"/>
  <c r="GE410" i="1" s="1"/>
  <c r="B503" i="1"/>
  <c r="B22" i="1" s="1"/>
  <c r="C503" i="1"/>
  <c r="C22" i="1" s="1"/>
  <c r="D503" i="1"/>
  <c r="D22" i="1" s="1"/>
  <c r="F503" i="1"/>
  <c r="F22" i="1" s="1"/>
  <c r="G503" i="1"/>
  <c r="G22" i="1" s="1"/>
  <c r="B533" i="1"/>
  <c r="B18" i="1" s="1"/>
  <c r="C533" i="1"/>
  <c r="C18" i="1" s="1"/>
  <c r="D533" i="1"/>
  <c r="D18" i="1" s="1"/>
  <c r="F533" i="1"/>
  <c r="F18" i="1" s="1"/>
  <c r="G533" i="1"/>
  <c r="G18" i="1" s="1"/>
  <c r="F12" i="6"/>
  <c r="G12" i="6"/>
  <c r="O104" i="7" l="1"/>
  <c r="H931" i="7"/>
  <c r="J445" i="7"/>
  <c r="H875" i="7"/>
  <c r="O225" i="7"/>
  <c r="P72" i="7"/>
  <c r="J458" i="7"/>
  <c r="P508" i="7"/>
  <c r="H223" i="7"/>
  <c r="O184" i="7"/>
  <c r="P389" i="7"/>
  <c r="J424" i="7"/>
  <c r="H815" i="7"/>
  <c r="J433" i="7"/>
  <c r="J745" i="7"/>
  <c r="O803" i="7"/>
  <c r="H801" i="7"/>
  <c r="P172" i="7"/>
  <c r="O245" i="7"/>
  <c r="O494" i="7"/>
  <c r="H586" i="7"/>
  <c r="P604" i="7"/>
  <c r="O894" i="7"/>
  <c r="J255" i="7"/>
  <c r="P894" i="7"/>
  <c r="J826" i="7"/>
  <c r="H225" i="7"/>
  <c r="H431" i="7"/>
  <c r="H80" i="7"/>
  <c r="P828" i="7"/>
  <c r="P338" i="7"/>
  <c r="O272" i="7"/>
  <c r="J639" i="7"/>
  <c r="H747" i="7"/>
  <c r="J630" i="7"/>
  <c r="H124" i="7"/>
  <c r="O316" i="7"/>
  <c r="H460" i="7"/>
  <c r="P789" i="7"/>
  <c r="H104" i="7"/>
  <c r="O206" i="7"/>
  <c r="H288" i="7"/>
  <c r="P494" i="7"/>
  <c r="J523" i="7"/>
  <c r="J554" i="7"/>
  <c r="O699" i="7"/>
  <c r="O860" i="7"/>
  <c r="H492" i="7"/>
  <c r="O586" i="7"/>
  <c r="H724" i="7"/>
  <c r="J860" i="7"/>
  <c r="P82" i="7"/>
  <c r="O150" i="7"/>
  <c r="J196" i="7"/>
  <c r="P803" i="7"/>
  <c r="H894" i="7"/>
  <c r="P909" i="7"/>
  <c r="P933" i="7"/>
  <c r="H47" i="7"/>
  <c r="O126" i="7"/>
  <c r="H136" i="7"/>
  <c r="O460" i="7"/>
  <c r="P49" i="7"/>
  <c r="O116" i="7"/>
  <c r="J124" i="7"/>
  <c r="J138" i="7"/>
  <c r="J243" i="7"/>
  <c r="H300" i="7"/>
  <c r="H348" i="7"/>
  <c r="O668" i="7"/>
  <c r="P523" i="7"/>
  <c r="P225" i="7"/>
  <c r="O726" i="7"/>
  <c r="J92" i="7"/>
  <c r="H138" i="7"/>
  <c r="H255" i="7"/>
  <c r="H302" i="7"/>
  <c r="O302" i="7"/>
  <c r="P316" i="7"/>
  <c r="J316" i="7"/>
  <c r="P447" i="7"/>
  <c r="P460" i="7"/>
  <c r="J476" i="7"/>
  <c r="J478" i="7"/>
  <c r="O523" i="7"/>
  <c r="H523" i="7"/>
  <c r="H521" i="7"/>
  <c r="H552" i="7"/>
  <c r="O554" i="7"/>
  <c r="H554" i="7"/>
  <c r="P60" i="7"/>
  <c r="J58" i="7"/>
  <c r="J126" i="7"/>
  <c r="P126" i="7"/>
  <c r="P245" i="7"/>
  <c r="J327" i="7"/>
  <c r="H336" i="7"/>
  <c r="O338" i="7"/>
  <c r="H338" i="7"/>
  <c r="O350" i="7"/>
  <c r="H350" i="7"/>
  <c r="J602" i="7"/>
  <c r="P138" i="7"/>
  <c r="P257" i="7"/>
  <c r="J314" i="7"/>
  <c r="O377" i="7"/>
  <c r="O424" i="7"/>
  <c r="H424" i="7"/>
  <c r="H422" i="7"/>
  <c r="J460" i="7"/>
  <c r="O508" i="7"/>
  <c r="J628" i="7"/>
  <c r="J641" i="7"/>
  <c r="J651" i="7"/>
  <c r="O713" i="7"/>
  <c r="O747" i="7"/>
  <c r="H826" i="7"/>
  <c r="J114" i="7"/>
  <c r="P116" i="7"/>
  <c r="O329" i="7"/>
  <c r="H327" i="7"/>
  <c r="O875" i="7"/>
  <c r="H873" i="7"/>
  <c r="O196" i="7"/>
  <c r="O433" i="7"/>
  <c r="H433" i="7"/>
  <c r="H506" i="7"/>
  <c r="O630" i="7"/>
  <c r="H630" i="7"/>
  <c r="H628" i="7"/>
  <c r="H803" i="7"/>
  <c r="O60" i="7"/>
  <c r="P104" i="7"/>
  <c r="H184" i="7"/>
  <c r="J204" i="7"/>
  <c r="J286" i="7"/>
  <c r="H399" i="7"/>
  <c r="O410" i="7"/>
  <c r="O478" i="7"/>
  <c r="P535" i="7"/>
  <c r="J533" i="7"/>
  <c r="J724" i="7"/>
  <c r="J789" i="7"/>
  <c r="O828" i="7"/>
  <c r="O954" i="7"/>
  <c r="J954" i="7"/>
  <c r="P954" i="7"/>
  <c r="O94" i="7"/>
  <c r="O160" i="7"/>
  <c r="H206" i="7"/>
  <c r="H204" i="7"/>
  <c r="O288" i="7"/>
  <c r="H286" i="7"/>
  <c r="H329" i="7"/>
  <c r="H668" i="7"/>
  <c r="P726" i="7"/>
  <c r="H858" i="7"/>
  <c r="J60" i="7"/>
  <c r="J72" i="7"/>
  <c r="P184" i="7"/>
  <c r="O257" i="7"/>
  <c r="J389" i="7"/>
  <c r="P401" i="7"/>
  <c r="P410" i="7"/>
  <c r="P641" i="7"/>
  <c r="O909" i="7"/>
  <c r="H933" i="7"/>
  <c r="O933" i="7"/>
  <c r="J952" i="7"/>
  <c r="O72" i="7"/>
  <c r="H70" i="7"/>
  <c r="P94" i="7"/>
  <c r="P150" i="7"/>
  <c r="J158" i="7"/>
  <c r="J172" i="7"/>
  <c r="P272" i="7"/>
  <c r="J364" i="7"/>
  <c r="P364" i="7"/>
  <c r="J604" i="7"/>
  <c r="O651" i="7"/>
  <c r="P668" i="7"/>
  <c r="P875" i="7"/>
  <c r="H160" i="7"/>
  <c r="H158" i="7"/>
  <c r="H170" i="7"/>
  <c r="O172" i="7"/>
  <c r="J206" i="7"/>
  <c r="P206" i="7"/>
  <c r="J375" i="7"/>
  <c r="O401" i="7"/>
  <c r="H401" i="7"/>
  <c r="H602" i="7"/>
  <c r="O604" i="7"/>
  <c r="H604" i="7"/>
  <c r="H49" i="7"/>
  <c r="O49" i="7"/>
  <c r="H72" i="7"/>
  <c r="J194" i="7"/>
  <c r="P196" i="7"/>
  <c r="H243" i="7"/>
  <c r="J362" i="7"/>
  <c r="H387" i="7"/>
  <c r="H478" i="7"/>
  <c r="P478" i="7"/>
  <c r="P651" i="7"/>
  <c r="P699" i="7"/>
  <c r="O789" i="7"/>
  <c r="O817" i="7"/>
  <c r="J116" i="7"/>
  <c r="H172" i="7"/>
  <c r="P302" i="7"/>
  <c r="J338" i="7"/>
  <c r="P350" i="7"/>
  <c r="H375" i="7"/>
  <c r="O447" i="7"/>
  <c r="H447" i="7"/>
  <c r="H445" i="7"/>
  <c r="H508" i="7"/>
  <c r="O535" i="7"/>
  <c r="P554" i="7"/>
  <c r="J584" i="7"/>
  <c r="H666" i="7"/>
  <c r="P860" i="7"/>
  <c r="O82" i="7"/>
  <c r="O138" i="7"/>
  <c r="J245" i="7"/>
  <c r="J257" i="7"/>
  <c r="J270" i="7"/>
  <c r="J288" i="7"/>
  <c r="H314" i="7"/>
  <c r="J329" i="7"/>
  <c r="H362" i="7"/>
  <c r="J377" i="7"/>
  <c r="P413" i="7"/>
  <c r="J447" i="7"/>
  <c r="H494" i="7"/>
  <c r="J538" i="7"/>
  <c r="J544" i="7"/>
  <c r="P610" i="7"/>
  <c r="P616" i="7"/>
  <c r="J649" i="7"/>
  <c r="P713" i="7"/>
  <c r="J726" i="7"/>
  <c r="H745" i="7"/>
  <c r="J787" i="7"/>
  <c r="H817" i="7"/>
  <c r="J873" i="7"/>
  <c r="H909" i="7"/>
  <c r="J160" i="7"/>
  <c r="P288" i="7"/>
  <c r="P329" i="7"/>
  <c r="P377" i="7"/>
  <c r="H389" i="7"/>
  <c r="J408" i="7"/>
  <c r="J586" i="7"/>
  <c r="P630" i="7"/>
  <c r="J699" i="7"/>
  <c r="H711" i="7"/>
  <c r="J775" i="7"/>
  <c r="H860" i="7"/>
  <c r="J892" i="7"/>
  <c r="H952" i="7"/>
  <c r="P160" i="7"/>
  <c r="J272" i="7"/>
  <c r="H316" i="7"/>
  <c r="H364" i="7"/>
  <c r="O389" i="7"/>
  <c r="P586" i="7"/>
  <c r="J835" i="7"/>
  <c r="J875" i="7"/>
  <c r="J936" i="7"/>
  <c r="H58" i="7"/>
  <c r="J94" i="7"/>
  <c r="J102" i="7"/>
  <c r="H114" i="7"/>
  <c r="H126" i="7"/>
  <c r="J150" i="7"/>
  <c r="J182" i="7"/>
  <c r="H194" i="7"/>
  <c r="J410" i="7"/>
  <c r="H458" i="7"/>
  <c r="J466" i="7"/>
  <c r="H476" i="7"/>
  <c r="J506" i="7"/>
  <c r="H511" i="7"/>
  <c r="H584" i="7"/>
  <c r="J592" i="7"/>
  <c r="J666" i="7"/>
  <c r="H671" i="7"/>
  <c r="H677" i="7"/>
  <c r="H683" i="7"/>
  <c r="H689" i="7"/>
  <c r="H697" i="7"/>
  <c r="H713" i="7"/>
  <c r="J801" i="7"/>
  <c r="H828" i="7"/>
  <c r="J894" i="7"/>
  <c r="H954" i="7"/>
  <c r="J47" i="7"/>
  <c r="H245" i="7"/>
  <c r="H257" i="7"/>
  <c r="H270" i="7"/>
  <c r="J300" i="7"/>
  <c r="J348" i="7"/>
  <c r="H377" i="7"/>
  <c r="J399" i="7"/>
  <c r="J431" i="7"/>
  <c r="H436" i="7"/>
  <c r="H649" i="7"/>
  <c r="H726" i="7"/>
  <c r="H755" i="7"/>
  <c r="J763" i="7"/>
  <c r="H787" i="7"/>
  <c r="H835" i="7"/>
  <c r="J931" i="7"/>
  <c r="H936" i="7"/>
  <c r="H60" i="7"/>
  <c r="J80" i="7"/>
  <c r="H92" i="7"/>
  <c r="J104" i="7"/>
  <c r="H116" i="7"/>
  <c r="J136" i="7"/>
  <c r="H148" i="7"/>
  <c r="J184" i="7"/>
  <c r="H196" i="7"/>
  <c r="H408" i="7"/>
  <c r="H466" i="7"/>
  <c r="J508" i="7"/>
  <c r="H592" i="7"/>
  <c r="J668" i="7"/>
  <c r="J803" i="7"/>
  <c r="H892" i="7"/>
  <c r="P747" i="7"/>
  <c r="J49" i="7"/>
  <c r="J223" i="7"/>
  <c r="H228" i="7"/>
  <c r="H272" i="7"/>
  <c r="H278" i="7"/>
  <c r="J302" i="7"/>
  <c r="J350" i="7"/>
  <c r="J401" i="7"/>
  <c r="J492" i="7"/>
  <c r="H497" i="7"/>
  <c r="J521" i="7"/>
  <c r="H533" i="7"/>
  <c r="J541" i="7"/>
  <c r="J552" i="7"/>
  <c r="H557" i="7"/>
  <c r="H563" i="7"/>
  <c r="H569" i="7"/>
  <c r="H639" i="7"/>
  <c r="H651" i="7"/>
  <c r="H657" i="7"/>
  <c r="H763" i="7"/>
  <c r="J771" i="7"/>
  <c r="H789" i="7"/>
  <c r="J815" i="7"/>
  <c r="J907" i="7"/>
  <c r="H912" i="7"/>
  <c r="J933" i="7"/>
  <c r="J70" i="7"/>
  <c r="J82" i="7"/>
  <c r="H94" i="7"/>
  <c r="H102" i="7"/>
  <c r="H150" i="7"/>
  <c r="J170" i="7"/>
  <c r="H182" i="7"/>
  <c r="J336" i="7"/>
  <c r="J387" i="7"/>
  <c r="H410" i="7"/>
  <c r="J422" i="7"/>
  <c r="H607" i="7"/>
  <c r="H613" i="7"/>
  <c r="J751" i="7"/>
  <c r="J858" i="7"/>
  <c r="H919" i="7"/>
  <c r="J225" i="7"/>
  <c r="J494" i="7"/>
  <c r="H535" i="7"/>
  <c r="H541" i="7"/>
  <c r="H641" i="7"/>
  <c r="J729" i="7"/>
  <c r="H771" i="7"/>
  <c r="J817" i="7"/>
  <c r="J832" i="7"/>
  <c r="J909" i="7"/>
  <c r="J939" i="7"/>
  <c r="Q436" i="1"/>
  <c r="T436" i="1"/>
  <c r="R436" i="1"/>
  <c r="CQ454" i="1"/>
  <c r="AB454" i="1"/>
  <c r="P454" i="1"/>
  <c r="CP454" i="1" s="1"/>
  <c r="O454" i="1" s="1"/>
  <c r="GM454" i="1" s="1"/>
  <c r="GO454" i="1" s="1"/>
  <c r="FQ410" i="1"/>
  <c r="CD473" i="1"/>
  <c r="Q439" i="1"/>
  <c r="CP439" i="1" s="1"/>
  <c r="O439" i="1" s="1"/>
  <c r="R439" i="1"/>
  <c r="W439" i="1"/>
  <c r="V432" i="1"/>
  <c r="W430" i="1"/>
  <c r="FR473" i="1"/>
  <c r="GA473" i="1" s="1"/>
  <c r="S418" i="1"/>
  <c r="CT418" i="1"/>
  <c r="P158" i="1"/>
  <c r="CP158" i="1" s="1"/>
  <c r="O158" i="1" s="1"/>
  <c r="CQ158" i="1"/>
  <c r="AB158" i="1"/>
  <c r="AI26" i="1"/>
  <c r="V59" i="1"/>
  <c r="CP271" i="1"/>
  <c r="O271" i="1" s="1"/>
  <c r="GM271" i="1" s="1"/>
  <c r="GO271" i="1" s="1"/>
  <c r="CY456" i="1"/>
  <c r="X456" i="1"/>
  <c r="Y456" i="1"/>
  <c r="CZ456" i="1"/>
  <c r="FV473" i="1"/>
  <c r="S465" i="1"/>
  <c r="CT465" i="1"/>
  <c r="CY458" i="1"/>
  <c r="X458" i="1"/>
  <c r="Y458" i="1"/>
  <c r="CZ458" i="1"/>
  <c r="CZ457" i="1"/>
  <c r="GM451" i="1"/>
  <c r="GO451" i="1" s="1"/>
  <c r="CR418" i="1"/>
  <c r="CS418" i="1"/>
  <c r="AD418" i="1"/>
  <c r="Q168" i="1"/>
  <c r="R168" i="1"/>
  <c r="CR168" i="1"/>
  <c r="CS168" i="1"/>
  <c r="AD168" i="1"/>
  <c r="AB168" i="1" s="1"/>
  <c r="GX469" i="1"/>
  <c r="FT410" i="1"/>
  <c r="CT353" i="1"/>
  <c r="S353" i="1"/>
  <c r="EK410" i="1"/>
  <c r="P490" i="1"/>
  <c r="U469" i="1"/>
  <c r="CY426" i="1"/>
  <c r="X426" i="1"/>
  <c r="Y426" i="1"/>
  <c r="CZ426" i="1"/>
  <c r="X422" i="1"/>
  <c r="Y422" i="1"/>
  <c r="CY422" i="1"/>
  <c r="CZ422" i="1"/>
  <c r="AB468" i="1"/>
  <c r="P468" i="1"/>
  <c r="CY467" i="1"/>
  <c r="CZ467" i="1"/>
  <c r="X467" i="1"/>
  <c r="Y467" i="1"/>
  <c r="AB429" i="1"/>
  <c r="CP422" i="1"/>
  <c r="O422" i="1" s="1"/>
  <c r="GM422" i="1" s="1"/>
  <c r="GO422" i="1" s="1"/>
  <c r="CQ467" i="1"/>
  <c r="AB467" i="1"/>
  <c r="CR465" i="1"/>
  <c r="CS465" i="1"/>
  <c r="AD465" i="1"/>
  <c r="AB465" i="1" s="1"/>
  <c r="F489" i="1"/>
  <c r="P467" i="1"/>
  <c r="CP467" i="1" s="1"/>
  <c r="O467" i="1" s="1"/>
  <c r="GM467" i="1" s="1"/>
  <c r="GO467" i="1" s="1"/>
  <c r="CR438" i="1"/>
  <c r="CS438" i="1"/>
  <c r="GX435" i="1"/>
  <c r="ET410" i="1"/>
  <c r="P486" i="1"/>
  <c r="CP464" i="1"/>
  <c r="O464" i="1" s="1"/>
  <c r="AQ473" i="1"/>
  <c r="R465" i="1"/>
  <c r="CY462" i="1"/>
  <c r="CZ462" i="1"/>
  <c r="CZ455" i="1"/>
  <c r="Y455" i="1"/>
  <c r="CY455" i="1"/>
  <c r="Q449" i="1"/>
  <c r="R449" i="1"/>
  <c r="S449" i="1"/>
  <c r="P449" i="1"/>
  <c r="V449" i="1"/>
  <c r="AD438" i="1"/>
  <c r="X420" i="1"/>
  <c r="CY420" i="1"/>
  <c r="Y420" i="1"/>
  <c r="CZ420" i="1"/>
  <c r="AB463" i="1"/>
  <c r="P463" i="1"/>
  <c r="CR457" i="1"/>
  <c r="R457" i="1"/>
  <c r="Q457" i="1"/>
  <c r="CS457" i="1"/>
  <c r="CT427" i="1"/>
  <c r="S427" i="1"/>
  <c r="AD457" i="1"/>
  <c r="AB457" i="1" s="1"/>
  <c r="CQ470" i="1"/>
  <c r="AB470" i="1"/>
  <c r="BD410" i="1"/>
  <c r="AB371" i="1"/>
  <c r="P371" i="1"/>
  <c r="CP371" i="1" s="1"/>
  <c r="O371" i="1" s="1"/>
  <c r="GM371" i="1" s="1"/>
  <c r="GO371" i="1" s="1"/>
  <c r="CQ371" i="1"/>
  <c r="CZ348" i="1"/>
  <c r="X348" i="1"/>
  <c r="Y348" i="1"/>
  <c r="CY348" i="1"/>
  <c r="AB471" i="1"/>
  <c r="CZ459" i="1"/>
  <c r="Y459" i="1"/>
  <c r="CY459" i="1"/>
  <c r="T448" i="1"/>
  <c r="Q442" i="1"/>
  <c r="T442" i="1"/>
  <c r="CB473" i="1"/>
  <c r="AD419" i="1"/>
  <c r="AB419" i="1" s="1"/>
  <c r="CR419" i="1"/>
  <c r="CS419" i="1"/>
  <c r="EH473" i="1"/>
  <c r="CI473" i="1"/>
  <c r="CY470" i="1"/>
  <c r="CZ470" i="1"/>
  <c r="X470" i="1"/>
  <c r="GM470" i="1" s="1"/>
  <c r="GO470" i="1" s="1"/>
  <c r="Y470" i="1"/>
  <c r="CP453" i="1"/>
  <c r="O453" i="1" s="1"/>
  <c r="CT450" i="1"/>
  <c r="CX664" i="3"/>
  <c r="CU659" i="3"/>
  <c r="CX665" i="3"/>
  <c r="CV659" i="3"/>
  <c r="CX659" i="3"/>
  <c r="CW660" i="3"/>
  <c r="CX668" i="3"/>
  <c r="CX660" i="3"/>
  <c r="CW662" i="3"/>
  <c r="CX662" i="3"/>
  <c r="I450" i="1"/>
  <c r="V450" i="1" s="1"/>
  <c r="P446" i="1"/>
  <c r="Q446" i="1"/>
  <c r="R446" i="1"/>
  <c r="GX446" i="1"/>
  <c r="S446" i="1"/>
  <c r="I448" i="1"/>
  <c r="GX448" i="1" s="1"/>
  <c r="CR444" i="1"/>
  <c r="CS444" i="1"/>
  <c r="GX441" i="1"/>
  <c r="W436" i="1"/>
  <c r="R373" i="1"/>
  <c r="Q373" i="1"/>
  <c r="V373" i="1"/>
  <c r="P373" i="1"/>
  <c r="GX373" i="1"/>
  <c r="BZ248" i="1"/>
  <c r="AQ309" i="1"/>
  <c r="CG309" i="1"/>
  <c r="GM460" i="1"/>
  <c r="GO460" i="1" s="1"/>
  <c r="GM452" i="1"/>
  <c r="GO452" i="1" s="1"/>
  <c r="CU631" i="3"/>
  <c r="CX639" i="3"/>
  <c r="CX640" i="3"/>
  <c r="CW633" i="3"/>
  <c r="CX643" i="3"/>
  <c r="CX633" i="3"/>
  <c r="CX644" i="3"/>
  <c r="CX635" i="3"/>
  <c r="CX636" i="3"/>
  <c r="Q432" i="1"/>
  <c r="I438" i="1"/>
  <c r="U438" i="1" s="1"/>
  <c r="I444" i="1"/>
  <c r="R432" i="1"/>
  <c r="S432" i="1"/>
  <c r="I434" i="1"/>
  <c r="I440" i="1"/>
  <c r="CP417" i="1"/>
  <c r="O417" i="1" s="1"/>
  <c r="CG473" i="1"/>
  <c r="BB473" i="1"/>
  <c r="AP473" i="1"/>
  <c r="CS470" i="1"/>
  <c r="CS467" i="1"/>
  <c r="CZ466" i="1"/>
  <c r="P465" i="1"/>
  <c r="CP465" i="1" s="1"/>
  <c r="O465" i="1" s="1"/>
  <c r="S464" i="1"/>
  <c r="CS459" i="1"/>
  <c r="CS455" i="1"/>
  <c r="CS452" i="1"/>
  <c r="V451" i="1"/>
  <c r="AB444" i="1"/>
  <c r="U442" i="1"/>
  <c r="AB438" i="1"/>
  <c r="U436" i="1"/>
  <c r="CR427" i="1"/>
  <c r="AD427" i="1"/>
  <c r="AB427" i="1" s="1"/>
  <c r="GX426" i="1"/>
  <c r="V426" i="1"/>
  <c r="CT424" i="1"/>
  <c r="S424" i="1"/>
  <c r="P419" i="1"/>
  <c r="CP419" i="1" s="1"/>
  <c r="O419" i="1" s="1"/>
  <c r="CQ419" i="1"/>
  <c r="X414" i="1"/>
  <c r="Y414" i="1"/>
  <c r="CR375" i="1"/>
  <c r="R375" i="1"/>
  <c r="Q375" i="1"/>
  <c r="CS375" i="1"/>
  <c r="CR353" i="1"/>
  <c r="AD353" i="1"/>
  <c r="AB353" i="1" s="1"/>
  <c r="CS353" i="1"/>
  <c r="Q353" i="1"/>
  <c r="R353" i="1"/>
  <c r="AO473" i="1"/>
  <c r="CR470" i="1"/>
  <c r="CR467" i="1"/>
  <c r="CX708" i="3"/>
  <c r="CX709" i="3"/>
  <c r="CU703" i="3"/>
  <c r="CX711" i="3"/>
  <c r="CW704" i="3"/>
  <c r="CX704" i="3"/>
  <c r="CW705" i="3"/>
  <c r="CX705" i="3"/>
  <c r="CY466" i="1"/>
  <c r="R464" i="1"/>
  <c r="CZ463" i="1"/>
  <c r="CZ460" i="1"/>
  <c r="X460" i="1"/>
  <c r="CU683" i="3"/>
  <c r="CV683" i="3"/>
  <c r="CX683" i="3"/>
  <c r="CX687" i="3"/>
  <c r="CX686" i="3"/>
  <c r="CW685" i="3"/>
  <c r="CW684" i="3"/>
  <c r="CX684" i="3"/>
  <c r="Q458" i="1"/>
  <c r="R458" i="1"/>
  <c r="Q456" i="1"/>
  <c r="R456" i="1"/>
  <c r="R455" i="1"/>
  <c r="CT453" i="1"/>
  <c r="S453" i="1"/>
  <c r="U444" i="1"/>
  <c r="W431" i="1"/>
  <c r="S430" i="1"/>
  <c r="T429" i="1"/>
  <c r="CP427" i="1"/>
  <c r="O427" i="1" s="1"/>
  <c r="W425" i="1"/>
  <c r="V425" i="1"/>
  <c r="CY423" i="1"/>
  <c r="CZ423" i="1"/>
  <c r="Y423" i="1"/>
  <c r="Q422" i="1"/>
  <c r="R422" i="1"/>
  <c r="CQ420" i="1"/>
  <c r="P420" i="1"/>
  <c r="AB418" i="1"/>
  <c r="AB416" i="1"/>
  <c r="CT416" i="1"/>
  <c r="W373" i="1"/>
  <c r="CZ284" i="1"/>
  <c r="X284" i="1"/>
  <c r="Y284" i="1"/>
  <c r="CY284" i="1"/>
  <c r="Q464" i="1"/>
  <c r="CZ451" i="1"/>
  <c r="Y451" i="1"/>
  <c r="T450" i="1"/>
  <c r="AB450" i="1"/>
  <c r="T444" i="1"/>
  <c r="CT442" i="1"/>
  <c r="S442" i="1"/>
  <c r="T438" i="1"/>
  <c r="CT436" i="1"/>
  <c r="S436" i="1"/>
  <c r="CV607" i="3"/>
  <c r="CX616" i="3"/>
  <c r="CX617" i="3"/>
  <c r="CX613" i="3"/>
  <c r="CX614" i="3"/>
  <c r="CX618" i="3"/>
  <c r="CW611" i="3"/>
  <c r="CX611" i="3"/>
  <c r="CX608" i="3"/>
  <c r="CU607" i="3"/>
  <c r="CX609" i="3"/>
  <c r="Q426" i="1"/>
  <c r="R426" i="1"/>
  <c r="CR423" i="1"/>
  <c r="CS423" i="1"/>
  <c r="GX421" i="1"/>
  <c r="T420" i="1"/>
  <c r="CX547" i="3"/>
  <c r="CU545" i="3"/>
  <c r="CX553" i="3"/>
  <c r="CV545" i="3"/>
  <c r="CX545" i="3"/>
  <c r="CW547" i="3"/>
  <c r="CW546" i="3"/>
  <c r="CX549" i="3"/>
  <c r="P363" i="1"/>
  <c r="Q363" i="1"/>
  <c r="R363" i="1"/>
  <c r="T363" i="1"/>
  <c r="I365" i="1"/>
  <c r="T365" i="1" s="1"/>
  <c r="W363" i="1"/>
  <c r="X294" i="1"/>
  <c r="Y294" i="1"/>
  <c r="CY294" i="1"/>
  <c r="CZ294" i="1"/>
  <c r="AD284" i="1"/>
  <c r="AB284" i="1" s="1"/>
  <c r="R284" i="1"/>
  <c r="Q284" i="1"/>
  <c r="CR284" i="1"/>
  <c r="CS284" i="1"/>
  <c r="R459" i="1"/>
  <c r="AD464" i="1"/>
  <c r="AB464" i="1" s="1"/>
  <c r="S461" i="1"/>
  <c r="V446" i="1"/>
  <c r="S441" i="1"/>
  <c r="GX439" i="1"/>
  <c r="S435" i="1"/>
  <c r="CQ432" i="1"/>
  <c r="AB432" i="1"/>
  <c r="P432" i="1"/>
  <c r="Q431" i="1"/>
  <c r="CP431" i="1" s="1"/>
  <c r="O431" i="1" s="1"/>
  <c r="R431" i="1"/>
  <c r="S431" i="1"/>
  <c r="AD423" i="1"/>
  <c r="CP416" i="1"/>
  <c r="O416" i="1" s="1"/>
  <c r="CY415" i="1"/>
  <c r="X415" i="1"/>
  <c r="Y415" i="1"/>
  <c r="CP414" i="1"/>
  <c r="O414" i="1" s="1"/>
  <c r="GM414" i="1" s="1"/>
  <c r="GO414" i="1" s="1"/>
  <c r="P369" i="1"/>
  <c r="CP369" i="1" s="1"/>
  <c r="O369" i="1" s="1"/>
  <c r="CQ369" i="1"/>
  <c r="X300" i="1"/>
  <c r="Y300" i="1"/>
  <c r="CY300" i="1"/>
  <c r="CZ300" i="1"/>
  <c r="S296" i="1"/>
  <c r="CT296" i="1"/>
  <c r="CP295" i="1"/>
  <c r="O295" i="1" s="1"/>
  <c r="CP294" i="1"/>
  <c r="O294" i="1" s="1"/>
  <c r="GM294" i="1" s="1"/>
  <c r="GO294" i="1" s="1"/>
  <c r="X286" i="1"/>
  <c r="Y286" i="1"/>
  <c r="CY286" i="1"/>
  <c r="CZ286" i="1"/>
  <c r="EV473" i="1"/>
  <c r="CS469" i="1"/>
  <c r="I469" i="1"/>
  <c r="V469" i="1" s="1"/>
  <c r="R463" i="1"/>
  <c r="R461" i="1"/>
  <c r="P458" i="1"/>
  <c r="CP458" i="1" s="1"/>
  <c r="O458" i="1" s="1"/>
  <c r="P456" i="1"/>
  <c r="CP456" i="1" s="1"/>
  <c r="O456" i="1" s="1"/>
  <c r="GM456" i="1" s="1"/>
  <c r="GO456" i="1" s="1"/>
  <c r="CR448" i="1"/>
  <c r="AD448" i="1"/>
  <c r="AB448" i="1" s="1"/>
  <c r="CT447" i="1"/>
  <c r="S447" i="1"/>
  <c r="U446" i="1"/>
  <c r="P442" i="1"/>
  <c r="CR441" i="1"/>
  <c r="CS441" i="1"/>
  <c r="P436" i="1"/>
  <c r="CR435" i="1"/>
  <c r="CS435" i="1"/>
  <c r="R433" i="1"/>
  <c r="W432" i="1"/>
  <c r="GX430" i="1"/>
  <c r="I430" i="1"/>
  <c r="V430" i="1" s="1"/>
  <c r="S425" i="1"/>
  <c r="AB423" i="1"/>
  <c r="S416" i="1"/>
  <c r="S413" i="1"/>
  <c r="CT413" i="1"/>
  <c r="AB369" i="1"/>
  <c r="CB378" i="1"/>
  <c r="X345" i="1"/>
  <c r="Y345" i="1"/>
  <c r="CY345" i="1"/>
  <c r="CZ345" i="1"/>
  <c r="EU473" i="1"/>
  <c r="Q468" i="1"/>
  <c r="P466" i="1"/>
  <c r="CP466" i="1" s="1"/>
  <c r="O466" i="1" s="1"/>
  <c r="CS464" i="1"/>
  <c r="Q463" i="1"/>
  <c r="R462" i="1"/>
  <c r="P461" i="1"/>
  <c r="CP461" i="1" s="1"/>
  <c r="O461" i="1" s="1"/>
  <c r="CT460" i="1"/>
  <c r="X457" i="1"/>
  <c r="Y457" i="1"/>
  <c r="AB453" i="1"/>
  <c r="P448" i="1"/>
  <c r="I445" i="1"/>
  <c r="W444" i="1"/>
  <c r="V442" i="1"/>
  <c r="W438" i="1"/>
  <c r="V436" i="1"/>
  <c r="W428" i="1"/>
  <c r="X423" i="1"/>
  <c r="Q419" i="1"/>
  <c r="R419" i="1"/>
  <c r="S419" i="1"/>
  <c r="T419" i="1"/>
  <c r="CQ418" i="1"/>
  <c r="Q418" i="1"/>
  <c r="R418" i="1"/>
  <c r="S417" i="1"/>
  <c r="CT417" i="1"/>
  <c r="CP415" i="1"/>
  <c r="O415" i="1" s="1"/>
  <c r="GM415" i="1" s="1"/>
  <c r="GO415" i="1" s="1"/>
  <c r="FV378" i="1"/>
  <c r="CP345" i="1"/>
  <c r="O345" i="1" s="1"/>
  <c r="Q462" i="1"/>
  <c r="CP462" i="1" s="1"/>
  <c r="O462" i="1" s="1"/>
  <c r="GM462" i="1" s="1"/>
  <c r="GO462" i="1" s="1"/>
  <c r="W448" i="1"/>
  <c r="U445" i="1"/>
  <c r="U439" i="1"/>
  <c r="CW648" i="3"/>
  <c r="CX648" i="3"/>
  <c r="CX650" i="3"/>
  <c r="CX651" i="3"/>
  <c r="CU645" i="3"/>
  <c r="CX654" i="3"/>
  <c r="CX645" i="3"/>
  <c r="CX655" i="3"/>
  <c r="Q433" i="1"/>
  <c r="CP433" i="1" s="1"/>
  <c r="O433" i="1" s="1"/>
  <c r="I435" i="1"/>
  <c r="W435" i="1" s="1"/>
  <c r="I441" i="1"/>
  <c r="W441" i="1" s="1"/>
  <c r="W426" i="1"/>
  <c r="P426" i="1"/>
  <c r="Q425" i="1"/>
  <c r="CP425" i="1" s="1"/>
  <c r="O425" i="1" s="1"/>
  <c r="R425" i="1"/>
  <c r="W420" i="1"/>
  <c r="CR417" i="1"/>
  <c r="CS417" i="1"/>
  <c r="AD417" i="1"/>
  <c r="AB417" i="1" s="1"/>
  <c r="AO378" i="1"/>
  <c r="BX341" i="1"/>
  <c r="GX366" i="1"/>
  <c r="CR366" i="1"/>
  <c r="CS366" i="1"/>
  <c r="AD366" i="1"/>
  <c r="V363" i="1"/>
  <c r="CP300" i="1"/>
  <c r="O300" i="1" s="1"/>
  <c r="GM300" i="1" s="1"/>
  <c r="GO300" i="1" s="1"/>
  <c r="R452" i="1"/>
  <c r="CY452" i="1"/>
  <c r="X452" i="1"/>
  <c r="Y452" i="1"/>
  <c r="CR452" i="1"/>
  <c r="U441" i="1"/>
  <c r="U435" i="1"/>
  <c r="Q428" i="1"/>
  <c r="CP428" i="1" s="1"/>
  <c r="O428" i="1" s="1"/>
  <c r="R428" i="1"/>
  <c r="S428" i="1"/>
  <c r="Q420" i="1"/>
  <c r="R420" i="1"/>
  <c r="CZ412" i="1"/>
  <c r="X412" i="1"/>
  <c r="Y412" i="1"/>
  <c r="F394" i="1"/>
  <c r="BC341" i="1"/>
  <c r="S368" i="1"/>
  <c r="CT368" i="1"/>
  <c r="CQ366" i="1"/>
  <c r="AB366" i="1"/>
  <c r="FT378" i="1"/>
  <c r="S291" i="1"/>
  <c r="CT291" i="1"/>
  <c r="CR459" i="1"/>
  <c r="AD459" i="1"/>
  <c r="AB459" i="1" s="1"/>
  <c r="CP457" i="1"/>
  <c r="O457" i="1" s="1"/>
  <c r="GM457" i="1" s="1"/>
  <c r="GO457" i="1" s="1"/>
  <c r="CR455" i="1"/>
  <c r="AD455" i="1"/>
  <c r="AB455" i="1" s="1"/>
  <c r="V448" i="1"/>
  <c r="I471" i="1"/>
  <c r="GX471" i="1" s="1"/>
  <c r="R470" i="1"/>
  <c r="R467" i="1"/>
  <c r="Y466" i="1"/>
  <c r="CU693" i="3"/>
  <c r="CX701" i="3"/>
  <c r="CX702" i="3"/>
  <c r="CX695" i="3"/>
  <c r="CX697" i="3"/>
  <c r="CX699" i="3"/>
  <c r="AD462" i="1"/>
  <c r="AB462" i="1" s="1"/>
  <c r="CP459" i="1"/>
  <c r="O459" i="1" s="1"/>
  <c r="GM459" i="1" s="1"/>
  <c r="GO459" i="1" s="1"/>
  <c r="CP455" i="1"/>
  <c r="O455" i="1" s="1"/>
  <c r="X454" i="1"/>
  <c r="Y454" i="1"/>
  <c r="AD452" i="1"/>
  <c r="AB452" i="1" s="1"/>
  <c r="CT445" i="1"/>
  <c r="S445" i="1"/>
  <c r="I443" i="1"/>
  <c r="T443" i="1" s="1"/>
  <c r="T441" i="1"/>
  <c r="CT439" i="1"/>
  <c r="S439" i="1"/>
  <c r="I437" i="1"/>
  <c r="V437" i="1" s="1"/>
  <c r="T435" i="1"/>
  <c r="CT433" i="1"/>
  <c r="S433" i="1"/>
  <c r="CR430" i="1"/>
  <c r="AD430" i="1"/>
  <c r="AB430" i="1" s="1"/>
  <c r="CT429" i="1"/>
  <c r="R424" i="1"/>
  <c r="CQ423" i="1"/>
  <c r="Q423" i="1"/>
  <c r="CP423" i="1" s="1"/>
  <c r="O423" i="1" s="1"/>
  <c r="GM423" i="1" s="1"/>
  <c r="GO423" i="1" s="1"/>
  <c r="V422" i="1"/>
  <c r="R417" i="1"/>
  <c r="CY412" i="1"/>
  <c r="CS371" i="1"/>
  <c r="Q371" i="1"/>
  <c r="CR371" i="1"/>
  <c r="CT359" i="1"/>
  <c r="S359" i="1"/>
  <c r="CP359" i="1" s="1"/>
  <c r="O359" i="1" s="1"/>
  <c r="Q291" i="1"/>
  <c r="R291" i="1"/>
  <c r="CR291" i="1"/>
  <c r="CS291" i="1"/>
  <c r="AD291" i="1"/>
  <c r="AB291" i="1" s="1"/>
  <c r="CR454" i="1"/>
  <c r="CS454" i="1"/>
  <c r="AD454" i="1"/>
  <c r="CR451" i="1"/>
  <c r="AD451" i="1"/>
  <c r="AB451" i="1" s="1"/>
  <c r="W449" i="1"/>
  <c r="S448" i="1"/>
  <c r="S444" i="1"/>
  <c r="GX442" i="1"/>
  <c r="CT441" i="1"/>
  <c r="W440" i="1"/>
  <c r="S438" i="1"/>
  <c r="GX436" i="1"/>
  <c r="CT435" i="1"/>
  <c r="W434" i="1"/>
  <c r="GX432" i="1"/>
  <c r="P430" i="1"/>
  <c r="CR374" i="1"/>
  <c r="CS374" i="1"/>
  <c r="AD374" i="1"/>
  <c r="AB374" i="1" s="1"/>
  <c r="Q374" i="1"/>
  <c r="X374" i="1"/>
  <c r="CY374" i="1"/>
  <c r="CT363" i="1"/>
  <c r="S363" i="1"/>
  <c r="CP348" i="1"/>
  <c r="O348" i="1" s="1"/>
  <c r="GM348" i="1" s="1"/>
  <c r="GO348" i="1" s="1"/>
  <c r="W346" i="1"/>
  <c r="Q346" i="1"/>
  <c r="CP346" i="1" s="1"/>
  <c r="O346" i="1" s="1"/>
  <c r="R346" i="1"/>
  <c r="CS413" i="1"/>
  <c r="AD413" i="1"/>
  <c r="AB413" i="1" s="1"/>
  <c r="CP412" i="1"/>
  <c r="O412" i="1" s="1"/>
  <c r="CM341" i="1"/>
  <c r="BD378" i="1"/>
  <c r="Y371" i="1"/>
  <c r="W369" i="1"/>
  <c r="W368" i="1"/>
  <c r="CQ368" i="1"/>
  <c r="AB368" i="1"/>
  <c r="P365" i="1"/>
  <c r="P358" i="1"/>
  <c r="CP358" i="1" s="1"/>
  <c r="O358" i="1" s="1"/>
  <c r="CP354" i="1"/>
  <c r="O354" i="1" s="1"/>
  <c r="CQ353" i="1"/>
  <c r="P353" i="1"/>
  <c r="R351" i="1"/>
  <c r="V351" i="1"/>
  <c r="GX349" i="1"/>
  <c r="X343" i="1"/>
  <c r="Y343" i="1"/>
  <c r="CY343" i="1"/>
  <c r="S302" i="1"/>
  <c r="V302" i="1"/>
  <c r="AI309" i="1" s="1"/>
  <c r="CP286" i="1"/>
  <c r="O286" i="1" s="1"/>
  <c r="CP284" i="1"/>
  <c r="O284" i="1" s="1"/>
  <c r="GM284" i="1" s="1"/>
  <c r="GO284" i="1" s="1"/>
  <c r="FR309" i="1"/>
  <c r="CP254" i="1"/>
  <c r="O254" i="1" s="1"/>
  <c r="FR254" i="1"/>
  <c r="P413" i="1"/>
  <c r="CX599" i="3"/>
  <c r="CX604" i="3"/>
  <c r="CW596" i="3"/>
  <c r="CX596" i="3"/>
  <c r="CX602" i="3"/>
  <c r="CU593" i="3"/>
  <c r="CX593" i="3"/>
  <c r="CX600" i="3"/>
  <c r="S373" i="1"/>
  <c r="V368" i="1"/>
  <c r="X355" i="1"/>
  <c r="Y355" i="1"/>
  <c r="CD378" i="1"/>
  <c r="Q349" i="1"/>
  <c r="R349" i="1"/>
  <c r="T349" i="1"/>
  <c r="AG378" i="1" s="1"/>
  <c r="S346" i="1"/>
  <c r="CT346" i="1"/>
  <c r="S306" i="1"/>
  <c r="CT306" i="1"/>
  <c r="CY303" i="1"/>
  <c r="Y303" i="1"/>
  <c r="CZ303" i="1"/>
  <c r="AB296" i="1"/>
  <c r="P296" i="1"/>
  <c r="CP296" i="1" s="1"/>
  <c r="O296" i="1" s="1"/>
  <c r="CQ296" i="1"/>
  <c r="CP291" i="1"/>
  <c r="O291" i="1" s="1"/>
  <c r="CK341" i="1"/>
  <c r="BB378" i="1"/>
  <c r="X372" i="1"/>
  <c r="Y372" i="1"/>
  <c r="CX556" i="3"/>
  <c r="CX561" i="3"/>
  <c r="CU555" i="3"/>
  <c r="CV555" i="3"/>
  <c r="CX564" i="3"/>
  <c r="CX557" i="3"/>
  <c r="CW556" i="3"/>
  <c r="I366" i="1"/>
  <c r="U366" i="1" s="1"/>
  <c r="AB363" i="1"/>
  <c r="Y361" i="1"/>
  <c r="CZ361" i="1"/>
  <c r="X357" i="1"/>
  <c r="GM357" i="1" s="1"/>
  <c r="GO357" i="1" s="1"/>
  <c r="Y357" i="1"/>
  <c r="CY357" i="1"/>
  <c r="CY351" i="1"/>
  <c r="CZ351" i="1"/>
  <c r="CT350" i="1"/>
  <c r="S350" i="1"/>
  <c r="AO248" i="1"/>
  <c r="F313" i="1"/>
  <c r="CD309" i="1"/>
  <c r="X276" i="1"/>
  <c r="CY276" i="1"/>
  <c r="Y276" i="1"/>
  <c r="CZ276" i="1"/>
  <c r="CQ266" i="1"/>
  <c r="AB266" i="1"/>
  <c r="P266" i="1"/>
  <c r="CP266" i="1" s="1"/>
  <c r="O266" i="1" s="1"/>
  <c r="CX691" i="3"/>
  <c r="CU688" i="3"/>
  <c r="CX690" i="3"/>
  <c r="CW689" i="3"/>
  <c r="CX692" i="3"/>
  <c r="Q447" i="1"/>
  <c r="CP447" i="1" s="1"/>
  <c r="O447" i="1" s="1"/>
  <c r="CX622" i="3"/>
  <c r="CX624" i="3"/>
  <c r="CU619" i="3"/>
  <c r="CX620" i="3"/>
  <c r="CX628" i="3"/>
  <c r="CW620" i="3"/>
  <c r="CS416" i="1"/>
  <c r="AB415" i="1"/>
  <c r="CX583" i="3"/>
  <c r="CW582" i="3"/>
  <c r="CX588" i="3"/>
  <c r="CX581" i="3"/>
  <c r="CU579" i="3"/>
  <c r="CX585" i="3"/>
  <c r="CX592" i="3"/>
  <c r="CX586" i="3"/>
  <c r="CX579" i="3"/>
  <c r="X375" i="1"/>
  <c r="Y375" i="1"/>
  <c r="AD373" i="1"/>
  <c r="AB373" i="1" s="1"/>
  <c r="CR372" i="1"/>
  <c r="CS372" i="1"/>
  <c r="AD372" i="1"/>
  <c r="CR370" i="1"/>
  <c r="CS370" i="1"/>
  <c r="AD370" i="1"/>
  <c r="V369" i="1"/>
  <c r="CU565" i="3"/>
  <c r="CX569" i="3"/>
  <c r="CW567" i="3"/>
  <c r="CV565" i="3"/>
  <c r="CX565" i="3"/>
  <c r="Q367" i="1"/>
  <c r="R367" i="1"/>
  <c r="S364" i="1"/>
  <c r="CP364" i="1" s="1"/>
  <c r="O364" i="1" s="1"/>
  <c r="CT364" i="1"/>
  <c r="CP355" i="1"/>
  <c r="O355" i="1" s="1"/>
  <c r="GM355" i="1" s="1"/>
  <c r="GO355" i="1" s="1"/>
  <c r="CR350" i="1"/>
  <c r="CS350" i="1"/>
  <c r="AD350" i="1"/>
  <c r="AB350" i="1" s="1"/>
  <c r="AD346" i="1"/>
  <c r="AB346" i="1" s="1"/>
  <c r="AB344" i="1"/>
  <c r="AB298" i="1"/>
  <c r="P298" i="1"/>
  <c r="CP298" i="1" s="1"/>
  <c r="O298" i="1" s="1"/>
  <c r="GM298" i="1" s="1"/>
  <c r="GO298" i="1" s="1"/>
  <c r="CQ298" i="1"/>
  <c r="FV309" i="1"/>
  <c r="EV341" i="1"/>
  <c r="P403" i="1"/>
  <c r="U373" i="1"/>
  <c r="CQ372" i="1"/>
  <c r="AB372" i="1"/>
  <c r="P372" i="1"/>
  <c r="CP372" i="1" s="1"/>
  <c r="O372" i="1" s="1"/>
  <c r="AB370" i="1"/>
  <c r="Q369" i="1"/>
  <c r="R369" i="1"/>
  <c r="S369" i="1"/>
  <c r="R368" i="1"/>
  <c r="CZ367" i="1"/>
  <c r="X367" i="1"/>
  <c r="W366" i="1"/>
  <c r="R361" i="1"/>
  <c r="S358" i="1"/>
  <c r="CT358" i="1"/>
  <c r="CY349" i="1"/>
  <c r="CZ349" i="1"/>
  <c r="X349" i="1"/>
  <c r="V346" i="1"/>
  <c r="ET341" i="1"/>
  <c r="CQ416" i="1"/>
  <c r="CS414" i="1"/>
  <c r="CQ413" i="1"/>
  <c r="CS412" i="1"/>
  <c r="S376" i="1"/>
  <c r="CT376" i="1"/>
  <c r="CP375" i="1"/>
  <c r="O375" i="1" s="1"/>
  <c r="GM375" i="1" s="1"/>
  <c r="GO375" i="1" s="1"/>
  <c r="Y374" i="1"/>
  <c r="CZ374" i="1"/>
  <c r="T373" i="1"/>
  <c r="CZ372" i="1"/>
  <c r="P368" i="1"/>
  <c r="CY367" i="1"/>
  <c r="GX365" i="1"/>
  <c r="V364" i="1"/>
  <c r="GX363" i="1"/>
  <c r="CJ378" i="1" s="1"/>
  <c r="U351" i="1"/>
  <c r="AB351" i="1"/>
  <c r="FR378" i="1"/>
  <c r="U346" i="1"/>
  <c r="CQ344" i="1"/>
  <c r="GX302" i="1"/>
  <c r="U302" i="1"/>
  <c r="CS447" i="1"/>
  <c r="CS429" i="1"/>
  <c r="I429" i="1"/>
  <c r="U429" i="1" s="1"/>
  <c r="CY372" i="1"/>
  <c r="U364" i="1"/>
  <c r="GX354" i="1"/>
  <c r="W354" i="1"/>
  <c r="Y352" i="1"/>
  <c r="CZ352" i="1"/>
  <c r="T351" i="1"/>
  <c r="Y351" i="1"/>
  <c r="P349" i="1"/>
  <c r="CP349" i="1" s="1"/>
  <c r="O349" i="1" s="1"/>
  <c r="CQ349" i="1"/>
  <c r="V347" i="1"/>
  <c r="T346" i="1"/>
  <c r="AB345" i="1"/>
  <c r="BZ378" i="1"/>
  <c r="ET309" i="1"/>
  <c r="T302" i="1"/>
  <c r="AG309" i="1" s="1"/>
  <c r="P301" i="1"/>
  <c r="CP301" i="1" s="1"/>
  <c r="O301" i="1" s="1"/>
  <c r="CQ301" i="1"/>
  <c r="CR289" i="1"/>
  <c r="AD289" i="1"/>
  <c r="AB289" i="1" s="1"/>
  <c r="R289" i="1"/>
  <c r="Q289" i="1"/>
  <c r="CS289" i="1"/>
  <c r="CX673" i="3"/>
  <c r="CU671" i="3"/>
  <c r="CW672" i="3"/>
  <c r="CV671" i="3"/>
  <c r="CX676" i="3"/>
  <c r="CX671" i="3"/>
  <c r="CX680" i="3"/>
  <c r="CW675" i="3"/>
  <c r="CX675" i="3"/>
  <c r="CX678" i="3"/>
  <c r="I421" i="1"/>
  <c r="P387" i="1"/>
  <c r="R374" i="1"/>
  <c r="CR373" i="1"/>
  <c r="CV577" i="3"/>
  <c r="CX577" i="3"/>
  <c r="CU577" i="3"/>
  <c r="R371" i="1"/>
  <c r="K373" i="1"/>
  <c r="U368" i="1"/>
  <c r="P367" i="1"/>
  <c r="CQ367" i="1"/>
  <c r="T364" i="1"/>
  <c r="V358" i="1"/>
  <c r="Q354" i="1"/>
  <c r="R354" i="1"/>
  <c r="S354" i="1"/>
  <c r="X351" i="1"/>
  <c r="GM351" i="1" s="1"/>
  <c r="GO351" i="1" s="1"/>
  <c r="P347" i="1"/>
  <c r="CP347" i="1" s="1"/>
  <c r="O347" i="1" s="1"/>
  <c r="Q347" i="1"/>
  <c r="R347" i="1"/>
  <c r="CS346" i="1"/>
  <c r="CZ343" i="1"/>
  <c r="X307" i="1"/>
  <c r="GM307" i="1" s="1"/>
  <c r="Y307" i="1"/>
  <c r="CY307" i="1"/>
  <c r="CZ307" i="1"/>
  <c r="CP289" i="1"/>
  <c r="O289" i="1" s="1"/>
  <c r="GM289" i="1" s="1"/>
  <c r="GO289" i="1" s="1"/>
  <c r="AB269" i="1"/>
  <c r="AP378" i="1"/>
  <c r="CY371" i="1"/>
  <c r="CZ371" i="1"/>
  <c r="CU571" i="3"/>
  <c r="CX573" i="3"/>
  <c r="CW572" i="3"/>
  <c r="CX572" i="3"/>
  <c r="CV571" i="3"/>
  <c r="I370" i="1"/>
  <c r="Q368" i="1"/>
  <c r="S366" i="1"/>
  <c r="CQ362" i="1"/>
  <c r="AB362" i="1"/>
  <c r="CR361" i="1"/>
  <c r="CS361" i="1"/>
  <c r="AD361" i="1"/>
  <c r="AB361" i="1" s="1"/>
  <c r="U358" i="1"/>
  <c r="CZ357" i="1"/>
  <c r="CR355" i="1"/>
  <c r="CS355" i="1"/>
  <c r="R355" i="1"/>
  <c r="Y349" i="1"/>
  <c r="CQ348" i="1"/>
  <c r="AB348" i="1"/>
  <c r="X299" i="1"/>
  <c r="GM299" i="1" s="1"/>
  <c r="GO299" i="1" s="1"/>
  <c r="Y299" i="1"/>
  <c r="CY299" i="1"/>
  <c r="CZ274" i="1"/>
  <c r="X274" i="1"/>
  <c r="Y274" i="1"/>
  <c r="GM268" i="1"/>
  <c r="GO268" i="1" s="1"/>
  <c r="CY262" i="1"/>
  <c r="CZ262" i="1"/>
  <c r="X262" i="1"/>
  <c r="FR91" i="1"/>
  <c r="EI216" i="1"/>
  <c r="Y360" i="1"/>
  <c r="CU534" i="3"/>
  <c r="CV534" i="3"/>
  <c r="CX534" i="3"/>
  <c r="CX535" i="3"/>
  <c r="CX537" i="3"/>
  <c r="CX542" i="3"/>
  <c r="CX538" i="3"/>
  <c r="CX541" i="3"/>
  <c r="CW537" i="3"/>
  <c r="Y356" i="1"/>
  <c r="GM356" i="1" s="1"/>
  <c r="GO356" i="1" s="1"/>
  <c r="Y344" i="1"/>
  <c r="CX519" i="3"/>
  <c r="CW516" i="3"/>
  <c r="CU515" i="3"/>
  <c r="CX516" i="3"/>
  <c r="CX522" i="3"/>
  <c r="CM248" i="1"/>
  <c r="BD309" i="1"/>
  <c r="S304" i="1"/>
  <c r="CR298" i="1"/>
  <c r="CR295" i="1"/>
  <c r="CS293" i="1"/>
  <c r="X290" i="1"/>
  <c r="GM290" i="1" s="1"/>
  <c r="GO290" i="1" s="1"/>
  <c r="Y290" i="1"/>
  <c r="CZ288" i="1"/>
  <c r="X288" i="1"/>
  <c r="CR287" i="1"/>
  <c r="CZ283" i="1"/>
  <c r="X283" i="1"/>
  <c r="Y283" i="1"/>
  <c r="CT280" i="1"/>
  <c r="CU442" i="3"/>
  <c r="CV442" i="3"/>
  <c r="CX442" i="3"/>
  <c r="Q275" i="1"/>
  <c r="CP275" i="1" s="1"/>
  <c r="O275" i="1" s="1"/>
  <c r="R275" i="1"/>
  <c r="S275" i="1"/>
  <c r="T273" i="1"/>
  <c r="AB273" i="1"/>
  <c r="CY272" i="1"/>
  <c r="CZ272" i="1"/>
  <c r="X272" i="1"/>
  <c r="GM272" i="1" s="1"/>
  <c r="GO272" i="1" s="1"/>
  <c r="Y272" i="1"/>
  <c r="P270" i="1"/>
  <c r="CP270" i="1" s="1"/>
  <c r="O270" i="1" s="1"/>
  <c r="CQ270" i="1"/>
  <c r="AB270" i="1"/>
  <c r="CP267" i="1"/>
  <c r="O267" i="1" s="1"/>
  <c r="X258" i="1"/>
  <c r="Y258" i="1"/>
  <c r="CY258" i="1"/>
  <c r="CZ258" i="1"/>
  <c r="CR206" i="1"/>
  <c r="CS206" i="1"/>
  <c r="AD206" i="1"/>
  <c r="Q206" i="1"/>
  <c r="AB199" i="1"/>
  <c r="CT199" i="1"/>
  <c r="S199" i="1"/>
  <c r="CL248" i="1"/>
  <c r="BC309" i="1"/>
  <c r="BB309" i="1"/>
  <c r="AB306" i="1"/>
  <c r="P306" i="1"/>
  <c r="CR302" i="1"/>
  <c r="AD302" i="1"/>
  <c r="AB302" i="1" s="1"/>
  <c r="AD288" i="1"/>
  <c r="R288" i="1"/>
  <c r="Y285" i="1"/>
  <c r="GM285" i="1" s="1"/>
  <c r="GO285" i="1" s="1"/>
  <c r="CZ285" i="1"/>
  <c r="R283" i="1"/>
  <c r="CR283" i="1"/>
  <c r="CP274" i="1"/>
  <c r="O274" i="1" s="1"/>
  <c r="X264" i="1"/>
  <c r="CY264" i="1"/>
  <c r="S260" i="1"/>
  <c r="CT260" i="1"/>
  <c r="CQ259" i="1"/>
  <c r="AB259" i="1"/>
  <c r="FV91" i="1"/>
  <c r="EM216" i="1"/>
  <c r="GM165" i="1"/>
  <c r="GO165" i="1" s="1"/>
  <c r="P302" i="1"/>
  <c r="AD292" i="1"/>
  <c r="AB292" i="1" s="1"/>
  <c r="R292" i="1"/>
  <c r="X292" i="1"/>
  <c r="P288" i="1"/>
  <c r="CQ288" i="1"/>
  <c r="CR286" i="1"/>
  <c r="R286" i="1"/>
  <c r="CR282" i="1"/>
  <c r="AD282" i="1"/>
  <c r="AB282" i="1" s="1"/>
  <c r="R282" i="1"/>
  <c r="GM263" i="1"/>
  <c r="GO263" i="1" s="1"/>
  <c r="S261" i="1"/>
  <c r="CT261" i="1"/>
  <c r="P183" i="1"/>
  <c r="CP183" i="1" s="1"/>
  <c r="O183" i="1" s="1"/>
  <c r="CQ183" i="1"/>
  <c r="I362" i="1"/>
  <c r="V362" i="1" s="1"/>
  <c r="P350" i="1"/>
  <c r="S347" i="1"/>
  <c r="CY298" i="1"/>
  <c r="CZ298" i="1"/>
  <c r="CR294" i="1"/>
  <c r="R294" i="1"/>
  <c r="S293" i="1"/>
  <c r="P292" i="1"/>
  <c r="CP292" i="1" s="1"/>
  <c r="O292" i="1" s="1"/>
  <c r="GM292" i="1" s="1"/>
  <c r="GO292" i="1" s="1"/>
  <c r="CQ292" i="1"/>
  <c r="AB288" i="1"/>
  <c r="AD286" i="1"/>
  <c r="AB286" i="1" s="1"/>
  <c r="CR281" i="1"/>
  <c r="AD281" i="1"/>
  <c r="AB281" i="1" s="1"/>
  <c r="R281" i="1"/>
  <c r="CQ278" i="1"/>
  <c r="AB278" i="1"/>
  <c r="CQ273" i="1"/>
  <c r="CY270" i="1"/>
  <c r="CZ270" i="1"/>
  <c r="X270" i="1"/>
  <c r="CP264" i="1"/>
  <c r="O264" i="1" s="1"/>
  <c r="GM264" i="1" s="1"/>
  <c r="GO264" i="1" s="1"/>
  <c r="CR212" i="1"/>
  <c r="CS212" i="1"/>
  <c r="AD212" i="1"/>
  <c r="Q212" i="1"/>
  <c r="R212" i="1"/>
  <c r="Q352" i="1"/>
  <c r="CX508" i="3"/>
  <c r="CX513" i="3"/>
  <c r="CX510" i="3"/>
  <c r="CW508" i="3"/>
  <c r="CU507" i="3"/>
  <c r="CR307" i="1"/>
  <c r="R307" i="1"/>
  <c r="CY305" i="1"/>
  <c r="Y305" i="1"/>
  <c r="GM305" i="1" s="1"/>
  <c r="GO305" i="1" s="1"/>
  <c r="CR300" i="1"/>
  <c r="R300" i="1"/>
  <c r="Y289" i="1"/>
  <c r="CZ289" i="1"/>
  <c r="Y288" i="1"/>
  <c r="Q273" i="1"/>
  <c r="CP273" i="1" s="1"/>
  <c r="O273" i="1" s="1"/>
  <c r="U273" i="1"/>
  <c r="CP260" i="1"/>
  <c r="O260" i="1" s="1"/>
  <c r="P259" i="1"/>
  <c r="CP259" i="1" s="1"/>
  <c r="O259" i="1" s="1"/>
  <c r="GM259" i="1" s="1"/>
  <c r="GO259" i="1" s="1"/>
  <c r="P208" i="1"/>
  <c r="AB208" i="1"/>
  <c r="CQ208" i="1"/>
  <c r="P374" i="1"/>
  <c r="P370" i="1"/>
  <c r="P361" i="1"/>
  <c r="CP361" i="1" s="1"/>
  <c r="O361" i="1" s="1"/>
  <c r="GM361" i="1" s="1"/>
  <c r="GO361" i="1" s="1"/>
  <c r="AD352" i="1"/>
  <c r="AB352" i="1" s="1"/>
  <c r="P352" i="1"/>
  <c r="CP352" i="1" s="1"/>
  <c r="O352" i="1" s="1"/>
  <c r="GM352" i="1" s="1"/>
  <c r="GO352" i="1" s="1"/>
  <c r="P343" i="1"/>
  <c r="AD307" i="1"/>
  <c r="AB307" i="1" s="1"/>
  <c r="CQ306" i="1"/>
  <c r="CU495" i="3"/>
  <c r="CX495" i="3"/>
  <c r="CV495" i="3"/>
  <c r="CX500" i="3"/>
  <c r="CW497" i="3"/>
  <c r="CX497" i="3"/>
  <c r="CS302" i="1"/>
  <c r="AD300" i="1"/>
  <c r="AB300" i="1" s="1"/>
  <c r="Y292" i="1"/>
  <c r="CY290" i="1"/>
  <c r="CR290" i="1"/>
  <c r="R290" i="1"/>
  <c r="CS288" i="1"/>
  <c r="CS283" i="1"/>
  <c r="CY279" i="1"/>
  <c r="CZ279" i="1"/>
  <c r="AB276" i="1"/>
  <c r="CZ267" i="1"/>
  <c r="X267" i="1"/>
  <c r="Y267" i="1"/>
  <c r="CP261" i="1"/>
  <c r="O261" i="1" s="1"/>
  <c r="CB309" i="1"/>
  <c r="FR197" i="1"/>
  <c r="CU578" i="3"/>
  <c r="CX578" i="3"/>
  <c r="FR303" i="1"/>
  <c r="CP303" i="1"/>
  <c r="O303" i="1" s="1"/>
  <c r="GM303" i="1" s="1"/>
  <c r="CY301" i="1"/>
  <c r="Y301" i="1"/>
  <c r="CS292" i="1"/>
  <c r="CR288" i="1"/>
  <c r="CY285" i="1"/>
  <c r="CR285" i="1"/>
  <c r="AD285" i="1"/>
  <c r="AB285" i="1" s="1"/>
  <c r="R285" i="1"/>
  <c r="CY280" i="1"/>
  <c r="Y280" i="1"/>
  <c r="CY278" i="1"/>
  <c r="CZ278" i="1"/>
  <c r="X278" i="1"/>
  <c r="CY277" i="1"/>
  <c r="CZ277" i="1"/>
  <c r="X277" i="1"/>
  <c r="GX273" i="1"/>
  <c r="S256" i="1"/>
  <c r="CT256" i="1"/>
  <c r="CQ254" i="1"/>
  <c r="AB254" i="1"/>
  <c r="AD251" i="1"/>
  <c r="AB251" i="1" s="1"/>
  <c r="CR251" i="1"/>
  <c r="X250" i="1"/>
  <c r="Y250" i="1"/>
  <c r="CY250" i="1"/>
  <c r="CZ250" i="1"/>
  <c r="GD91" i="1"/>
  <c r="EU216" i="1"/>
  <c r="CZ202" i="1"/>
  <c r="X202" i="1"/>
  <c r="Y202" i="1"/>
  <c r="CY202" i="1"/>
  <c r="K374" i="1"/>
  <c r="R360" i="1"/>
  <c r="CX524" i="3"/>
  <c r="CX526" i="3"/>
  <c r="CU523" i="3"/>
  <c r="CX529" i="3"/>
  <c r="CX531" i="3"/>
  <c r="CV523" i="3"/>
  <c r="R356" i="1"/>
  <c r="CS352" i="1"/>
  <c r="R344" i="1"/>
  <c r="EG309" i="1"/>
  <c r="AB304" i="1"/>
  <c r="AB303" i="1"/>
  <c r="S295" i="1"/>
  <c r="CT295" i="1"/>
  <c r="CR292" i="1"/>
  <c r="S287" i="1"/>
  <c r="CT287" i="1"/>
  <c r="CS286" i="1"/>
  <c r="Q283" i="1"/>
  <c r="CP283" i="1" s="1"/>
  <c r="O283" i="1" s="1"/>
  <c r="GM283" i="1" s="1"/>
  <c r="GO283" i="1" s="1"/>
  <c r="CS282" i="1"/>
  <c r="CZ282" i="1"/>
  <c r="X282" i="1"/>
  <c r="Y282" i="1"/>
  <c r="CR280" i="1"/>
  <c r="CS280" i="1"/>
  <c r="AD280" i="1"/>
  <c r="CP279" i="1"/>
  <c r="O279" i="1" s="1"/>
  <c r="GM279" i="1" s="1"/>
  <c r="GO279" i="1" s="1"/>
  <c r="CP278" i="1"/>
  <c r="O278" i="1" s="1"/>
  <c r="GM278" i="1" s="1"/>
  <c r="GO278" i="1" s="1"/>
  <c r="CR274" i="1"/>
  <c r="CS274" i="1"/>
  <c r="AD274" i="1"/>
  <c r="AB274" i="1" s="1"/>
  <c r="R274" i="1"/>
  <c r="CT269" i="1"/>
  <c r="FT309" i="1"/>
  <c r="CY131" i="1"/>
  <c r="CZ131" i="1"/>
  <c r="X131" i="1"/>
  <c r="Y131" i="1"/>
  <c r="Q360" i="1"/>
  <c r="CP360" i="1" s="1"/>
  <c r="O360" i="1" s="1"/>
  <c r="GM360" i="1" s="1"/>
  <c r="GO360" i="1" s="1"/>
  <c r="Q344" i="1"/>
  <c r="CP344" i="1" s="1"/>
  <c r="O344" i="1" s="1"/>
  <c r="GD248" i="1"/>
  <c r="EU309" i="1"/>
  <c r="EV309" i="1"/>
  <c r="CT305" i="1"/>
  <c r="R298" i="1"/>
  <c r="CS298" i="1"/>
  <c r="CZ297" i="1"/>
  <c r="X297" i="1"/>
  <c r="GM297" i="1" s="1"/>
  <c r="GO297" i="1" s="1"/>
  <c r="CR293" i="1"/>
  <c r="AD293" i="1"/>
  <c r="AB293" i="1" s="1"/>
  <c r="Q288" i="1"/>
  <c r="Q282" i="1"/>
  <c r="CP282" i="1" s="1"/>
  <c r="O282" i="1" s="1"/>
  <c r="CZ280" i="1"/>
  <c r="AB280" i="1"/>
  <c r="P280" i="1"/>
  <c r="CP280" i="1" s="1"/>
  <c r="O280" i="1" s="1"/>
  <c r="CP277" i="1"/>
  <c r="O277" i="1" s="1"/>
  <c r="GM277" i="1" s="1"/>
  <c r="GO277" i="1" s="1"/>
  <c r="S273" i="1"/>
  <c r="X266" i="1"/>
  <c r="Y266" i="1"/>
  <c r="CY266" i="1"/>
  <c r="S265" i="1"/>
  <c r="CT265" i="1"/>
  <c r="P262" i="1"/>
  <c r="CP262" i="1" s="1"/>
  <c r="O262" i="1" s="1"/>
  <c r="GM262" i="1" s="1"/>
  <c r="GO262" i="1" s="1"/>
  <c r="CQ262" i="1"/>
  <c r="AB262" i="1"/>
  <c r="CY254" i="1"/>
  <c r="CZ254" i="1"/>
  <c r="X254" i="1"/>
  <c r="Y254" i="1"/>
  <c r="FT91" i="1"/>
  <c r="EK216" i="1"/>
  <c r="S204" i="1"/>
  <c r="CT204" i="1"/>
  <c r="CR305" i="1"/>
  <c r="CU501" i="3"/>
  <c r="CX501" i="3"/>
  <c r="CX505" i="3"/>
  <c r="CX503" i="3"/>
  <c r="CR301" i="1"/>
  <c r="CQ284" i="1"/>
  <c r="CT283" i="1"/>
  <c r="CZ281" i="1"/>
  <c r="CS278" i="1"/>
  <c r="CZ271" i="1"/>
  <c r="CS270" i="1"/>
  <c r="CT267" i="1"/>
  <c r="CS262" i="1"/>
  <c r="CZ257" i="1"/>
  <c r="CY255" i="1"/>
  <c r="Y255" i="1"/>
  <c r="CY207" i="1"/>
  <c r="CZ207" i="1"/>
  <c r="X207" i="1"/>
  <c r="T204" i="1"/>
  <c r="DY216" i="1" s="1"/>
  <c r="W203" i="1"/>
  <c r="CY192" i="1"/>
  <c r="CZ192" i="1"/>
  <c r="X192" i="1"/>
  <c r="Y192" i="1"/>
  <c r="U187" i="1"/>
  <c r="FR163" i="1"/>
  <c r="P200" i="1"/>
  <c r="CQ200" i="1"/>
  <c r="R192" i="1"/>
  <c r="CR192" i="1"/>
  <c r="CS192" i="1"/>
  <c r="AD192" i="1"/>
  <c r="AB192" i="1" s="1"/>
  <c r="CD91" i="1"/>
  <c r="AU216" i="1"/>
  <c r="S189" i="1"/>
  <c r="AB189" i="1"/>
  <c r="CT189" i="1"/>
  <c r="CX383" i="3"/>
  <c r="CX385" i="3"/>
  <c r="CU383" i="3"/>
  <c r="CV383" i="3"/>
  <c r="R187" i="1"/>
  <c r="Q187" i="1"/>
  <c r="CP187" i="1" s="1"/>
  <c r="O187" i="1" s="1"/>
  <c r="S187" i="1"/>
  <c r="W187" i="1"/>
  <c r="CQ152" i="1"/>
  <c r="P152" i="1"/>
  <c r="BZ216" i="1"/>
  <c r="CZ268" i="1"/>
  <c r="CR267" i="1"/>
  <c r="CX420" i="3"/>
  <c r="CX424" i="3"/>
  <c r="CU418" i="3"/>
  <c r="CV418" i="3"/>
  <c r="CX418" i="3"/>
  <c r="CZ263" i="1"/>
  <c r="AB261" i="1"/>
  <c r="CU407" i="3"/>
  <c r="CV407" i="3"/>
  <c r="CX407" i="3"/>
  <c r="CY252" i="1"/>
  <c r="Y252" i="1"/>
  <c r="BX91" i="1"/>
  <c r="CG216" i="1"/>
  <c r="CP211" i="1"/>
  <c r="O211" i="1" s="1"/>
  <c r="GM211" i="1" s="1"/>
  <c r="CU400" i="3"/>
  <c r="CV400" i="3"/>
  <c r="CX400" i="3"/>
  <c r="CT201" i="1"/>
  <c r="S201" i="1"/>
  <c r="AB200" i="1"/>
  <c r="CY196" i="1"/>
  <c r="CZ196" i="1"/>
  <c r="X196" i="1"/>
  <c r="Y196" i="1"/>
  <c r="CP184" i="1"/>
  <c r="O184" i="1" s="1"/>
  <c r="GM184" i="1" s="1"/>
  <c r="GO184" i="1" s="1"/>
  <c r="X176" i="1"/>
  <c r="Y176" i="1"/>
  <c r="CY176" i="1"/>
  <c r="CZ176" i="1"/>
  <c r="CZ172" i="1"/>
  <c r="X172" i="1"/>
  <c r="Y172" i="1"/>
  <c r="CY172" i="1"/>
  <c r="X164" i="1"/>
  <c r="Y164" i="1"/>
  <c r="CY164" i="1"/>
  <c r="CZ164" i="1"/>
  <c r="CZ162" i="1"/>
  <c r="Y162" i="1"/>
  <c r="CY162" i="1"/>
  <c r="X162" i="1"/>
  <c r="CU443" i="3"/>
  <c r="CV443" i="3"/>
  <c r="CX443" i="3"/>
  <c r="AB277" i="1"/>
  <c r="Q276" i="1"/>
  <c r="CP276" i="1" s="1"/>
  <c r="O276" i="1" s="1"/>
  <c r="GM276" i="1" s="1"/>
  <c r="GO276" i="1" s="1"/>
  <c r="AB272" i="1"/>
  <c r="R271" i="1"/>
  <c r="AD269" i="1"/>
  <c r="AB265" i="1"/>
  <c r="Q264" i="1"/>
  <c r="AB260" i="1"/>
  <c r="AB257" i="1"/>
  <c r="U256" i="1"/>
  <c r="AH309" i="1" s="1"/>
  <c r="AD256" i="1"/>
  <c r="AB255" i="1"/>
  <c r="CS253" i="1"/>
  <c r="CZ252" i="1"/>
  <c r="W250" i="1"/>
  <c r="AJ309" i="1" s="1"/>
  <c r="S213" i="1"/>
  <c r="CP213" i="1" s="1"/>
  <c r="O213" i="1" s="1"/>
  <c r="AB211" i="1"/>
  <c r="CT209" i="1"/>
  <c r="S209" i="1"/>
  <c r="W204" i="1"/>
  <c r="CX399" i="3"/>
  <c r="CU399" i="3"/>
  <c r="CV399" i="3"/>
  <c r="P203" i="1"/>
  <c r="Q203" i="1"/>
  <c r="R203" i="1"/>
  <c r="S203" i="1"/>
  <c r="R196" i="1"/>
  <c r="CR196" i="1"/>
  <c r="CS196" i="1"/>
  <c r="AD196" i="1"/>
  <c r="Q192" i="1"/>
  <c r="X167" i="1"/>
  <c r="Y167" i="1"/>
  <c r="CY167" i="1"/>
  <c r="CZ167" i="1"/>
  <c r="CT143" i="1"/>
  <c r="S143" i="1"/>
  <c r="CZ128" i="1"/>
  <c r="X128" i="1"/>
  <c r="Y128" i="1"/>
  <c r="Q271" i="1"/>
  <c r="CP258" i="1"/>
  <c r="O258" i="1" s="1"/>
  <c r="X253" i="1"/>
  <c r="Y253" i="1"/>
  <c r="CZ253" i="1"/>
  <c r="CU404" i="3"/>
  <c r="CX405" i="3"/>
  <c r="CV404" i="3"/>
  <c r="CX404" i="3"/>
  <c r="BC91" i="1"/>
  <c r="F232" i="1"/>
  <c r="CR209" i="1"/>
  <c r="CS209" i="1"/>
  <c r="AD209" i="1"/>
  <c r="AB196" i="1"/>
  <c r="Y173" i="1"/>
  <c r="CY173" i="1"/>
  <c r="X173" i="1"/>
  <c r="CZ173" i="1"/>
  <c r="CP122" i="1"/>
  <c r="O122" i="1" s="1"/>
  <c r="Q306" i="1"/>
  <c r="R299" i="1"/>
  <c r="Q296" i="1"/>
  <c r="AD271" i="1"/>
  <c r="AB271" i="1" s="1"/>
  <c r="CS269" i="1"/>
  <c r="I269" i="1"/>
  <c r="U269" i="1" s="1"/>
  <c r="R268" i="1"/>
  <c r="R263" i="1"/>
  <c r="CQ261" i="1"/>
  <c r="CQ260" i="1"/>
  <c r="R259" i="1"/>
  <c r="AB256" i="1"/>
  <c r="R253" i="1"/>
  <c r="CT252" i="1"/>
  <c r="AB252" i="1"/>
  <c r="FR213" i="1"/>
  <c r="GX203" i="1"/>
  <c r="V203" i="1"/>
  <c r="Q196" i="1"/>
  <c r="P190" i="1"/>
  <c r="CP190" i="1" s="1"/>
  <c r="O190" i="1" s="1"/>
  <c r="GM190" i="1" s="1"/>
  <c r="GO190" i="1" s="1"/>
  <c r="CQ190" i="1"/>
  <c r="AB190" i="1"/>
  <c r="V187" i="1"/>
  <c r="Q172" i="1"/>
  <c r="R172" i="1"/>
  <c r="GX172" i="1"/>
  <c r="CP162" i="1"/>
  <c r="O162" i="1" s="1"/>
  <c r="GM162" i="1" s="1"/>
  <c r="GO162" i="1" s="1"/>
  <c r="Q259" i="1"/>
  <c r="CQ257" i="1"/>
  <c r="CQ255" i="1"/>
  <c r="X252" i="1"/>
  <c r="S251" i="1"/>
  <c r="CT206" i="1"/>
  <c r="S206" i="1"/>
  <c r="U203" i="1"/>
  <c r="GX187" i="1"/>
  <c r="Y169" i="1"/>
  <c r="CY169" i="1"/>
  <c r="X169" i="1"/>
  <c r="CZ169" i="1"/>
  <c r="Y281" i="1"/>
  <c r="GM281" i="1" s="1"/>
  <c r="GO281" i="1" s="1"/>
  <c r="CU446" i="3"/>
  <c r="CV446" i="3"/>
  <c r="CX446" i="3"/>
  <c r="CX448" i="3"/>
  <c r="R278" i="1"/>
  <c r="Y271" i="1"/>
  <c r="R270" i="1"/>
  <c r="R262" i="1"/>
  <c r="CY259" i="1"/>
  <c r="AB258" i="1"/>
  <c r="CQ252" i="1"/>
  <c r="U251" i="1"/>
  <c r="P251" i="1"/>
  <c r="GC91" i="1"/>
  <c r="ET216" i="1"/>
  <c r="CK91" i="1"/>
  <c r="BB216" i="1"/>
  <c r="S210" i="1"/>
  <c r="CP210" i="1" s="1"/>
  <c r="O210" i="1" s="1"/>
  <c r="P205" i="1"/>
  <c r="CQ205" i="1"/>
  <c r="CS204" i="1"/>
  <c r="AD204" i="1"/>
  <c r="CZ194" i="1"/>
  <c r="X194" i="1"/>
  <c r="Y194" i="1"/>
  <c r="Y181" i="1"/>
  <c r="CY181" i="1"/>
  <c r="X181" i="1"/>
  <c r="CZ181" i="1"/>
  <c r="CZ155" i="1"/>
  <c r="Y155" i="1"/>
  <c r="X155" i="1"/>
  <c r="CY155" i="1"/>
  <c r="CP147" i="1"/>
  <c r="O147" i="1" s="1"/>
  <c r="R267" i="1"/>
  <c r="CU411" i="3"/>
  <c r="CW412" i="3"/>
  <c r="CX412" i="3"/>
  <c r="CX416" i="3"/>
  <c r="R256" i="1"/>
  <c r="T251" i="1"/>
  <c r="CX403" i="3"/>
  <c r="CX401" i="3"/>
  <c r="CU401" i="3"/>
  <c r="P250" i="1"/>
  <c r="GX250" i="1"/>
  <c r="CJ309" i="1" s="1"/>
  <c r="Q250" i="1"/>
  <c r="R250" i="1"/>
  <c r="R209" i="1"/>
  <c r="AB204" i="1"/>
  <c r="CQ202" i="1"/>
  <c r="P202" i="1"/>
  <c r="CY140" i="1"/>
  <c r="CZ140" i="1"/>
  <c r="Y140" i="1"/>
  <c r="X140" i="1"/>
  <c r="CR253" i="1"/>
  <c r="AD253" i="1"/>
  <c r="AB253" i="1" s="1"/>
  <c r="AO216" i="1"/>
  <c r="CT212" i="1"/>
  <c r="S212" i="1"/>
  <c r="FR210" i="1"/>
  <c r="AB203" i="1"/>
  <c r="FR193" i="1"/>
  <c r="CB216" i="1"/>
  <c r="Y214" i="1"/>
  <c r="Y211" i="1"/>
  <c r="Y208" i="1"/>
  <c r="Y205" i="1"/>
  <c r="P204" i="1"/>
  <c r="CP204" i="1" s="1"/>
  <c r="O204" i="1" s="1"/>
  <c r="R202" i="1"/>
  <c r="Y200" i="1"/>
  <c r="Y197" i="1"/>
  <c r="P196" i="1"/>
  <c r="P192" i="1"/>
  <c r="CP192" i="1" s="1"/>
  <c r="O192" i="1" s="1"/>
  <c r="CY188" i="1"/>
  <c r="CZ184" i="1"/>
  <c r="Y184" i="1"/>
  <c r="X180" i="1"/>
  <c r="Q179" i="1"/>
  <c r="CZ178" i="1"/>
  <c r="AB177" i="1"/>
  <c r="AD175" i="1"/>
  <c r="AB175" i="1" s="1"/>
  <c r="R175" i="1"/>
  <c r="GX163" i="1"/>
  <c r="CZ135" i="1"/>
  <c r="X135" i="1"/>
  <c r="Y135" i="1"/>
  <c r="R131" i="1"/>
  <c r="CR131" i="1"/>
  <c r="CS131" i="1"/>
  <c r="Q202" i="1"/>
  <c r="CQ197" i="1"/>
  <c r="CT196" i="1"/>
  <c r="CT192" i="1"/>
  <c r="CS187" i="1"/>
  <c r="R184" i="1"/>
  <c r="CR184" i="1"/>
  <c r="CY178" i="1"/>
  <c r="Y177" i="1"/>
  <c r="CP176" i="1"/>
  <c r="O176" i="1" s="1"/>
  <c r="GM176" i="1" s="1"/>
  <c r="CP167" i="1"/>
  <c r="O167" i="1" s="1"/>
  <c r="GM167" i="1" s="1"/>
  <c r="GO167" i="1" s="1"/>
  <c r="T163" i="1"/>
  <c r="CT160" i="1"/>
  <c r="S160" i="1"/>
  <c r="CQ153" i="1"/>
  <c r="Q151" i="1"/>
  <c r="R151" i="1"/>
  <c r="CZ146" i="1"/>
  <c r="X146" i="1"/>
  <c r="Y146" i="1"/>
  <c r="P141" i="1"/>
  <c r="CQ141" i="1"/>
  <c r="CP116" i="1"/>
  <c r="O116" i="1" s="1"/>
  <c r="AD202" i="1"/>
  <c r="AB202" i="1" s="1"/>
  <c r="S198" i="1"/>
  <c r="Q194" i="1"/>
  <c r="S191" i="1"/>
  <c r="R188" i="1"/>
  <c r="CS186" i="1"/>
  <c r="AD184" i="1"/>
  <c r="AB184" i="1" s="1"/>
  <c r="CZ182" i="1"/>
  <c r="X182" i="1"/>
  <c r="AD178" i="1"/>
  <c r="AB178" i="1" s="1"/>
  <c r="R178" i="1"/>
  <c r="CR177" i="1"/>
  <c r="X177" i="1"/>
  <c r="V172" i="1"/>
  <c r="CQ172" i="1"/>
  <c r="P172" i="1"/>
  <c r="CR169" i="1"/>
  <c r="CS169" i="1"/>
  <c r="AD169" i="1"/>
  <c r="CR164" i="1"/>
  <c r="CS164" i="1"/>
  <c r="AD164" i="1"/>
  <c r="CT162" i="1"/>
  <c r="AB162" i="1"/>
  <c r="P153" i="1"/>
  <c r="CP153" i="1" s="1"/>
  <c r="O153" i="1" s="1"/>
  <c r="GM153" i="1" s="1"/>
  <c r="GO153" i="1" s="1"/>
  <c r="W151" i="1"/>
  <c r="AB143" i="1"/>
  <c r="AB141" i="1"/>
  <c r="GB26" i="1"/>
  <c r="ES59" i="1"/>
  <c r="CU397" i="3"/>
  <c r="CW398" i="3"/>
  <c r="CV397" i="3"/>
  <c r="Q188" i="1"/>
  <c r="CP188" i="1" s="1"/>
  <c r="O188" i="1" s="1"/>
  <c r="GM188" i="1" s="1"/>
  <c r="GO188" i="1" s="1"/>
  <c r="CR181" i="1"/>
  <c r="CS181" i="1"/>
  <c r="AD181" i="1"/>
  <c r="CY179" i="1"/>
  <c r="CR173" i="1"/>
  <c r="CS173" i="1"/>
  <c r="AD173" i="1"/>
  <c r="AB173" i="1" s="1"/>
  <c r="AB169" i="1"/>
  <c r="P169" i="1"/>
  <c r="CP169" i="1" s="1"/>
  <c r="O169" i="1" s="1"/>
  <c r="GM169" i="1" s="1"/>
  <c r="GO169" i="1" s="1"/>
  <c r="CQ164" i="1"/>
  <c r="AB164" i="1"/>
  <c r="P164" i="1"/>
  <c r="U163" i="1"/>
  <c r="CY161" i="1"/>
  <c r="X161" i="1"/>
  <c r="CY156" i="1"/>
  <c r="X156" i="1"/>
  <c r="FR155" i="1"/>
  <c r="CP155" i="1"/>
  <c r="O155" i="1" s="1"/>
  <c r="V151" i="1"/>
  <c r="S148" i="1"/>
  <c r="CT148" i="1"/>
  <c r="FR147" i="1"/>
  <c r="FR144" i="1"/>
  <c r="CP144" i="1"/>
  <c r="O144" i="1" s="1"/>
  <c r="GM144" i="1" s="1"/>
  <c r="S133" i="1"/>
  <c r="CT133" i="1"/>
  <c r="Q201" i="1"/>
  <c r="Q198" i="1"/>
  <c r="S195" i="1"/>
  <c r="T193" i="1"/>
  <c r="Q191" i="1"/>
  <c r="AD188" i="1"/>
  <c r="AB188" i="1" s="1"/>
  <c r="Y183" i="1"/>
  <c r="CY183" i="1"/>
  <c r="AB181" i="1"/>
  <c r="P181" i="1"/>
  <c r="CS176" i="1"/>
  <c r="R176" i="1"/>
  <c r="P173" i="1"/>
  <c r="CP173" i="1" s="1"/>
  <c r="O173" i="1" s="1"/>
  <c r="GM173" i="1" s="1"/>
  <c r="GO173" i="1" s="1"/>
  <c r="CZ170" i="1"/>
  <c r="Y170" i="1"/>
  <c r="Q163" i="1"/>
  <c r="CP163" i="1" s="1"/>
  <c r="O163" i="1" s="1"/>
  <c r="R163" i="1"/>
  <c r="CS157" i="1"/>
  <c r="R157" i="1"/>
  <c r="CR149" i="1"/>
  <c r="CS149" i="1"/>
  <c r="AD149" i="1"/>
  <c r="AB149" i="1" s="1"/>
  <c r="R149" i="1"/>
  <c r="CY149" i="1"/>
  <c r="CR148" i="1"/>
  <c r="CS148" i="1"/>
  <c r="AD148" i="1"/>
  <c r="AB148" i="1" s="1"/>
  <c r="P146" i="1"/>
  <c r="CP146" i="1" s="1"/>
  <c r="O146" i="1" s="1"/>
  <c r="GM146" i="1" s="1"/>
  <c r="GO146" i="1" s="1"/>
  <c r="CQ146" i="1"/>
  <c r="CR133" i="1"/>
  <c r="CS133" i="1"/>
  <c r="AD133" i="1"/>
  <c r="AB133" i="1" s="1"/>
  <c r="FR117" i="1"/>
  <c r="Q257" i="1"/>
  <c r="CP257" i="1" s="1"/>
  <c r="O257" i="1" s="1"/>
  <c r="GM257" i="1" s="1"/>
  <c r="GO257" i="1" s="1"/>
  <c r="P253" i="1"/>
  <c r="P212" i="1"/>
  <c r="P209" i="1"/>
  <c r="P206" i="1"/>
  <c r="AD201" i="1"/>
  <c r="AB201" i="1" s="1"/>
  <c r="P201" i="1"/>
  <c r="CP201" i="1" s="1"/>
  <c r="O201" i="1" s="1"/>
  <c r="AD198" i="1"/>
  <c r="AB198" i="1" s="1"/>
  <c r="P198" i="1"/>
  <c r="R195" i="1"/>
  <c r="CS194" i="1"/>
  <c r="AB194" i="1"/>
  <c r="S193" i="1"/>
  <c r="AD191" i="1"/>
  <c r="P191" i="1"/>
  <c r="CP191" i="1" s="1"/>
  <c r="O191" i="1" s="1"/>
  <c r="CZ185" i="1"/>
  <c r="CS184" i="1"/>
  <c r="X184" i="1"/>
  <c r="R183" i="1"/>
  <c r="CQ179" i="1"/>
  <c r="P179" i="1"/>
  <c r="CP179" i="1" s="1"/>
  <c r="O179" i="1" s="1"/>
  <c r="GM179" i="1" s="1"/>
  <c r="GO179" i="1" s="1"/>
  <c r="CS178" i="1"/>
  <c r="Y178" i="1"/>
  <c r="R177" i="1"/>
  <c r="AD176" i="1"/>
  <c r="AB176" i="1" s="1"/>
  <c r="CZ174" i="1"/>
  <c r="Y174" i="1"/>
  <c r="GM174" i="1" s="1"/>
  <c r="GO174" i="1" s="1"/>
  <c r="CS172" i="1"/>
  <c r="S171" i="1"/>
  <c r="R170" i="1"/>
  <c r="CR170" i="1"/>
  <c r="CS167" i="1"/>
  <c r="R167" i="1"/>
  <c r="Y166" i="1"/>
  <c r="CZ166" i="1"/>
  <c r="S163" i="1"/>
  <c r="CQ162" i="1"/>
  <c r="T161" i="1"/>
  <c r="CY157" i="1"/>
  <c r="AD157" i="1"/>
  <c r="Q156" i="1"/>
  <c r="R156" i="1"/>
  <c r="AB154" i="1"/>
  <c r="GX151" i="1"/>
  <c r="AB146" i="1"/>
  <c r="Q141" i="1"/>
  <c r="R141" i="1"/>
  <c r="V141" i="1"/>
  <c r="FR131" i="1"/>
  <c r="CP131" i="1"/>
  <c r="O131" i="1" s="1"/>
  <c r="S125" i="1"/>
  <c r="CT125" i="1"/>
  <c r="EV216" i="1"/>
  <c r="CP207" i="1"/>
  <c r="O207" i="1" s="1"/>
  <c r="GM207" i="1" s="1"/>
  <c r="CP199" i="1"/>
  <c r="O199" i="1" s="1"/>
  <c r="Q195" i="1"/>
  <c r="CP195" i="1" s="1"/>
  <c r="O195" i="1" s="1"/>
  <c r="R193" i="1"/>
  <c r="CS188" i="1"/>
  <c r="CR178" i="1"/>
  <c r="Q177" i="1"/>
  <c r="CQ176" i="1"/>
  <c r="R174" i="1"/>
  <c r="CR174" i="1"/>
  <c r="CR172" i="1"/>
  <c r="CT169" i="1"/>
  <c r="S168" i="1"/>
  <c r="CU339" i="3"/>
  <c r="CV339" i="3"/>
  <c r="CX340" i="3"/>
  <c r="Q161" i="1"/>
  <c r="R161" i="1"/>
  <c r="CQ157" i="1"/>
  <c r="AB157" i="1"/>
  <c r="S151" i="1"/>
  <c r="AB150" i="1"/>
  <c r="X149" i="1"/>
  <c r="CZ145" i="1"/>
  <c r="X145" i="1"/>
  <c r="CY144" i="1"/>
  <c r="CZ144" i="1"/>
  <c r="X144" i="1"/>
  <c r="CR125" i="1"/>
  <c r="AD125" i="1"/>
  <c r="AB125" i="1" s="1"/>
  <c r="CS125" i="1"/>
  <c r="R122" i="1"/>
  <c r="Q122" i="1"/>
  <c r="S122" i="1"/>
  <c r="GX122" i="1"/>
  <c r="V122" i="1"/>
  <c r="AB120" i="1"/>
  <c r="P120" i="1"/>
  <c r="CP120" i="1" s="1"/>
  <c r="O120" i="1" s="1"/>
  <c r="GM120" i="1" s="1"/>
  <c r="GO120" i="1" s="1"/>
  <c r="CQ120" i="1"/>
  <c r="AB212" i="1"/>
  <c r="AB209" i="1"/>
  <c r="AB206" i="1"/>
  <c r="AD203" i="1"/>
  <c r="CS201" i="1"/>
  <c r="CS198" i="1"/>
  <c r="AD195" i="1"/>
  <c r="AB195" i="1" s="1"/>
  <c r="Q193" i="1"/>
  <c r="CP193" i="1" s="1"/>
  <c r="O193" i="1" s="1"/>
  <c r="CS191" i="1"/>
  <c r="AB191" i="1"/>
  <c r="Y188" i="1"/>
  <c r="CU386" i="3"/>
  <c r="CX387" i="3"/>
  <c r="R186" i="1"/>
  <c r="AD185" i="1"/>
  <c r="AB185" i="1" s="1"/>
  <c r="R185" i="1"/>
  <c r="CY182" i="1"/>
  <c r="CT181" i="1"/>
  <c r="P177" i="1"/>
  <c r="AD174" i="1"/>
  <c r="AB174" i="1" s="1"/>
  <c r="CT173" i="1"/>
  <c r="CQ169" i="1"/>
  <c r="CQ167" i="1"/>
  <c r="AB167" i="1"/>
  <c r="R165" i="1"/>
  <c r="CS165" i="1"/>
  <c r="CT164" i="1"/>
  <c r="CZ161" i="1"/>
  <c r="CZ159" i="1"/>
  <c r="CS159" i="1"/>
  <c r="AD159" i="1"/>
  <c r="AB159" i="1" s="1"/>
  <c r="R159" i="1"/>
  <c r="CQ155" i="1"/>
  <c r="CY153" i="1"/>
  <c r="Y153" i="1"/>
  <c r="R148" i="1"/>
  <c r="CP145" i="1"/>
  <c r="O145" i="1" s="1"/>
  <c r="Q144" i="1"/>
  <c r="R144" i="1"/>
  <c r="U144" i="1"/>
  <c r="Y139" i="1"/>
  <c r="CR139" i="1"/>
  <c r="CS139" i="1"/>
  <c r="AD139" i="1"/>
  <c r="AB139" i="1" s="1"/>
  <c r="R139" i="1"/>
  <c r="CY139" i="1"/>
  <c r="CZ139" i="1"/>
  <c r="S138" i="1"/>
  <c r="CT138" i="1"/>
  <c r="R133" i="1"/>
  <c r="S93" i="1"/>
  <c r="CT93" i="1"/>
  <c r="CS257" i="1"/>
  <c r="Q255" i="1"/>
  <c r="CP255" i="1" s="1"/>
  <c r="O255" i="1" s="1"/>
  <c r="GM255" i="1" s="1"/>
  <c r="Q252" i="1"/>
  <c r="CP252" i="1" s="1"/>
  <c r="O252" i="1" s="1"/>
  <c r="GM252" i="1" s="1"/>
  <c r="FY216" i="1"/>
  <c r="Q214" i="1"/>
  <c r="CP214" i="1" s="1"/>
  <c r="O214" i="1" s="1"/>
  <c r="GM214" i="1" s="1"/>
  <c r="Q211" i="1"/>
  <c r="Q208" i="1"/>
  <c r="Q200" i="1"/>
  <c r="Q197" i="1"/>
  <c r="CP197" i="1" s="1"/>
  <c r="O197" i="1" s="1"/>
  <c r="GM197" i="1" s="1"/>
  <c r="CP194" i="1"/>
  <c r="O194" i="1" s="1"/>
  <c r="GM194" i="1" s="1"/>
  <c r="Q186" i="1"/>
  <c r="CP186" i="1" s="1"/>
  <c r="O186" i="1" s="1"/>
  <c r="CQ181" i="1"/>
  <c r="CS179" i="1"/>
  <c r="CP178" i="1"/>
  <c r="O178" i="1" s="1"/>
  <c r="GM178" i="1" s="1"/>
  <c r="CZ177" i="1"/>
  <c r="CQ173" i="1"/>
  <c r="AD165" i="1"/>
  <c r="AB165" i="1" s="1"/>
  <c r="R164" i="1"/>
  <c r="CS160" i="1"/>
  <c r="CY159" i="1"/>
  <c r="CZ158" i="1"/>
  <c r="Y158" i="1"/>
  <c r="CZ153" i="1"/>
  <c r="S150" i="1"/>
  <c r="Y149" i="1"/>
  <c r="Q148" i="1"/>
  <c r="CR138" i="1"/>
  <c r="CS138" i="1"/>
  <c r="AD138" i="1"/>
  <c r="AB138" i="1" s="1"/>
  <c r="P136" i="1"/>
  <c r="CP136" i="1" s="1"/>
  <c r="O136" i="1" s="1"/>
  <c r="CQ136" i="1"/>
  <c r="Q133" i="1"/>
  <c r="Q125" i="1"/>
  <c r="R125" i="1"/>
  <c r="T125" i="1"/>
  <c r="CU409" i="3"/>
  <c r="CW410" i="3"/>
  <c r="CX410" i="3"/>
  <c r="EG216" i="1"/>
  <c r="CT186" i="1"/>
  <c r="S186" i="1"/>
  <c r="Q184" i="1"/>
  <c r="CQ182" i="1"/>
  <c r="P182" i="1"/>
  <c r="CP180" i="1"/>
  <c r="O180" i="1" s="1"/>
  <c r="GM180" i="1" s="1"/>
  <c r="GO180" i="1" s="1"/>
  <c r="CR179" i="1"/>
  <c r="CY177" i="1"/>
  <c r="Q175" i="1"/>
  <c r="CP175" i="1" s="1"/>
  <c r="O175" i="1" s="1"/>
  <c r="GM175" i="1" s="1"/>
  <c r="CS170" i="1"/>
  <c r="X170" i="1"/>
  <c r="GM170" i="1" s="1"/>
  <c r="GO170" i="1" s="1"/>
  <c r="R169" i="1"/>
  <c r="CP168" i="1"/>
  <c r="O168" i="1" s="1"/>
  <c r="Q164" i="1"/>
  <c r="P161" i="1"/>
  <c r="CP161" i="1" s="1"/>
  <c r="O161" i="1" s="1"/>
  <c r="GM161" i="1" s="1"/>
  <c r="GO161" i="1" s="1"/>
  <c r="CQ161" i="1"/>
  <c r="R160" i="1"/>
  <c r="S154" i="1"/>
  <c r="X152" i="1"/>
  <c r="Y152" i="1"/>
  <c r="CY152" i="1"/>
  <c r="P151" i="1"/>
  <c r="CQ151" i="1"/>
  <c r="Q149" i="1"/>
  <c r="CP149" i="1" s="1"/>
  <c r="O149" i="1" s="1"/>
  <c r="GM149" i="1" s="1"/>
  <c r="GO149" i="1" s="1"/>
  <c r="V144" i="1"/>
  <c r="GX141" i="1"/>
  <c r="AB140" i="1"/>
  <c r="X139" i="1"/>
  <c r="GM139" i="1" s="1"/>
  <c r="GO139" i="1" s="1"/>
  <c r="AB136" i="1"/>
  <c r="CY115" i="1"/>
  <c r="CT103" i="1"/>
  <c r="S103" i="1"/>
  <c r="CU395" i="3"/>
  <c r="CW396" i="3"/>
  <c r="CX395" i="3"/>
  <c r="CX396" i="3"/>
  <c r="CR183" i="1"/>
  <c r="CS183" i="1"/>
  <c r="AD183" i="1"/>
  <c r="AB183" i="1" s="1"/>
  <c r="CZ179" i="1"/>
  <c r="X179" i="1"/>
  <c r="CR157" i="1"/>
  <c r="X157" i="1"/>
  <c r="GM157" i="1" s="1"/>
  <c r="GO157" i="1" s="1"/>
  <c r="P156" i="1"/>
  <c r="CQ156" i="1"/>
  <c r="CZ141" i="1"/>
  <c r="X141" i="1"/>
  <c r="Y141" i="1"/>
  <c r="CR115" i="1"/>
  <c r="CS115" i="1"/>
  <c r="AD115" i="1"/>
  <c r="AB115" i="1" s="1"/>
  <c r="R115" i="1"/>
  <c r="Q115" i="1"/>
  <c r="CT100" i="1"/>
  <c r="S100" i="1"/>
  <c r="CY96" i="1"/>
  <c r="CZ96" i="1"/>
  <c r="X96" i="1"/>
  <c r="DZ26" i="1"/>
  <c r="DM59" i="1"/>
  <c r="CX376" i="3"/>
  <c r="CU374" i="3"/>
  <c r="CX374" i="3"/>
  <c r="CX379" i="3"/>
  <c r="CX381" i="3"/>
  <c r="CX380" i="3"/>
  <c r="CW356" i="3"/>
  <c r="CX356" i="3"/>
  <c r="CU354" i="3"/>
  <c r="CV354" i="3"/>
  <c r="CU347" i="3"/>
  <c r="CX347" i="3"/>
  <c r="CR158" i="1"/>
  <c r="CS153" i="1"/>
  <c r="P148" i="1"/>
  <c r="CZ147" i="1"/>
  <c r="CR146" i="1"/>
  <c r="R145" i="1"/>
  <c r="CQ144" i="1"/>
  <c r="CZ142" i="1"/>
  <c r="Q140" i="1"/>
  <c r="P138" i="1"/>
  <c r="CZ137" i="1"/>
  <c r="CR136" i="1"/>
  <c r="Y136" i="1"/>
  <c r="R135" i="1"/>
  <c r="P133" i="1"/>
  <c r="CP133" i="1" s="1"/>
  <c r="O133" i="1" s="1"/>
  <c r="CT131" i="1"/>
  <c r="S130" i="1"/>
  <c r="CQ129" i="1"/>
  <c r="X129" i="1"/>
  <c r="GM129" i="1" s="1"/>
  <c r="GO129" i="1" s="1"/>
  <c r="CP127" i="1"/>
  <c r="O127" i="1" s="1"/>
  <c r="P125" i="1"/>
  <c r="CP125" i="1" s="1"/>
  <c r="O125" i="1" s="1"/>
  <c r="Y124" i="1"/>
  <c r="CQ123" i="1"/>
  <c r="CP108" i="1"/>
  <c r="O108" i="1" s="1"/>
  <c r="GM108" i="1" s="1"/>
  <c r="CZ106" i="1"/>
  <c r="X106" i="1"/>
  <c r="GM106" i="1" s="1"/>
  <c r="GO106" i="1" s="1"/>
  <c r="Y106" i="1"/>
  <c r="CR101" i="1"/>
  <c r="AD101" i="1"/>
  <c r="AB101" i="1" s="1"/>
  <c r="W94" i="1"/>
  <c r="CR153" i="1"/>
  <c r="P150" i="1"/>
  <c r="CP150" i="1" s="1"/>
  <c r="O150" i="1" s="1"/>
  <c r="CZ149" i="1"/>
  <c r="CY147" i="1"/>
  <c r="Q145" i="1"/>
  <c r="P143" i="1"/>
  <c r="CY142" i="1"/>
  <c r="P140" i="1"/>
  <c r="CY137" i="1"/>
  <c r="Q135" i="1"/>
  <c r="CP135" i="1" s="1"/>
  <c r="O135" i="1" s="1"/>
  <c r="GM135" i="1" s="1"/>
  <c r="GO135" i="1" s="1"/>
  <c r="CZ132" i="1"/>
  <c r="R130" i="1"/>
  <c r="Q128" i="1"/>
  <c r="X124" i="1"/>
  <c r="GM124" i="1" s="1"/>
  <c r="GO124" i="1" s="1"/>
  <c r="CS119" i="1"/>
  <c r="AD119" i="1"/>
  <c r="AB119" i="1" s="1"/>
  <c r="X113" i="1"/>
  <c r="Y113" i="1"/>
  <c r="CZ113" i="1"/>
  <c r="CY105" i="1"/>
  <c r="CZ105" i="1"/>
  <c r="CY104" i="1"/>
  <c r="CZ104" i="1"/>
  <c r="X104" i="1"/>
  <c r="CP101" i="1"/>
  <c r="O101" i="1" s="1"/>
  <c r="FR96" i="1"/>
  <c r="CP96" i="1"/>
  <c r="O96" i="1" s="1"/>
  <c r="GM96" i="1" s="1"/>
  <c r="CQ93" i="1"/>
  <c r="AB93" i="1"/>
  <c r="P93" i="1"/>
  <c r="CY132" i="1"/>
  <c r="Q130" i="1"/>
  <c r="CP130" i="1" s="1"/>
  <c r="O130" i="1" s="1"/>
  <c r="AD128" i="1"/>
  <c r="AD122" i="1"/>
  <c r="AB122" i="1" s="1"/>
  <c r="W119" i="1"/>
  <c r="P119" i="1"/>
  <c r="CY117" i="1"/>
  <c r="CZ117" i="1"/>
  <c r="W116" i="1"/>
  <c r="CR113" i="1"/>
  <c r="CS113" i="1"/>
  <c r="AD113" i="1"/>
  <c r="R113" i="1"/>
  <c r="CS107" i="1"/>
  <c r="AB103" i="1"/>
  <c r="CQ102" i="1"/>
  <c r="AB102" i="1"/>
  <c r="AB100" i="1"/>
  <c r="CY99" i="1"/>
  <c r="CZ99" i="1"/>
  <c r="X99" i="1"/>
  <c r="Y99" i="1"/>
  <c r="GX94" i="1"/>
  <c r="CK26" i="1"/>
  <c r="BB59" i="1"/>
  <c r="Q152" i="1"/>
  <c r="AD130" i="1"/>
  <c r="AB130" i="1" s="1"/>
  <c r="CZ129" i="1"/>
  <c r="S127" i="1"/>
  <c r="CZ126" i="1"/>
  <c r="X126" i="1"/>
  <c r="GM126" i="1" s="1"/>
  <c r="GO126" i="1" s="1"/>
  <c r="W122" i="1"/>
  <c r="CU216" i="3"/>
  <c r="CV216" i="3"/>
  <c r="Q116" i="1"/>
  <c r="R116" i="1"/>
  <c r="FR112" i="1"/>
  <c r="CP112" i="1"/>
  <c r="O112" i="1" s="1"/>
  <c r="GM112" i="1" s="1"/>
  <c r="AB111" i="1"/>
  <c r="FR104" i="1"/>
  <c r="R99" i="1"/>
  <c r="CR99" i="1"/>
  <c r="CU169" i="3"/>
  <c r="CW170" i="3"/>
  <c r="CX170" i="3"/>
  <c r="CX171" i="3"/>
  <c r="Q94" i="1"/>
  <c r="R94" i="1"/>
  <c r="FY26" i="1"/>
  <c r="EP59" i="1"/>
  <c r="FR26" i="1"/>
  <c r="EI59" i="1"/>
  <c r="Q166" i="1"/>
  <c r="CP166" i="1" s="1"/>
  <c r="O166" i="1" s="1"/>
  <c r="CV341" i="3"/>
  <c r="CX341" i="3"/>
  <c r="CU341" i="3"/>
  <c r="Q154" i="1"/>
  <c r="CP154" i="1" s="1"/>
  <c r="O154" i="1" s="1"/>
  <c r="AD152" i="1"/>
  <c r="AB152" i="1" s="1"/>
  <c r="AB145" i="1"/>
  <c r="AB135" i="1"/>
  <c r="S134" i="1"/>
  <c r="R132" i="1"/>
  <c r="AB128" i="1"/>
  <c r="R127" i="1"/>
  <c r="I121" i="1"/>
  <c r="U121" i="1" s="1"/>
  <c r="U119" i="1"/>
  <c r="U116" i="1"/>
  <c r="CY113" i="1"/>
  <c r="AB112" i="1"/>
  <c r="CY109" i="1"/>
  <c r="CZ109" i="1"/>
  <c r="X109" i="1"/>
  <c r="GM109" i="1" s="1"/>
  <c r="GO109" i="1" s="1"/>
  <c r="Y109" i="1"/>
  <c r="CY108" i="1"/>
  <c r="CZ108" i="1"/>
  <c r="CZ101" i="1"/>
  <c r="X101" i="1"/>
  <c r="Y101" i="1"/>
  <c r="AD99" i="1"/>
  <c r="AB99" i="1" s="1"/>
  <c r="FV26" i="1"/>
  <c r="EM59" i="1"/>
  <c r="Q132" i="1"/>
  <c r="CP132" i="1" s="1"/>
  <c r="O132" i="1" s="1"/>
  <c r="GM132" i="1" s="1"/>
  <c r="GX125" i="1"/>
  <c r="X118" i="1"/>
  <c r="Y118" i="1"/>
  <c r="CY114" i="1"/>
  <c r="CZ114" i="1"/>
  <c r="X114" i="1"/>
  <c r="R109" i="1"/>
  <c r="CR109" i="1"/>
  <c r="X98" i="1"/>
  <c r="Y98" i="1"/>
  <c r="CZ98" i="1"/>
  <c r="U94" i="1"/>
  <c r="AP26" i="1"/>
  <c r="F68" i="1"/>
  <c r="CR53" i="1"/>
  <c r="CS53" i="1"/>
  <c r="AD53" i="1"/>
  <c r="Q53" i="1"/>
  <c r="CS152" i="1"/>
  <c r="Q134" i="1"/>
  <c r="CP134" i="1" s="1"/>
  <c r="O134" i="1" s="1"/>
  <c r="AD132" i="1"/>
  <c r="AB132" i="1" s="1"/>
  <c r="CY123" i="1"/>
  <c r="Y123" i="1"/>
  <c r="GM123" i="1" s="1"/>
  <c r="GO123" i="1" s="1"/>
  <c r="CS122" i="1"/>
  <c r="CT121" i="1"/>
  <c r="CR119" i="1"/>
  <c r="S119" i="1"/>
  <c r="CZ118" i="1"/>
  <c r="S116" i="1"/>
  <c r="S111" i="1"/>
  <c r="X110" i="1"/>
  <c r="Y110" i="1"/>
  <c r="CY110" i="1"/>
  <c r="AD109" i="1"/>
  <c r="AB109" i="1" s="1"/>
  <c r="CR98" i="1"/>
  <c r="CS98" i="1"/>
  <c r="AD98" i="1"/>
  <c r="R98" i="1"/>
  <c r="CX368" i="3"/>
  <c r="CU365" i="3"/>
  <c r="CV365" i="3"/>
  <c r="CX365" i="3"/>
  <c r="CX372" i="3"/>
  <c r="CW367" i="3"/>
  <c r="CU349" i="3"/>
  <c r="CX351" i="3"/>
  <c r="CU345" i="3"/>
  <c r="CX346" i="3"/>
  <c r="CX345" i="3"/>
  <c r="R158" i="1"/>
  <c r="R146" i="1"/>
  <c r="R136" i="1"/>
  <c r="CP128" i="1"/>
  <c r="O128" i="1" s="1"/>
  <c r="GM128" i="1" s="1"/>
  <c r="T127" i="1"/>
  <c r="CT126" i="1"/>
  <c r="AB126" i="1"/>
  <c r="CZ124" i="1"/>
  <c r="R123" i="1"/>
  <c r="CR123" i="1"/>
  <c r="CY118" i="1"/>
  <c r="FR114" i="1"/>
  <c r="Q113" i="1"/>
  <c r="CQ112" i="1"/>
  <c r="FR97" i="1"/>
  <c r="CP97" i="1"/>
  <c r="O97" i="1" s="1"/>
  <c r="X95" i="1"/>
  <c r="Y95" i="1"/>
  <c r="CZ95" i="1"/>
  <c r="AX59" i="1"/>
  <c r="R53" i="1"/>
  <c r="R153" i="1"/>
  <c r="Y147" i="1"/>
  <c r="Y142" i="1"/>
  <c r="GM142" i="1" s="1"/>
  <c r="GO142" i="1" s="1"/>
  <c r="Y137" i="1"/>
  <c r="GM137" i="1" s="1"/>
  <c r="CS132" i="1"/>
  <c r="CT127" i="1"/>
  <c r="Y126" i="1"/>
  <c r="CY120" i="1"/>
  <c r="CZ120" i="1"/>
  <c r="Y120" i="1"/>
  <c r="GX119" i="1"/>
  <c r="CQ118" i="1"/>
  <c r="AB118" i="1"/>
  <c r="P118" i="1"/>
  <c r="FR111" i="1"/>
  <c r="CY107" i="1"/>
  <c r="CZ107" i="1"/>
  <c r="X107" i="1"/>
  <c r="GM107" i="1" s="1"/>
  <c r="Y107" i="1"/>
  <c r="CR106" i="1"/>
  <c r="AD106" i="1"/>
  <c r="AB106" i="1" s="1"/>
  <c r="R106" i="1"/>
  <c r="CS99" i="1"/>
  <c r="Q99" i="1"/>
  <c r="CR95" i="1"/>
  <c r="CS95" i="1"/>
  <c r="AD95" i="1"/>
  <c r="AB95" i="1" s="1"/>
  <c r="R95" i="1"/>
  <c r="CR132" i="1"/>
  <c r="CR120" i="1"/>
  <c r="CS120" i="1"/>
  <c r="AD120" i="1"/>
  <c r="CX218" i="3"/>
  <c r="CV217" i="3"/>
  <c r="CU217" i="3"/>
  <c r="R119" i="1"/>
  <c r="CQ116" i="1"/>
  <c r="AB116" i="1"/>
  <c r="X115" i="1"/>
  <c r="Y115" i="1"/>
  <c r="CZ115" i="1"/>
  <c r="R107" i="1"/>
  <c r="CR107" i="1"/>
  <c r="CP105" i="1"/>
  <c r="O105" i="1" s="1"/>
  <c r="GM105" i="1" s="1"/>
  <c r="GO105" i="1" s="1"/>
  <c r="P94" i="1"/>
  <c r="CJ59" i="1"/>
  <c r="Q114" i="1"/>
  <c r="CP114" i="1" s="1"/>
  <c r="O114" i="1" s="1"/>
  <c r="GM114" i="1" s="1"/>
  <c r="Y112" i="1"/>
  <c r="Q111" i="1"/>
  <c r="CP111" i="1" s="1"/>
  <c r="O111" i="1" s="1"/>
  <c r="Q104" i="1"/>
  <c r="CP104" i="1" s="1"/>
  <c r="O104" i="1" s="1"/>
  <c r="GM104" i="1" s="1"/>
  <c r="Y97" i="1"/>
  <c r="Q96" i="1"/>
  <c r="GA59" i="1"/>
  <c r="CP33" i="1"/>
  <c r="O33" i="1" s="1"/>
  <c r="CT46" i="1"/>
  <c r="S46" i="1"/>
  <c r="R110" i="1"/>
  <c r="CU211" i="3"/>
  <c r="CV211" i="3"/>
  <c r="CX211" i="3"/>
  <c r="CX212" i="3"/>
  <c r="CY55" i="1"/>
  <c r="CZ55" i="1"/>
  <c r="X55" i="1"/>
  <c r="Y55" i="1"/>
  <c r="CP50" i="1"/>
  <c r="O50" i="1" s="1"/>
  <c r="GM40" i="1"/>
  <c r="GO40" i="1" s="1"/>
  <c r="CX706" i="3"/>
  <c r="CU219" i="3"/>
  <c r="CV219" i="3"/>
  <c r="CX220" i="3"/>
  <c r="Q110" i="1"/>
  <c r="CP110" i="1" s="1"/>
  <c r="O110" i="1" s="1"/>
  <c r="GM110" i="1" s="1"/>
  <c r="GO110" i="1" s="1"/>
  <c r="CD26" i="1"/>
  <c r="AU59" i="1"/>
  <c r="AB46" i="1"/>
  <c r="CZ41" i="1"/>
  <c r="CY41" i="1"/>
  <c r="X41" i="1"/>
  <c r="Y41" i="1"/>
  <c r="R117" i="1"/>
  <c r="P115" i="1"/>
  <c r="CP115" i="1" s="1"/>
  <c r="O115" i="1" s="1"/>
  <c r="GM115" i="1" s="1"/>
  <c r="GO115" i="1" s="1"/>
  <c r="P113" i="1"/>
  <c r="R108" i="1"/>
  <c r="R105" i="1"/>
  <c r="Q103" i="1"/>
  <c r="CP103" i="1" s="1"/>
  <c r="O103" i="1" s="1"/>
  <c r="Q100" i="1"/>
  <c r="CP100" i="1" s="1"/>
  <c r="O100" i="1" s="1"/>
  <c r="P98" i="1"/>
  <c r="P95" i="1"/>
  <c r="S94" i="1"/>
  <c r="EH59" i="1"/>
  <c r="CQ55" i="1"/>
  <c r="AB55" i="1"/>
  <c r="AH59" i="1"/>
  <c r="Q117" i="1"/>
  <c r="CP117" i="1" s="1"/>
  <c r="O117" i="1" s="1"/>
  <c r="GM117" i="1" s="1"/>
  <c r="Q108" i="1"/>
  <c r="Q105" i="1"/>
  <c r="CV165" i="3"/>
  <c r="CX165" i="3"/>
  <c r="CU165" i="3"/>
  <c r="CX167" i="3"/>
  <c r="CX166" i="3"/>
  <c r="BY26" i="1"/>
  <c r="CI59" i="1"/>
  <c r="CP55" i="1"/>
  <c r="O55" i="1" s="1"/>
  <c r="GM55" i="1" s="1"/>
  <c r="GO55" i="1" s="1"/>
  <c r="CP46" i="1"/>
  <c r="O46" i="1" s="1"/>
  <c r="AD117" i="1"/>
  <c r="AB117" i="1" s="1"/>
  <c r="AB113" i="1"/>
  <c r="R112" i="1"/>
  <c r="CW214" i="3"/>
  <c r="CX214" i="3"/>
  <c r="CU213" i="3"/>
  <c r="AD108" i="1"/>
  <c r="AB108" i="1" s="1"/>
  <c r="AD105" i="1"/>
  <c r="AB105" i="1" s="1"/>
  <c r="S102" i="1"/>
  <c r="AB98" i="1"/>
  <c r="BX26" i="1"/>
  <c r="AO59" i="1"/>
  <c r="CU97" i="3"/>
  <c r="CX98" i="3"/>
  <c r="CX102" i="3"/>
  <c r="CX97" i="3"/>
  <c r="P45" i="1"/>
  <c r="Q45" i="1"/>
  <c r="R45" i="1"/>
  <c r="T45" i="1"/>
  <c r="R102" i="1"/>
  <c r="EV59" i="1"/>
  <c r="CU163" i="3"/>
  <c r="CX164" i="3"/>
  <c r="P57" i="1"/>
  <c r="Q57" i="1"/>
  <c r="R57" i="1"/>
  <c r="T57" i="1"/>
  <c r="DY59" i="1" s="1"/>
  <c r="CZ51" i="1"/>
  <c r="X51" i="1"/>
  <c r="Y51" i="1"/>
  <c r="CY51" i="1"/>
  <c r="W45" i="1"/>
  <c r="AJ59" i="1"/>
  <c r="ET59" i="1"/>
  <c r="CM26" i="1"/>
  <c r="BD59" i="1"/>
  <c r="W57" i="1"/>
  <c r="AB52" i="1"/>
  <c r="V45" i="1"/>
  <c r="S53" i="1"/>
  <c r="CT53" i="1"/>
  <c r="CY43" i="1"/>
  <c r="CZ43" i="1"/>
  <c r="X43" i="1"/>
  <c r="Y43" i="1"/>
  <c r="BZ26" i="1"/>
  <c r="AQ59" i="1"/>
  <c r="AG59" i="1"/>
  <c r="CX133" i="3"/>
  <c r="CW134" i="3"/>
  <c r="CX142" i="3"/>
  <c r="CW135" i="3"/>
  <c r="CX135" i="3"/>
  <c r="CX136" i="3"/>
  <c r="CX139" i="3"/>
  <c r="CU133" i="3"/>
  <c r="CV133" i="3"/>
  <c r="CX140" i="3"/>
  <c r="Q48" i="1"/>
  <c r="CP48" i="1" s="1"/>
  <c r="O48" i="1" s="1"/>
  <c r="P43" i="1"/>
  <c r="CX712" i="3"/>
  <c r="CX700" i="3"/>
  <c r="DG1" i="3"/>
  <c r="DH1" i="3"/>
  <c r="DI1" i="3"/>
  <c r="DJ1" i="3" s="1"/>
  <c r="DF1" i="3"/>
  <c r="CW706" i="3"/>
  <c r="CW661" i="3"/>
  <c r="CX661" i="3"/>
  <c r="CX629" i="3"/>
  <c r="CX558" i="3"/>
  <c r="S56" i="1"/>
  <c r="P53" i="1"/>
  <c r="R51" i="1"/>
  <c r="CR50" i="1"/>
  <c r="CU117" i="3"/>
  <c r="CV117" i="3"/>
  <c r="CX117" i="3"/>
  <c r="CX124" i="3"/>
  <c r="CW119" i="3"/>
  <c r="CX119" i="3"/>
  <c r="CX121" i="3"/>
  <c r="CW120" i="3"/>
  <c r="CY49" i="1"/>
  <c r="S44" i="1"/>
  <c r="AB43" i="1"/>
  <c r="CY40" i="1"/>
  <c r="S37" i="1"/>
  <c r="CZ34" i="1"/>
  <c r="Q33" i="1"/>
  <c r="CR32" i="1"/>
  <c r="CS32" i="1"/>
  <c r="R32" i="1"/>
  <c r="CR30" i="1"/>
  <c r="CS30" i="1"/>
  <c r="R30" i="1"/>
  <c r="X28" i="1"/>
  <c r="Y28" i="1"/>
  <c r="CY28" i="1"/>
  <c r="CV693" i="3"/>
  <c r="CX693" i="3"/>
  <c r="BC59" i="1"/>
  <c r="CU157" i="3"/>
  <c r="CW158" i="3"/>
  <c r="CX158" i="3"/>
  <c r="Q51" i="1"/>
  <c r="CQ50" i="1"/>
  <c r="CS48" i="1"/>
  <c r="CS41" i="1"/>
  <c r="CU84" i="3"/>
  <c r="CX85" i="3"/>
  <c r="CX88" i="3"/>
  <c r="CX87" i="3"/>
  <c r="CW86" i="3"/>
  <c r="CW85" i="3"/>
  <c r="CX698" i="3"/>
  <c r="Q56" i="1"/>
  <c r="CP56" i="1" s="1"/>
  <c r="O56" i="1" s="1"/>
  <c r="S54" i="1"/>
  <c r="AB53" i="1"/>
  <c r="AD51" i="1"/>
  <c r="P51" i="1"/>
  <c r="R49" i="1"/>
  <c r="CY47" i="1"/>
  <c r="Q44" i="1"/>
  <c r="CP44" i="1" s="1"/>
  <c r="O44" i="1" s="1"/>
  <c r="S42" i="1"/>
  <c r="S39" i="1"/>
  <c r="CY34" i="1"/>
  <c r="CP34" i="1"/>
  <c r="O34" i="1" s="1"/>
  <c r="AB32" i="1"/>
  <c r="CX710" i="3"/>
  <c r="CW696" i="3"/>
  <c r="CX148" i="3"/>
  <c r="CU143" i="3"/>
  <c r="CX150" i="3"/>
  <c r="CX151" i="3"/>
  <c r="CW144" i="3"/>
  <c r="CX152" i="3"/>
  <c r="CW147" i="3"/>
  <c r="CX144" i="3"/>
  <c r="CX146" i="3"/>
  <c r="Q49" i="1"/>
  <c r="CP49" i="1" s="1"/>
  <c r="O49" i="1" s="1"/>
  <c r="GM49" i="1" s="1"/>
  <c r="GN49" i="1" s="1"/>
  <c r="CZ35" i="1"/>
  <c r="AD33" i="1"/>
  <c r="AB33" i="1" s="1"/>
  <c r="R33" i="1"/>
  <c r="CR33" i="1"/>
  <c r="CY31" i="1"/>
  <c r="CZ31" i="1"/>
  <c r="Y31" i="1"/>
  <c r="GM31" i="1" s="1"/>
  <c r="GO31" i="1" s="1"/>
  <c r="AD29" i="1"/>
  <c r="R29" i="1"/>
  <c r="CR29" i="1"/>
  <c r="CX707" i="3"/>
  <c r="CW694" i="3"/>
  <c r="CX514" i="3"/>
  <c r="V55" i="1"/>
  <c r="Q54" i="1"/>
  <c r="S52" i="1"/>
  <c r="CS51" i="1"/>
  <c r="AB51" i="1"/>
  <c r="AD49" i="1"/>
  <c r="AB49" i="1" s="1"/>
  <c r="CU103" i="3"/>
  <c r="CX104" i="3"/>
  <c r="CX108" i="3"/>
  <c r="CX107" i="3"/>
  <c r="V43" i="1"/>
  <c r="EA59" i="1" s="1"/>
  <c r="Q42" i="1"/>
  <c r="W41" i="1"/>
  <c r="EB59" i="1" s="1"/>
  <c r="AB40" i="1"/>
  <c r="CV79" i="3"/>
  <c r="CX81" i="3"/>
  <c r="CX80" i="3"/>
  <c r="CU79" i="3"/>
  <c r="CX79" i="3"/>
  <c r="CY35" i="1"/>
  <c r="CS35" i="1"/>
  <c r="AD35" i="1"/>
  <c r="CU40" i="3"/>
  <c r="CV40" i="3"/>
  <c r="CX40" i="3"/>
  <c r="CZ29" i="1"/>
  <c r="CP29" i="1"/>
  <c r="O29" i="1" s="1"/>
  <c r="CW608" i="3"/>
  <c r="S57" i="1"/>
  <c r="CS56" i="1"/>
  <c r="AB56" i="1"/>
  <c r="AD54" i="1"/>
  <c r="P54" i="1"/>
  <c r="R52" i="1"/>
  <c r="CU125" i="3"/>
  <c r="CW126" i="3"/>
  <c r="CW127" i="3"/>
  <c r="CX128" i="3"/>
  <c r="CX129" i="3"/>
  <c r="CV125" i="3"/>
  <c r="CX126" i="3"/>
  <c r="CX127" i="3"/>
  <c r="CX131" i="3"/>
  <c r="S45" i="1"/>
  <c r="CS44" i="1"/>
  <c r="AB44" i="1"/>
  <c r="AD42" i="1"/>
  <c r="P42" i="1"/>
  <c r="CP42" i="1" s="1"/>
  <c r="O42" i="1" s="1"/>
  <c r="CS40" i="1"/>
  <c r="Y40" i="1"/>
  <c r="CP39" i="1"/>
  <c r="O39" i="1" s="1"/>
  <c r="S36" i="1"/>
  <c r="AB35" i="1"/>
  <c r="P35" i="1"/>
  <c r="AD34" i="1"/>
  <c r="AB34" i="1" s="1"/>
  <c r="CX39" i="3"/>
  <c r="CU39" i="3"/>
  <c r="R34" i="1"/>
  <c r="AB29" i="1"/>
  <c r="CX669" i="3"/>
  <c r="CW646" i="3"/>
  <c r="CX626" i="3"/>
  <c r="CX161" i="3"/>
  <c r="CX162" i="3"/>
  <c r="CU161" i="3"/>
  <c r="CV161" i="3"/>
  <c r="Q52" i="1"/>
  <c r="S50" i="1"/>
  <c r="CS49" i="1"/>
  <c r="CX96" i="3"/>
  <c r="CV91" i="3"/>
  <c r="CW93" i="3"/>
  <c r="CX93" i="3"/>
  <c r="CX92" i="3"/>
  <c r="CU91" i="3"/>
  <c r="CX91" i="3"/>
  <c r="CR40" i="1"/>
  <c r="CX60" i="3"/>
  <c r="CX62" i="3"/>
  <c r="CV54" i="3"/>
  <c r="CU54" i="3"/>
  <c r="CX54" i="3"/>
  <c r="CX63" i="3"/>
  <c r="CX57" i="3"/>
  <c r="CX56" i="3"/>
  <c r="CX65" i="3"/>
  <c r="CU41" i="3"/>
  <c r="CX51" i="3"/>
  <c r="CX46" i="3"/>
  <c r="CX42" i="3"/>
  <c r="CX49" i="3"/>
  <c r="CX48" i="3"/>
  <c r="CX44" i="3"/>
  <c r="CX47" i="3"/>
  <c r="Y35" i="1"/>
  <c r="X33" i="1"/>
  <c r="CQ32" i="1"/>
  <c r="Y32" i="1"/>
  <c r="CY32" i="1"/>
  <c r="Y30" i="1"/>
  <c r="CY30" i="1"/>
  <c r="X29" i="1"/>
  <c r="EU59" i="1"/>
  <c r="CS54" i="1"/>
  <c r="AB54" i="1"/>
  <c r="AD52" i="1"/>
  <c r="P52" i="1"/>
  <c r="R50" i="1"/>
  <c r="Y49" i="1"/>
  <c r="CT47" i="1"/>
  <c r="CS42" i="1"/>
  <c r="AB42" i="1"/>
  <c r="CQ40" i="1"/>
  <c r="CQ37" i="1"/>
  <c r="AB37" i="1"/>
  <c r="P36" i="1"/>
  <c r="CS33" i="1"/>
  <c r="Q32" i="1"/>
  <c r="Q30" i="1"/>
  <c r="CP30" i="1" s="1"/>
  <c r="O30" i="1" s="1"/>
  <c r="GM30" i="1" s="1"/>
  <c r="GO30" i="1" s="1"/>
  <c r="R55" i="1"/>
  <c r="CX156" i="3"/>
  <c r="CV153" i="3"/>
  <c r="CX153" i="3"/>
  <c r="CW155" i="3"/>
  <c r="CX154" i="3"/>
  <c r="CU153" i="3"/>
  <c r="T53" i="1"/>
  <c r="Q50" i="1"/>
  <c r="S48" i="1"/>
  <c r="U46" i="1"/>
  <c r="R43" i="1"/>
  <c r="CU89" i="3"/>
  <c r="CV89" i="3"/>
  <c r="R41" i="1"/>
  <c r="CT39" i="1"/>
  <c r="CS34" i="1"/>
  <c r="Y34" i="1"/>
  <c r="CQ33" i="1"/>
  <c r="P32" i="1"/>
  <c r="CS29" i="1"/>
  <c r="CW695" i="3"/>
  <c r="CX658" i="3"/>
  <c r="Q55" i="1"/>
  <c r="R48" i="1"/>
  <c r="CX111" i="3"/>
  <c r="CX114" i="3"/>
  <c r="CX113" i="3"/>
  <c r="CW111" i="3"/>
  <c r="CU109" i="3"/>
  <c r="Q43" i="1"/>
  <c r="Q41" i="1"/>
  <c r="CP41" i="1" s="1"/>
  <c r="O41" i="1" s="1"/>
  <c r="GM41" i="1" s="1"/>
  <c r="GO41" i="1" s="1"/>
  <c r="CS38" i="1"/>
  <c r="Y38" i="1"/>
  <c r="GM38" i="1" s="1"/>
  <c r="GO38" i="1" s="1"/>
  <c r="CS36" i="1"/>
  <c r="CR35" i="1"/>
  <c r="X34" i="1"/>
  <c r="R31" i="1"/>
  <c r="CR31" i="1"/>
  <c r="CQ29" i="1"/>
  <c r="CY29" i="1"/>
  <c r="CV703" i="3"/>
  <c r="CX679" i="3"/>
  <c r="CW647" i="3"/>
  <c r="CU37" i="3"/>
  <c r="CV37" i="3"/>
  <c r="CX37" i="3"/>
  <c r="CX38" i="3"/>
  <c r="CW38" i="3"/>
  <c r="Y29" i="1"/>
  <c r="CU5" i="3"/>
  <c r="CW6" i="3"/>
  <c r="CX6" i="3"/>
  <c r="CV5" i="3"/>
  <c r="CX7" i="3"/>
  <c r="CX677" i="3"/>
  <c r="CW673" i="3"/>
  <c r="CX642" i="3"/>
  <c r="CX591" i="3"/>
  <c r="CX532" i="3"/>
  <c r="CX696" i="3"/>
  <c r="CW674" i="3"/>
  <c r="CV631" i="3"/>
  <c r="CX576" i="3"/>
  <c r="CX544" i="3"/>
  <c r="Q28" i="1"/>
  <c r="CP28" i="1" s="1"/>
  <c r="O28" i="1" s="1"/>
  <c r="CX685" i="3"/>
  <c r="CX666" i="3"/>
  <c r="CX653" i="3"/>
  <c r="CV645" i="3"/>
  <c r="CW634" i="3"/>
  <c r="CW621" i="3"/>
  <c r="CX621" i="3"/>
  <c r="CX594" i="3"/>
  <c r="CX589" i="3"/>
  <c r="CX566" i="3"/>
  <c r="DF489" i="3"/>
  <c r="DJ489" i="3" s="1"/>
  <c r="DH489" i="3"/>
  <c r="DI489" i="3"/>
  <c r="DG489" i="3"/>
  <c r="DF389" i="3"/>
  <c r="DG389" i="3"/>
  <c r="DH389" i="3"/>
  <c r="DI389" i="3"/>
  <c r="DJ389" i="3" s="1"/>
  <c r="CW609" i="3"/>
  <c r="CX703" i="3"/>
  <c r="CX670" i="3"/>
  <c r="CW632" i="3"/>
  <c r="CX574" i="3"/>
  <c r="CX540" i="3"/>
  <c r="CW524" i="3"/>
  <c r="CS28" i="1"/>
  <c r="CX694" i="3"/>
  <c r="CX689" i="3"/>
  <c r="CX667" i="3"/>
  <c r="CX656" i="3"/>
  <c r="CX649" i="3"/>
  <c r="CX637" i="3"/>
  <c r="CV619" i="3"/>
  <c r="CW580" i="3"/>
  <c r="CU35" i="3"/>
  <c r="CW36" i="3"/>
  <c r="CV35" i="3"/>
  <c r="CX35" i="3"/>
  <c r="CW2" i="3"/>
  <c r="CX3" i="3"/>
  <c r="CU1" i="3"/>
  <c r="CV1" i="3"/>
  <c r="CX4" i="3"/>
  <c r="CW690" i="3"/>
  <c r="CV688" i="3"/>
  <c r="CX688" i="3"/>
  <c r="CX681" i="3"/>
  <c r="CW663" i="3"/>
  <c r="CX663" i="3"/>
  <c r="CX627" i="3"/>
  <c r="CW622" i="3"/>
  <c r="CX607" i="3"/>
  <c r="CX646" i="3"/>
  <c r="CX641" i="3"/>
  <c r="CX625" i="3"/>
  <c r="CW610" i="3"/>
  <c r="CX605" i="3"/>
  <c r="CW595" i="3"/>
  <c r="CX682" i="3"/>
  <c r="CX652" i="3"/>
  <c r="CX672" i="3"/>
  <c r="CX657" i="3"/>
  <c r="CX638" i="3"/>
  <c r="CX630" i="3"/>
  <c r="CW623" i="3"/>
  <c r="CX560" i="3"/>
  <c r="CX550" i="3"/>
  <c r="CX634" i="3"/>
  <c r="CX619" i="3"/>
  <c r="CV578" i="3"/>
  <c r="CX571" i="3"/>
  <c r="CX552" i="3"/>
  <c r="CX548" i="3"/>
  <c r="CX527" i="3"/>
  <c r="DF492" i="3"/>
  <c r="DJ492" i="3" s="1"/>
  <c r="DG492" i="3"/>
  <c r="DH492" i="3"/>
  <c r="DI492" i="3"/>
  <c r="CV409" i="3"/>
  <c r="CX348" i="3"/>
  <c r="CX610" i="3"/>
  <c r="CX601" i="3"/>
  <c r="CV593" i="3"/>
  <c r="CX580" i="3"/>
  <c r="CV579" i="3"/>
  <c r="CW535" i="3"/>
  <c r="DF459" i="3"/>
  <c r="DJ459" i="3" s="1"/>
  <c r="DG459" i="3"/>
  <c r="DH459" i="3"/>
  <c r="DI459" i="3"/>
  <c r="CX612" i="3"/>
  <c r="CW594" i="3"/>
  <c r="CX587" i="3"/>
  <c r="CX562" i="3"/>
  <c r="CW525" i="3"/>
  <c r="CW503" i="3"/>
  <c r="DF469" i="3"/>
  <c r="DJ469" i="3" s="1"/>
  <c r="DG469" i="3"/>
  <c r="DH469" i="3"/>
  <c r="DI469" i="3"/>
  <c r="CX445" i="3"/>
  <c r="DF437" i="3"/>
  <c r="DJ437" i="3" s="1"/>
  <c r="DG437" i="3"/>
  <c r="DH437" i="3"/>
  <c r="DI437" i="3"/>
  <c r="CX421" i="3"/>
  <c r="CX353" i="3"/>
  <c r="CX595" i="3"/>
  <c r="CW581" i="3"/>
  <c r="CW566" i="3"/>
  <c r="CX530" i="3"/>
  <c r="CX498" i="3"/>
  <c r="DF483" i="3"/>
  <c r="DJ483" i="3" s="1"/>
  <c r="DI483" i="3"/>
  <c r="DG483" i="3"/>
  <c r="CW419" i="3"/>
  <c r="CX674" i="3"/>
  <c r="CX632" i="3"/>
  <c r="CX623" i="3"/>
  <c r="CX567" i="3"/>
  <c r="CX546" i="3"/>
  <c r="CX533" i="3"/>
  <c r="CX520" i="3"/>
  <c r="CX615" i="3"/>
  <c r="CX603" i="3"/>
  <c r="CX597" i="3"/>
  <c r="CX582" i="3"/>
  <c r="CW573" i="3"/>
  <c r="CX563" i="3"/>
  <c r="CW557" i="3"/>
  <c r="CX528" i="3"/>
  <c r="DF493" i="3"/>
  <c r="DJ493" i="3" s="1"/>
  <c r="DI493" i="3"/>
  <c r="DH493" i="3"/>
  <c r="DG467" i="3"/>
  <c r="DH467" i="3"/>
  <c r="DI467" i="3"/>
  <c r="DF467" i="3"/>
  <c r="DJ467" i="3" s="1"/>
  <c r="CX631" i="3"/>
  <c r="CX568" i="3"/>
  <c r="CX554" i="3"/>
  <c r="CX539" i="3"/>
  <c r="CW536" i="3"/>
  <c r="CX506" i="3"/>
  <c r="DF481" i="3"/>
  <c r="DJ481" i="3" s="1"/>
  <c r="DG481" i="3"/>
  <c r="DH481" i="3"/>
  <c r="DI481" i="3"/>
  <c r="DH476" i="3"/>
  <c r="DI476" i="3"/>
  <c r="DF476" i="3"/>
  <c r="DJ476" i="3" s="1"/>
  <c r="DG476" i="3"/>
  <c r="DF472" i="3"/>
  <c r="DJ472" i="3" s="1"/>
  <c r="DG472" i="3"/>
  <c r="DH472" i="3"/>
  <c r="DF451" i="3"/>
  <c r="DJ451" i="3" s="1"/>
  <c r="DG451" i="3"/>
  <c r="DH451" i="3"/>
  <c r="DI451" i="3"/>
  <c r="DF427" i="3"/>
  <c r="DJ427" i="3" s="1"/>
  <c r="DG427" i="3"/>
  <c r="DH427" i="3"/>
  <c r="DI427" i="3"/>
  <c r="CX647" i="3"/>
  <c r="CX590" i="3"/>
  <c r="CX575" i="3"/>
  <c r="CX559" i="3"/>
  <c r="CX543" i="3"/>
  <c r="CW526" i="3"/>
  <c r="CX523" i="3"/>
  <c r="CX518" i="3"/>
  <c r="CX511" i="3"/>
  <c r="CW504" i="3"/>
  <c r="DF479" i="3"/>
  <c r="DJ479" i="3" s="1"/>
  <c r="DH479" i="3"/>
  <c r="DI479" i="3"/>
  <c r="DG479" i="3"/>
  <c r="CX598" i="3"/>
  <c r="CX584" i="3"/>
  <c r="CX551" i="3"/>
  <c r="DF470" i="3"/>
  <c r="DJ470" i="3" s="1"/>
  <c r="DG470" i="3"/>
  <c r="DH470" i="3"/>
  <c r="DI470" i="3"/>
  <c r="DF458" i="3"/>
  <c r="DJ458" i="3" s="1"/>
  <c r="DG458" i="3"/>
  <c r="DH458" i="3"/>
  <c r="DI458" i="3"/>
  <c r="CW375" i="3"/>
  <c r="CX606" i="3"/>
  <c r="CX570" i="3"/>
  <c r="CX555" i="3"/>
  <c r="CX521" i="3"/>
  <c r="CX499" i="3"/>
  <c r="DH483" i="3"/>
  <c r="CV507" i="3"/>
  <c r="CX507" i="3"/>
  <c r="DI494" i="3"/>
  <c r="DF491" i="3"/>
  <c r="DJ491" i="3" s="1"/>
  <c r="DG491" i="3"/>
  <c r="DH491" i="3"/>
  <c r="DG487" i="3"/>
  <c r="DH487" i="3"/>
  <c r="DF461" i="3"/>
  <c r="DJ461" i="3" s="1"/>
  <c r="DG461" i="3"/>
  <c r="DH461" i="3"/>
  <c r="DF439" i="3"/>
  <c r="DJ439" i="3" s="1"/>
  <c r="DG439" i="3"/>
  <c r="DH439" i="3"/>
  <c r="DF434" i="3"/>
  <c r="DJ434" i="3" s="1"/>
  <c r="DG434" i="3"/>
  <c r="DH434" i="3"/>
  <c r="DI434" i="3"/>
  <c r="CX415" i="3"/>
  <c r="CX536" i="3"/>
  <c r="CW509" i="3"/>
  <c r="CX509" i="3"/>
  <c r="DF494" i="3"/>
  <c r="DJ494" i="3" s="1"/>
  <c r="DF488" i="3"/>
  <c r="DJ488" i="3" s="1"/>
  <c r="DG488" i="3"/>
  <c r="DI488" i="3"/>
  <c r="DG484" i="3"/>
  <c r="DF468" i="3"/>
  <c r="DJ468" i="3" s="1"/>
  <c r="DG468" i="3"/>
  <c r="DH468" i="3"/>
  <c r="DI468" i="3"/>
  <c r="CV462" i="3"/>
  <c r="DF361" i="3"/>
  <c r="DJ361" i="3" s="1"/>
  <c r="DG361" i="3"/>
  <c r="DH361" i="3"/>
  <c r="DI361" i="3"/>
  <c r="CV515" i="3"/>
  <c r="CX515" i="3"/>
  <c r="CW498" i="3"/>
  <c r="DF484" i="3"/>
  <c r="DJ484" i="3" s="1"/>
  <c r="DF478" i="3"/>
  <c r="DJ478" i="3" s="1"/>
  <c r="DG478" i="3"/>
  <c r="DI478" i="3"/>
  <c r="DI474" i="3"/>
  <c r="DF471" i="3"/>
  <c r="DJ471" i="3" s="1"/>
  <c r="DG471" i="3"/>
  <c r="DH471" i="3"/>
  <c r="DI431" i="3"/>
  <c r="DF431" i="3"/>
  <c r="DJ431" i="3" s="1"/>
  <c r="CX402" i="3"/>
  <c r="CW517" i="3"/>
  <c r="CX517" i="3"/>
  <c r="CX504" i="3"/>
  <c r="DF482" i="3"/>
  <c r="DJ482" i="3" s="1"/>
  <c r="DG482" i="3"/>
  <c r="DG474" i="3"/>
  <c r="DH456" i="3"/>
  <c r="DI456" i="3"/>
  <c r="DF452" i="3"/>
  <c r="DJ452" i="3" s="1"/>
  <c r="DG452" i="3"/>
  <c r="DH452" i="3"/>
  <c r="DI452" i="3"/>
  <c r="CX422" i="3"/>
  <c r="CX373" i="3"/>
  <c r="CW366" i="3"/>
  <c r="CX366" i="3"/>
  <c r="DI487" i="3"/>
  <c r="DF474" i="3"/>
  <c r="DJ474" i="3" s="1"/>
  <c r="CV441" i="3"/>
  <c r="DF428" i="3"/>
  <c r="DJ428" i="3" s="1"/>
  <c r="DG428" i="3"/>
  <c r="DH428" i="3"/>
  <c r="DI428" i="3"/>
  <c r="CX413" i="3"/>
  <c r="DF329" i="3"/>
  <c r="DJ329" i="3" s="1"/>
  <c r="DG329" i="3"/>
  <c r="DH329" i="3"/>
  <c r="DI329" i="3"/>
  <c r="DF222" i="3"/>
  <c r="DG222" i="3"/>
  <c r="DJ222" i="3" s="1"/>
  <c r="DH222" i="3"/>
  <c r="DI222" i="3"/>
  <c r="CX525" i="3"/>
  <c r="DF487" i="3"/>
  <c r="DJ487" i="3" s="1"/>
  <c r="CX444" i="3"/>
  <c r="DH432" i="3"/>
  <c r="DI432" i="3"/>
  <c r="CX419" i="3"/>
  <c r="DI344" i="3"/>
  <c r="DJ344" i="3" s="1"/>
  <c r="DF344" i="3"/>
  <c r="DG344" i="3"/>
  <c r="DH344" i="3"/>
  <c r="DH286" i="3"/>
  <c r="DI286" i="3"/>
  <c r="DF286" i="3"/>
  <c r="DJ286" i="3" s="1"/>
  <c r="DG286" i="3"/>
  <c r="DF253" i="3"/>
  <c r="DJ253" i="3" s="1"/>
  <c r="DG253" i="3"/>
  <c r="DH253" i="3"/>
  <c r="DI253" i="3"/>
  <c r="DH466" i="3"/>
  <c r="DI466" i="3"/>
  <c r="DF450" i="3"/>
  <c r="DJ450" i="3" s="1"/>
  <c r="DG450" i="3"/>
  <c r="DH450" i="3"/>
  <c r="DI450" i="3"/>
  <c r="CX447" i="3"/>
  <c r="DF438" i="3"/>
  <c r="DJ438" i="3" s="1"/>
  <c r="DG438" i="3"/>
  <c r="DH438" i="3"/>
  <c r="DI438" i="3"/>
  <c r="CW376" i="3"/>
  <c r="CV362" i="3"/>
  <c r="CX362" i="3"/>
  <c r="CX354" i="3"/>
  <c r="CX512" i="3"/>
  <c r="DF473" i="3"/>
  <c r="DJ473" i="3" s="1"/>
  <c r="DI473" i="3"/>
  <c r="DF460" i="3"/>
  <c r="DJ460" i="3" s="1"/>
  <c r="DG460" i="3"/>
  <c r="DH460" i="3"/>
  <c r="DI460" i="3"/>
  <c r="DG457" i="3"/>
  <c r="DH457" i="3"/>
  <c r="DI457" i="3"/>
  <c r="DF426" i="3"/>
  <c r="DJ426" i="3" s="1"/>
  <c r="DG426" i="3"/>
  <c r="DH426" i="3"/>
  <c r="DI426" i="3"/>
  <c r="CX423" i="3"/>
  <c r="CX414" i="3"/>
  <c r="CX408" i="3"/>
  <c r="DF394" i="3"/>
  <c r="DJ394" i="3" s="1"/>
  <c r="DH394" i="3"/>
  <c r="DI394" i="3"/>
  <c r="CX388" i="3"/>
  <c r="CX357" i="3"/>
  <c r="CX352" i="3"/>
  <c r="DF312" i="3"/>
  <c r="DJ312" i="3" s="1"/>
  <c r="DG312" i="3"/>
  <c r="DH312" i="3"/>
  <c r="DI312" i="3"/>
  <c r="CV501" i="3"/>
  <c r="DG490" i="3"/>
  <c r="DH490" i="3"/>
  <c r="DI490" i="3"/>
  <c r="DH486" i="3"/>
  <c r="DI486" i="3"/>
  <c r="DI482" i="3"/>
  <c r="DH478" i="3"/>
  <c r="DH465" i="3"/>
  <c r="DF462" i="3"/>
  <c r="DF453" i="3"/>
  <c r="DJ453" i="3" s="1"/>
  <c r="DG453" i="3"/>
  <c r="DH453" i="3"/>
  <c r="DG431" i="3"/>
  <c r="CX417" i="3"/>
  <c r="CV411" i="3"/>
  <c r="CX411" i="3"/>
  <c r="CX367" i="3"/>
  <c r="DF337" i="3"/>
  <c r="DG337" i="3"/>
  <c r="DI337" i="3"/>
  <c r="DJ337" i="3" s="1"/>
  <c r="DH337" i="3"/>
  <c r="CW502" i="3"/>
  <c r="CX502" i="3"/>
  <c r="CW496" i="3"/>
  <c r="DG480" i="3"/>
  <c r="DH480" i="3"/>
  <c r="DI480" i="3"/>
  <c r="DF436" i="3"/>
  <c r="DJ436" i="3" s="1"/>
  <c r="DG436" i="3"/>
  <c r="DH436" i="3"/>
  <c r="DI436" i="3"/>
  <c r="DF429" i="3"/>
  <c r="DJ429" i="3" s="1"/>
  <c r="DG429" i="3"/>
  <c r="DH429" i="3"/>
  <c r="CW420" i="3"/>
  <c r="DF281" i="3"/>
  <c r="DJ281" i="3" s="1"/>
  <c r="DI281" i="3"/>
  <c r="DG281" i="3"/>
  <c r="DH281" i="3"/>
  <c r="CV401" i="3"/>
  <c r="CX384" i="3"/>
  <c r="CW377" i="3"/>
  <c r="CW368" i="3"/>
  <c r="CV349" i="3"/>
  <c r="CX349" i="3"/>
  <c r="CV345" i="3"/>
  <c r="DF322" i="3"/>
  <c r="DJ322" i="3" s="1"/>
  <c r="DG322" i="3"/>
  <c r="DH322" i="3"/>
  <c r="DF243" i="3"/>
  <c r="DJ243" i="3" s="1"/>
  <c r="DG243" i="3"/>
  <c r="DH243" i="3"/>
  <c r="DI243" i="3"/>
  <c r="DF393" i="3"/>
  <c r="DG393" i="3"/>
  <c r="DJ393" i="3" s="1"/>
  <c r="DI393" i="3"/>
  <c r="DF330" i="3"/>
  <c r="DH330" i="3"/>
  <c r="DI330" i="3"/>
  <c r="DJ330" i="3" s="1"/>
  <c r="DF327" i="3"/>
  <c r="DJ327" i="3" s="1"/>
  <c r="DG327" i="3"/>
  <c r="DH327" i="3"/>
  <c r="DI327" i="3"/>
  <c r="DI319" i="3"/>
  <c r="DF319" i="3"/>
  <c r="DJ319" i="3" s="1"/>
  <c r="CX369" i="3"/>
  <c r="CX358" i="3"/>
  <c r="DF320" i="3"/>
  <c r="DG320" i="3"/>
  <c r="DH320" i="3"/>
  <c r="DI320" i="3"/>
  <c r="DJ320" i="3" s="1"/>
  <c r="DF294" i="3"/>
  <c r="DJ294" i="3" s="1"/>
  <c r="DI294" i="3"/>
  <c r="DG294" i="3"/>
  <c r="DH294" i="3"/>
  <c r="DI277" i="3"/>
  <c r="DF277" i="3"/>
  <c r="DJ277" i="3" s="1"/>
  <c r="DG277" i="3"/>
  <c r="DH277" i="3"/>
  <c r="DI449" i="3"/>
  <c r="DJ449" i="3" s="1"/>
  <c r="DI435" i="3"/>
  <c r="DI425" i="3"/>
  <c r="DJ425" i="3" s="1"/>
  <c r="CV386" i="3"/>
  <c r="CX386" i="3"/>
  <c r="CX378" i="3"/>
  <c r="DG364" i="3"/>
  <c r="DH364" i="3"/>
  <c r="DI364" i="3"/>
  <c r="CW350" i="3"/>
  <c r="CV338" i="3"/>
  <c r="CX338" i="3"/>
  <c r="DF335" i="3"/>
  <c r="DJ335" i="3" s="1"/>
  <c r="DG335" i="3"/>
  <c r="DH335" i="3"/>
  <c r="DI335" i="3"/>
  <c r="DI298" i="3"/>
  <c r="DF298" i="3"/>
  <c r="DJ298" i="3" s="1"/>
  <c r="DG298" i="3"/>
  <c r="DH298" i="3"/>
  <c r="CX217" i="3"/>
  <c r="CX496" i="3"/>
  <c r="DH449" i="3"/>
  <c r="CX441" i="3"/>
  <c r="DH435" i="3"/>
  <c r="DH425" i="3"/>
  <c r="DF359" i="3"/>
  <c r="DG359" i="3"/>
  <c r="DH359" i="3"/>
  <c r="DI359" i="3"/>
  <c r="DJ359" i="3" s="1"/>
  <c r="CX274" i="3"/>
  <c r="CW274" i="3"/>
  <c r="CX172" i="3"/>
  <c r="DG449" i="3"/>
  <c r="DG435" i="3"/>
  <c r="DI433" i="3"/>
  <c r="DJ433" i="3" s="1"/>
  <c r="DG425" i="3"/>
  <c r="DH390" i="3"/>
  <c r="CX370" i="3"/>
  <c r="CW331" i="3"/>
  <c r="CX331" i="3"/>
  <c r="DG323" i="3"/>
  <c r="DH323" i="3"/>
  <c r="DI323" i="3"/>
  <c r="DJ323" i="3" s="1"/>
  <c r="DF315" i="3"/>
  <c r="DJ315" i="3" s="1"/>
  <c r="DG315" i="3"/>
  <c r="DH315" i="3"/>
  <c r="CX94" i="3"/>
  <c r="DH433" i="3"/>
  <c r="CX406" i="3"/>
  <c r="DG390" i="3"/>
  <c r="DJ390" i="3" s="1"/>
  <c r="CW355" i="3"/>
  <c r="CX355" i="3"/>
  <c r="CW351" i="3"/>
  <c r="CX339" i="3"/>
  <c r="DF328" i="3"/>
  <c r="DJ328" i="3" s="1"/>
  <c r="DG328" i="3"/>
  <c r="DH328" i="3"/>
  <c r="DI328" i="3"/>
  <c r="DH319" i="3"/>
  <c r="CW311" i="3"/>
  <c r="CX311" i="3"/>
  <c r="DF252" i="3"/>
  <c r="DG252" i="3"/>
  <c r="DJ252" i="3" s="1"/>
  <c r="DH252" i="3"/>
  <c r="DI252" i="3"/>
  <c r="DI227" i="3"/>
  <c r="DF227" i="3"/>
  <c r="DJ227" i="3" s="1"/>
  <c r="DG227" i="3"/>
  <c r="DH227" i="3"/>
  <c r="DG433" i="3"/>
  <c r="CW413" i="3"/>
  <c r="CX409" i="3"/>
  <c r="CW408" i="3"/>
  <c r="DH393" i="3"/>
  <c r="DI391" i="3"/>
  <c r="DF390" i="3"/>
  <c r="CX342" i="3"/>
  <c r="DG330" i="3"/>
  <c r="DI322" i="3"/>
  <c r="CW321" i="3"/>
  <c r="CX321" i="3"/>
  <c r="DG319" i="3"/>
  <c r="DH265" i="3"/>
  <c r="DI265" i="3"/>
  <c r="DJ265" i="3" s="1"/>
  <c r="DF265" i="3"/>
  <c r="DG265" i="3"/>
  <c r="DI248" i="3"/>
  <c r="DF248" i="3"/>
  <c r="DJ248" i="3" s="1"/>
  <c r="DG248" i="3"/>
  <c r="DH248" i="3"/>
  <c r="DH477" i="3"/>
  <c r="CX397" i="3"/>
  <c r="CV395" i="3"/>
  <c r="DG391" i="3"/>
  <c r="CX382" i="3"/>
  <c r="CX371" i="3"/>
  <c r="CX360" i="3"/>
  <c r="CV347" i="3"/>
  <c r="DF336" i="3"/>
  <c r="DJ336" i="3" s="1"/>
  <c r="DG336" i="3"/>
  <c r="DH336" i="3"/>
  <c r="DI336" i="3"/>
  <c r="DI307" i="3"/>
  <c r="DH307" i="3"/>
  <c r="DH299" i="3"/>
  <c r="DI299" i="3"/>
  <c r="DF299" i="3"/>
  <c r="DJ299" i="3" s="1"/>
  <c r="DG299" i="3"/>
  <c r="CX398" i="3"/>
  <c r="DF391" i="3"/>
  <c r="DJ391" i="3" s="1"/>
  <c r="CX375" i="3"/>
  <c r="CV374" i="3"/>
  <c r="DH333" i="3"/>
  <c r="DI333" i="3"/>
  <c r="DI316" i="3"/>
  <c r="DF316" i="3"/>
  <c r="DJ316" i="3" s="1"/>
  <c r="DG316" i="3"/>
  <c r="DH316" i="3"/>
  <c r="DF293" i="3"/>
  <c r="DJ293" i="3" s="1"/>
  <c r="DG293" i="3"/>
  <c r="DH293" i="3"/>
  <c r="DI293" i="3"/>
  <c r="DF276" i="3"/>
  <c r="DJ276" i="3" s="1"/>
  <c r="DG276" i="3"/>
  <c r="DH276" i="3"/>
  <c r="DI276" i="3"/>
  <c r="DF267" i="3"/>
  <c r="DG267" i="3"/>
  <c r="DH267" i="3"/>
  <c r="DI267" i="3"/>
  <c r="DJ267" i="3" s="1"/>
  <c r="DF256" i="3"/>
  <c r="DJ256" i="3" s="1"/>
  <c r="DG256" i="3"/>
  <c r="DH256" i="3"/>
  <c r="DI256" i="3"/>
  <c r="CX101" i="3"/>
  <c r="DF304" i="3"/>
  <c r="DF261" i="3"/>
  <c r="DJ261" i="3" s="1"/>
  <c r="DG261" i="3"/>
  <c r="DH261" i="3"/>
  <c r="DF247" i="3"/>
  <c r="DJ247" i="3" s="1"/>
  <c r="DG247" i="3"/>
  <c r="DF226" i="3"/>
  <c r="DJ226" i="3" s="1"/>
  <c r="DG226" i="3"/>
  <c r="CV215" i="3"/>
  <c r="CV143" i="3"/>
  <c r="DF289" i="3"/>
  <c r="DG289" i="3"/>
  <c r="DJ289" i="3" s="1"/>
  <c r="DH282" i="3"/>
  <c r="DI282" i="3"/>
  <c r="DI257" i="3"/>
  <c r="DF257" i="3"/>
  <c r="DJ257" i="3" s="1"/>
  <c r="DF235" i="3"/>
  <c r="DJ235" i="3" s="1"/>
  <c r="DG235" i="3"/>
  <c r="DH235" i="3"/>
  <c r="DI235" i="3"/>
  <c r="DH232" i="3"/>
  <c r="DI232" i="3"/>
  <c r="DI177" i="3"/>
  <c r="DF177" i="3"/>
  <c r="DJ177" i="3" s="1"/>
  <c r="DG177" i="3"/>
  <c r="DH177" i="3"/>
  <c r="DF301" i="3"/>
  <c r="DJ301" i="3" s="1"/>
  <c r="DG301" i="3"/>
  <c r="DH288" i="3"/>
  <c r="DI288" i="3"/>
  <c r="DJ288" i="3" s="1"/>
  <c r="DF268" i="3"/>
  <c r="DH268" i="3"/>
  <c r="DI268" i="3"/>
  <c r="CW212" i="3"/>
  <c r="DH209" i="3"/>
  <c r="DI209" i="3"/>
  <c r="DH195" i="3"/>
  <c r="DI195" i="3"/>
  <c r="DF195" i="3"/>
  <c r="DJ195" i="3" s="1"/>
  <c r="DG195" i="3"/>
  <c r="CW166" i="3"/>
  <c r="DF290" i="3"/>
  <c r="DJ290" i="3" s="1"/>
  <c r="DI290" i="3"/>
  <c r="DF262" i="3"/>
  <c r="DJ262" i="3" s="1"/>
  <c r="DG262" i="3"/>
  <c r="DI262" i="3"/>
  <c r="DF244" i="3"/>
  <c r="DJ244" i="3" s="1"/>
  <c r="DG244" i="3"/>
  <c r="DH244" i="3"/>
  <c r="DI244" i="3"/>
  <c r="DH241" i="3"/>
  <c r="DI241" i="3"/>
  <c r="DF223" i="3"/>
  <c r="DJ223" i="3" s="1"/>
  <c r="DG223" i="3"/>
  <c r="DH223" i="3"/>
  <c r="DI223" i="3"/>
  <c r="DG202" i="3"/>
  <c r="DH202" i="3"/>
  <c r="DI202" i="3"/>
  <c r="DF202" i="3"/>
  <c r="DJ202" i="3" s="1"/>
  <c r="DF181" i="3"/>
  <c r="DJ181" i="3" s="1"/>
  <c r="DG181" i="3"/>
  <c r="DH181" i="3"/>
  <c r="DI181" i="3"/>
  <c r="CX303" i="3"/>
  <c r="DF302" i="3"/>
  <c r="DJ302" i="3" s="1"/>
  <c r="DI302" i="3"/>
  <c r="DH295" i="3"/>
  <c r="DI295" i="3"/>
  <c r="DG283" i="3"/>
  <c r="DH283" i="3"/>
  <c r="DH278" i="3"/>
  <c r="DI278" i="3"/>
  <c r="DF271" i="3"/>
  <c r="DG271" i="3"/>
  <c r="DJ271" i="3" s="1"/>
  <c r="CV258" i="3"/>
  <c r="CX258" i="3"/>
  <c r="CX236" i="3"/>
  <c r="CX377" i="3"/>
  <c r="CX363" i="3"/>
  <c r="CX350" i="3"/>
  <c r="CX325" i="3"/>
  <c r="CW304" i="3"/>
  <c r="DH270" i="3"/>
  <c r="DI270" i="3"/>
  <c r="DJ270" i="3" s="1"/>
  <c r="DH249" i="3"/>
  <c r="DI249" i="3"/>
  <c r="DI247" i="3"/>
  <c r="DG233" i="3"/>
  <c r="DH233" i="3"/>
  <c r="DI233" i="3"/>
  <c r="DH228" i="3"/>
  <c r="DI228" i="3"/>
  <c r="DI226" i="3"/>
  <c r="CX216" i="3"/>
  <c r="CW146" i="3"/>
  <c r="CX106" i="3"/>
  <c r="DF297" i="3"/>
  <c r="DJ297" i="3" s="1"/>
  <c r="DG297" i="3"/>
  <c r="DH291" i="3"/>
  <c r="DI291" i="3"/>
  <c r="DI289" i="3"/>
  <c r="DG288" i="3"/>
  <c r="DF284" i="3"/>
  <c r="DJ284" i="3" s="1"/>
  <c r="DG284" i="3"/>
  <c r="DF272" i="3"/>
  <c r="DJ272" i="3" s="1"/>
  <c r="DI272" i="3"/>
  <c r="DI261" i="3"/>
  <c r="DH259" i="3"/>
  <c r="DI259" i="3"/>
  <c r="DH257" i="3"/>
  <c r="DH247" i="3"/>
  <c r="DH226" i="3"/>
  <c r="CX219" i="3"/>
  <c r="CV213" i="3"/>
  <c r="CX213" i="3"/>
  <c r="CV169" i="3"/>
  <c r="DH310" i="3"/>
  <c r="DI310" i="3"/>
  <c r="DJ310" i="3" s="1"/>
  <c r="DH308" i="3"/>
  <c r="DI308" i="3"/>
  <c r="DI301" i="3"/>
  <c r="DH289" i="3"/>
  <c r="DF288" i="3"/>
  <c r="DG282" i="3"/>
  <c r="DF273" i="3"/>
  <c r="DG273" i="3"/>
  <c r="DF263" i="3"/>
  <c r="DJ263" i="3" s="1"/>
  <c r="DH263" i="3"/>
  <c r="DI263" i="3"/>
  <c r="DG257" i="3"/>
  <c r="DF254" i="3"/>
  <c r="DJ254" i="3" s="1"/>
  <c r="DG254" i="3"/>
  <c r="DH254" i="3"/>
  <c r="DI254" i="3"/>
  <c r="DG242" i="3"/>
  <c r="DH242" i="3"/>
  <c r="DI242" i="3"/>
  <c r="DH237" i="3"/>
  <c r="DI237" i="3"/>
  <c r="DG232" i="3"/>
  <c r="DG209" i="3"/>
  <c r="DH334" i="3"/>
  <c r="DH326" i="3"/>
  <c r="DH301" i="3"/>
  <c r="DH290" i="3"/>
  <c r="DF285" i="3"/>
  <c r="DJ285" i="3" s="1"/>
  <c r="DI285" i="3"/>
  <c r="DF282" i="3"/>
  <c r="DJ282" i="3" s="1"/>
  <c r="DF280" i="3"/>
  <c r="DJ280" i="3" s="1"/>
  <c r="DG280" i="3"/>
  <c r="DG268" i="3"/>
  <c r="DJ268" i="3" s="1"/>
  <c r="DF245" i="3"/>
  <c r="DJ245" i="3" s="1"/>
  <c r="DG245" i="3"/>
  <c r="DH245" i="3"/>
  <c r="DI245" i="3"/>
  <c r="DF232" i="3"/>
  <c r="DJ232" i="3" s="1"/>
  <c r="DF224" i="3"/>
  <c r="DJ224" i="3" s="1"/>
  <c r="DG224" i="3"/>
  <c r="DH224" i="3"/>
  <c r="DI224" i="3"/>
  <c r="DF209" i="3"/>
  <c r="DJ209" i="3" s="1"/>
  <c r="CV163" i="3"/>
  <c r="CX115" i="3"/>
  <c r="CV115" i="3"/>
  <c r="DH302" i="3"/>
  <c r="DG292" i="3"/>
  <c r="DH292" i="3"/>
  <c r="DG290" i="3"/>
  <c r="DI271" i="3"/>
  <c r="DG270" i="3"/>
  <c r="DF266" i="3"/>
  <c r="DI266" i="3"/>
  <c r="DJ266" i="3" s="1"/>
  <c r="DH262" i="3"/>
  <c r="DG260" i="3"/>
  <c r="DH260" i="3"/>
  <c r="DI260" i="3"/>
  <c r="DG241" i="3"/>
  <c r="DF234" i="3"/>
  <c r="DJ234" i="3" s="1"/>
  <c r="DG234" i="3"/>
  <c r="DH234" i="3"/>
  <c r="DI234" i="3"/>
  <c r="DF189" i="3"/>
  <c r="DG189" i="3"/>
  <c r="DJ189" i="3" s="1"/>
  <c r="DH189" i="3"/>
  <c r="DI189" i="3"/>
  <c r="DH194" i="3"/>
  <c r="CV157" i="3"/>
  <c r="CX82" i="3"/>
  <c r="DF29" i="3"/>
  <c r="DJ29" i="3" s="1"/>
  <c r="DG29" i="3"/>
  <c r="DH29" i="3"/>
  <c r="DI29" i="3"/>
  <c r="CX8" i="3"/>
  <c r="CW204" i="3"/>
  <c r="DF192" i="3"/>
  <c r="DJ192" i="3" s="1"/>
  <c r="DG192" i="3"/>
  <c r="DH192" i="3"/>
  <c r="DG186" i="3"/>
  <c r="DF184" i="3"/>
  <c r="DJ184" i="3" s="1"/>
  <c r="DG184" i="3"/>
  <c r="DF173" i="3"/>
  <c r="DG173" i="3"/>
  <c r="DI173" i="3"/>
  <c r="DJ173" i="3" s="1"/>
  <c r="CX160" i="3"/>
  <c r="CX132" i="3"/>
  <c r="CW118" i="3"/>
  <c r="CX118" i="3"/>
  <c r="CX99" i="3"/>
  <c r="CV90" i="3"/>
  <c r="CX130" i="3"/>
  <c r="DF77" i="3"/>
  <c r="DJ77" i="3" s="1"/>
  <c r="DG77" i="3"/>
  <c r="DH77" i="3"/>
  <c r="DI77" i="3"/>
  <c r="DH71" i="3"/>
  <c r="DI71" i="3"/>
  <c r="DF71" i="3"/>
  <c r="DJ71" i="3" s="1"/>
  <c r="DG71" i="3"/>
  <c r="CX43" i="3"/>
  <c r="DG18" i="3"/>
  <c r="DH18" i="3"/>
  <c r="DI18" i="3"/>
  <c r="DF18" i="3"/>
  <c r="DJ18" i="3" s="1"/>
  <c r="CX215" i="3"/>
  <c r="DI198" i="3"/>
  <c r="DF198" i="3"/>
  <c r="DJ198" i="3" s="1"/>
  <c r="DF190" i="3"/>
  <c r="DJ190" i="3" s="1"/>
  <c r="DG190" i="3"/>
  <c r="DH190" i="3"/>
  <c r="DI190" i="3"/>
  <c r="DF185" i="3"/>
  <c r="DJ185" i="3" s="1"/>
  <c r="DI185" i="3"/>
  <c r="CW154" i="3"/>
  <c r="CX147" i="3"/>
  <c r="CX138" i="3"/>
  <c r="CX109" i="3"/>
  <c r="DG74" i="3"/>
  <c r="DJ74" i="3" s="1"/>
  <c r="DI74" i="3"/>
  <c r="DF74" i="3"/>
  <c r="DH74" i="3"/>
  <c r="CX50" i="3"/>
  <c r="DF33" i="3"/>
  <c r="DJ33" i="3" s="1"/>
  <c r="DG33" i="3"/>
  <c r="DH33" i="3"/>
  <c r="DI33" i="3"/>
  <c r="CX2" i="3"/>
  <c r="DI251" i="3"/>
  <c r="DJ251" i="3" s="1"/>
  <c r="DI221" i="3"/>
  <c r="DJ221" i="3" s="1"/>
  <c r="CX208" i="3"/>
  <c r="DF193" i="3"/>
  <c r="DJ193" i="3" s="1"/>
  <c r="DG193" i="3"/>
  <c r="DF182" i="3"/>
  <c r="DJ182" i="3" s="1"/>
  <c r="DG182" i="3"/>
  <c r="DH182" i="3"/>
  <c r="DI182" i="3"/>
  <c r="CX141" i="3"/>
  <c r="CW136" i="3"/>
  <c r="CX95" i="3"/>
  <c r="DI240" i="3"/>
  <c r="DI231" i="3"/>
  <c r="DI203" i="3"/>
  <c r="DJ203" i="3" s="1"/>
  <c r="DI197" i="3"/>
  <c r="CW174" i="3"/>
  <c r="CX100" i="3"/>
  <c r="DF194" i="3"/>
  <c r="DJ194" i="3" s="1"/>
  <c r="DI194" i="3"/>
  <c r="DF180" i="3"/>
  <c r="DJ180" i="3" s="1"/>
  <c r="DG180" i="3"/>
  <c r="DH180" i="3"/>
  <c r="DI180" i="3"/>
  <c r="DG174" i="3"/>
  <c r="DJ174" i="3" s="1"/>
  <c r="DH174" i="3"/>
  <c r="DI174" i="3"/>
  <c r="CW145" i="3"/>
  <c r="CX145" i="3"/>
  <c r="CX105" i="3"/>
  <c r="DH186" i="3"/>
  <c r="DI186" i="3"/>
  <c r="CX168" i="3"/>
  <c r="CX155" i="3"/>
  <c r="CW112" i="3"/>
  <c r="CW81" i="3"/>
  <c r="CX58" i="3"/>
  <c r="DH309" i="3"/>
  <c r="DH300" i="3"/>
  <c r="DH279" i="3"/>
  <c r="DH250" i="3"/>
  <c r="DG239" i="3"/>
  <c r="DH238" i="3"/>
  <c r="DG230" i="3"/>
  <c r="DH229" i="3"/>
  <c r="DH210" i="3"/>
  <c r="DI207" i="3"/>
  <c r="DJ207" i="3" s="1"/>
  <c r="DH206" i="3"/>
  <c r="DF205" i="3"/>
  <c r="DJ205" i="3" s="1"/>
  <c r="DF204" i="3"/>
  <c r="DH198" i="3"/>
  <c r="DI192" i="3"/>
  <c r="DF191" i="3"/>
  <c r="DJ191" i="3" s="1"/>
  <c r="DG191" i="3"/>
  <c r="DH191" i="3"/>
  <c r="DI191" i="3"/>
  <c r="DF176" i="3"/>
  <c r="DJ176" i="3" s="1"/>
  <c r="DG176" i="3"/>
  <c r="DH173" i="3"/>
  <c r="CW159" i="3"/>
  <c r="CX159" i="3"/>
  <c r="CX149" i="3"/>
  <c r="CX75" i="3"/>
  <c r="CW75" i="3"/>
  <c r="DH207" i="3"/>
  <c r="DF206" i="3"/>
  <c r="DJ206" i="3" s="1"/>
  <c r="DF201" i="3"/>
  <c r="DJ201" i="3" s="1"/>
  <c r="DH201" i="3"/>
  <c r="DI201" i="3"/>
  <c r="DI199" i="3"/>
  <c r="DG198" i="3"/>
  <c r="DI193" i="3"/>
  <c r="DH185" i="3"/>
  <c r="DF183" i="3"/>
  <c r="DJ183" i="3" s="1"/>
  <c r="DG183" i="3"/>
  <c r="DH183" i="3"/>
  <c r="CW137" i="3"/>
  <c r="CX134" i="3"/>
  <c r="DF69" i="3"/>
  <c r="DG69" i="3"/>
  <c r="DJ69" i="3" s="1"/>
  <c r="DH69" i="3"/>
  <c r="DI69" i="3"/>
  <c r="DF17" i="3"/>
  <c r="DJ17" i="3" s="1"/>
  <c r="DH17" i="3"/>
  <c r="DI17" i="3"/>
  <c r="DG17" i="3"/>
  <c r="CX122" i="3"/>
  <c r="CX120" i="3"/>
  <c r="CV97" i="3"/>
  <c r="CX89" i="3"/>
  <c r="CX137" i="3"/>
  <c r="CX123" i="3"/>
  <c r="CX61" i="3"/>
  <c r="DG11" i="3"/>
  <c r="DH11" i="3"/>
  <c r="DI11" i="3"/>
  <c r="CW110" i="3"/>
  <c r="CX110" i="3"/>
  <c r="CV103" i="3"/>
  <c r="CX103" i="3"/>
  <c r="CW98" i="3"/>
  <c r="CW80" i="3"/>
  <c r="CX52" i="3"/>
  <c r="CV39" i="3"/>
  <c r="DF34" i="3"/>
  <c r="DJ34" i="3" s="1"/>
  <c r="DG34" i="3"/>
  <c r="DH34" i="3"/>
  <c r="DG25" i="3"/>
  <c r="DI25" i="3"/>
  <c r="DF19" i="3"/>
  <c r="DJ19" i="3" s="1"/>
  <c r="DG19" i="3"/>
  <c r="DH19" i="3"/>
  <c r="CV109" i="3"/>
  <c r="CW104" i="3"/>
  <c r="CX86" i="3"/>
  <c r="DG72" i="3"/>
  <c r="DH72" i="3"/>
  <c r="DI72" i="3"/>
  <c r="DH31" i="3"/>
  <c r="DI31" i="3"/>
  <c r="CW128" i="3"/>
  <c r="CX125" i="3"/>
  <c r="CW92" i="3"/>
  <c r="CX66" i="3"/>
  <c r="CX53" i="3"/>
  <c r="DF26" i="3"/>
  <c r="DJ26" i="3" s="1"/>
  <c r="DH26" i="3"/>
  <c r="DI26" i="3"/>
  <c r="DF22" i="3"/>
  <c r="DG22" i="3"/>
  <c r="DH22" i="3"/>
  <c r="DI22" i="3"/>
  <c r="DJ22" i="3" s="1"/>
  <c r="DF12" i="3"/>
  <c r="DJ12" i="3" s="1"/>
  <c r="DG12" i="3"/>
  <c r="DH12" i="3"/>
  <c r="DI12" i="3"/>
  <c r="CX188" i="3"/>
  <c r="CX163" i="3"/>
  <c r="CX157" i="3"/>
  <c r="CX143" i="3"/>
  <c r="CW105" i="3"/>
  <c r="CW99" i="3"/>
  <c r="DF73" i="3"/>
  <c r="DG73" i="3"/>
  <c r="DI73" i="3"/>
  <c r="DJ73" i="3" s="1"/>
  <c r="DG67" i="3"/>
  <c r="DI67" i="3"/>
  <c r="DJ67" i="3" s="1"/>
  <c r="DG16" i="3"/>
  <c r="DI16" i="3"/>
  <c r="CX169" i="3"/>
  <c r="CX112" i="3"/>
  <c r="CX45" i="3"/>
  <c r="CV41" i="3"/>
  <c r="CX41" i="3"/>
  <c r="DI200" i="3"/>
  <c r="DI179" i="3"/>
  <c r="CX36" i="3"/>
  <c r="DG32" i="3"/>
  <c r="DH32" i="3"/>
  <c r="DI32" i="3"/>
  <c r="DH25" i="3"/>
  <c r="DF11" i="3"/>
  <c r="DJ11" i="3" s="1"/>
  <c r="CW106" i="3"/>
  <c r="CX83" i="3"/>
  <c r="CW42" i="3"/>
  <c r="DG27" i="3"/>
  <c r="DH27" i="3"/>
  <c r="DI27" i="3"/>
  <c r="CW23" i="3"/>
  <c r="CX23" i="3"/>
  <c r="DF13" i="3"/>
  <c r="DJ13" i="3" s="1"/>
  <c r="DG13" i="3"/>
  <c r="DH13" i="3"/>
  <c r="CV116" i="3"/>
  <c r="CV84" i="3"/>
  <c r="DF72" i="3"/>
  <c r="DJ72" i="3" s="1"/>
  <c r="DG68" i="3"/>
  <c r="DJ68" i="3" s="1"/>
  <c r="DH68" i="3"/>
  <c r="CX64" i="3"/>
  <c r="CX59" i="3"/>
  <c r="CW55" i="3"/>
  <c r="CX55" i="3"/>
  <c r="DG31" i="3"/>
  <c r="DH10" i="3"/>
  <c r="DI10" i="3"/>
  <c r="CV9" i="3"/>
  <c r="CX9" i="3"/>
  <c r="CX5" i="3"/>
  <c r="DH24" i="3"/>
  <c r="DH15" i="3"/>
  <c r="DI14" i="3"/>
  <c r="CX116" i="3"/>
  <c r="CX90" i="3"/>
  <c r="CX84" i="3"/>
  <c r="DG14" i="3"/>
  <c r="H957" i="7" l="1"/>
  <c r="J838" i="7"/>
  <c r="J209" i="7"/>
  <c r="H732" i="7"/>
  <c r="H572" i="7"/>
  <c r="J572" i="7"/>
  <c r="J957" i="7"/>
  <c r="J965" i="7"/>
  <c r="J732" i="7"/>
  <c r="H965" i="7"/>
  <c r="H209" i="7"/>
  <c r="H961" i="7"/>
  <c r="H838" i="7"/>
  <c r="J961" i="7"/>
  <c r="GM28" i="1"/>
  <c r="DY26" i="1"/>
  <c r="DL59" i="1"/>
  <c r="AI248" i="1"/>
  <c r="V309" i="1"/>
  <c r="GM275" i="1"/>
  <c r="GO275" i="1" s="1"/>
  <c r="CJ341" i="1"/>
  <c r="BA378" i="1"/>
  <c r="DY91" i="1"/>
  <c r="DL216" i="1"/>
  <c r="AG341" i="1"/>
  <c r="T378" i="1"/>
  <c r="EB26" i="1"/>
  <c r="DO59" i="1"/>
  <c r="EA26" i="1"/>
  <c r="DN59" i="1"/>
  <c r="GM344" i="1"/>
  <c r="GA410" i="1"/>
  <c r="ER473" i="1"/>
  <c r="AG248" i="1"/>
  <c r="T309" i="1"/>
  <c r="DF55" i="3"/>
  <c r="DG55" i="3"/>
  <c r="DJ55" i="3" s="1"/>
  <c r="DI55" i="3"/>
  <c r="DH55" i="3"/>
  <c r="DH576" i="3"/>
  <c r="DF576" i="3"/>
  <c r="DJ576" i="3" s="1"/>
  <c r="DG576" i="3"/>
  <c r="DI576" i="3"/>
  <c r="DF51" i="3"/>
  <c r="DJ51" i="3" s="1"/>
  <c r="DG51" i="3"/>
  <c r="DH51" i="3"/>
  <c r="DI51" i="3"/>
  <c r="X212" i="1"/>
  <c r="Y212" i="1"/>
  <c r="CZ212" i="1"/>
  <c r="CY212" i="1"/>
  <c r="DF662" i="3"/>
  <c r="DI662" i="3"/>
  <c r="DG662" i="3"/>
  <c r="DJ662" i="3" s="1"/>
  <c r="DH662" i="3"/>
  <c r="DF159" i="3"/>
  <c r="DG159" i="3"/>
  <c r="DJ159" i="3" s="1"/>
  <c r="DH159" i="3"/>
  <c r="DI159" i="3"/>
  <c r="DG358" i="3"/>
  <c r="DH358" i="3"/>
  <c r="DI358" i="3"/>
  <c r="DF358" i="3"/>
  <c r="DJ358" i="3" s="1"/>
  <c r="DF619" i="3"/>
  <c r="DG619" i="3"/>
  <c r="DH619" i="3"/>
  <c r="DI619" i="3"/>
  <c r="DJ619" i="3" s="1"/>
  <c r="EG91" i="1"/>
  <c r="P220" i="1"/>
  <c r="EG503" i="1"/>
  <c r="CP198" i="1"/>
  <c r="O198" i="1" s="1"/>
  <c r="FR198" i="1"/>
  <c r="DF416" i="3"/>
  <c r="DJ416" i="3" s="1"/>
  <c r="DG416" i="3"/>
  <c r="DH416" i="3"/>
  <c r="DI416" i="3"/>
  <c r="DF448" i="3"/>
  <c r="DJ448" i="3" s="1"/>
  <c r="DG448" i="3"/>
  <c r="DH448" i="3"/>
  <c r="DI448" i="3"/>
  <c r="X206" i="1"/>
  <c r="Y206" i="1"/>
  <c r="CY206" i="1"/>
  <c r="CZ206" i="1"/>
  <c r="DF404" i="3"/>
  <c r="DH404" i="3"/>
  <c r="DI404" i="3"/>
  <c r="DJ404" i="3" s="1"/>
  <c r="DG404" i="3"/>
  <c r="CY143" i="1"/>
  <c r="CZ143" i="1"/>
  <c r="Y143" i="1"/>
  <c r="X143" i="1"/>
  <c r="CG91" i="1"/>
  <c r="AX216" i="1"/>
  <c r="DF424" i="3"/>
  <c r="DJ424" i="3" s="1"/>
  <c r="DG424" i="3"/>
  <c r="DH424" i="3"/>
  <c r="DI424" i="3"/>
  <c r="CY256" i="1"/>
  <c r="CZ256" i="1"/>
  <c r="X256" i="1"/>
  <c r="Y256" i="1"/>
  <c r="AF309" i="1"/>
  <c r="CB248" i="1"/>
  <c r="AS309" i="1"/>
  <c r="DF537" i="3"/>
  <c r="DG537" i="3"/>
  <c r="DJ537" i="3" s="1"/>
  <c r="DH537" i="3"/>
  <c r="DI537" i="3"/>
  <c r="X366" i="1"/>
  <c r="Y366" i="1"/>
  <c r="CY366" i="1"/>
  <c r="CZ366" i="1"/>
  <c r="DH577" i="3"/>
  <c r="DI577" i="3"/>
  <c r="DJ577" i="3" s="1"/>
  <c r="DF577" i="3"/>
  <c r="DG577" i="3"/>
  <c r="ET248" i="1"/>
  <c r="P322" i="1"/>
  <c r="DF565" i="3"/>
  <c r="DG565" i="3"/>
  <c r="DH565" i="3"/>
  <c r="DI565" i="3"/>
  <c r="DJ565" i="3" s="1"/>
  <c r="X350" i="1"/>
  <c r="Y350" i="1"/>
  <c r="CY350" i="1"/>
  <c r="CZ350" i="1"/>
  <c r="DF557" i="3"/>
  <c r="DH557" i="3"/>
  <c r="DI557" i="3"/>
  <c r="DG557" i="3"/>
  <c r="DJ557" i="3" s="1"/>
  <c r="DG602" i="3"/>
  <c r="DH602" i="3"/>
  <c r="DF602" i="3"/>
  <c r="DJ602" i="3" s="1"/>
  <c r="DI602" i="3"/>
  <c r="GM286" i="1"/>
  <c r="GO286" i="1" s="1"/>
  <c r="DF697" i="3"/>
  <c r="DJ697" i="3" s="1"/>
  <c r="DG697" i="3"/>
  <c r="DH697" i="3"/>
  <c r="DI697" i="3"/>
  <c r="DF650" i="3"/>
  <c r="DJ650" i="3" s="1"/>
  <c r="DG650" i="3"/>
  <c r="DH650" i="3"/>
  <c r="DI650" i="3"/>
  <c r="CP363" i="1"/>
  <c r="O363" i="1" s="1"/>
  <c r="DG617" i="3"/>
  <c r="DH617" i="3"/>
  <c r="DI617" i="3"/>
  <c r="DF617" i="3"/>
  <c r="DJ617" i="3" s="1"/>
  <c r="CZ430" i="1"/>
  <c r="Y430" i="1"/>
  <c r="CY430" i="1"/>
  <c r="X430" i="1"/>
  <c r="DF705" i="3"/>
  <c r="DG705" i="3"/>
  <c r="DJ705" i="3" s="1"/>
  <c r="DH705" i="3"/>
  <c r="DI705" i="3"/>
  <c r="AP410" i="1"/>
  <c r="F482" i="1"/>
  <c r="DF636" i="3"/>
  <c r="DJ636" i="3" s="1"/>
  <c r="DG636" i="3"/>
  <c r="DH636" i="3"/>
  <c r="DI636" i="3"/>
  <c r="DI421" i="3"/>
  <c r="DF421" i="3"/>
  <c r="DJ421" i="3" s="1"/>
  <c r="DG421" i="3"/>
  <c r="DH421" i="3"/>
  <c r="AH26" i="1"/>
  <c r="U59" i="1"/>
  <c r="DG690" i="3"/>
  <c r="DJ690" i="3" s="1"/>
  <c r="DH690" i="3"/>
  <c r="DF690" i="3"/>
  <c r="DI690" i="3"/>
  <c r="CZ439" i="1"/>
  <c r="X439" i="1"/>
  <c r="GM439" i="1" s="1"/>
  <c r="GO439" i="1" s="1"/>
  <c r="Y439" i="1"/>
  <c r="CY439" i="1"/>
  <c r="DF366" i="3"/>
  <c r="DG366" i="3"/>
  <c r="DJ366" i="3" s="1"/>
  <c r="DH366" i="3"/>
  <c r="DI366" i="3"/>
  <c r="DF341" i="3"/>
  <c r="DG341" i="3"/>
  <c r="DH341" i="3"/>
  <c r="DI341" i="3"/>
  <c r="DJ341" i="3" s="1"/>
  <c r="DG95" i="3"/>
  <c r="DF95" i="3"/>
  <c r="DJ95" i="3" s="1"/>
  <c r="DH95" i="3"/>
  <c r="DI95" i="3"/>
  <c r="CY116" i="1"/>
  <c r="CZ116" i="1"/>
  <c r="X116" i="1"/>
  <c r="GM116" i="1" s="1"/>
  <c r="GO116" i="1" s="1"/>
  <c r="Y116" i="1"/>
  <c r="GM101" i="1"/>
  <c r="GO101" i="1" s="1"/>
  <c r="CY168" i="1"/>
  <c r="CZ168" i="1"/>
  <c r="X168" i="1"/>
  <c r="Y168" i="1"/>
  <c r="AO91" i="1"/>
  <c r="F220" i="1"/>
  <c r="DF412" i="3"/>
  <c r="DG412" i="3"/>
  <c r="DJ412" i="3" s="1"/>
  <c r="DH412" i="3"/>
  <c r="DI412" i="3"/>
  <c r="DH446" i="3"/>
  <c r="DI446" i="3"/>
  <c r="DJ446" i="3" s="1"/>
  <c r="DF446" i="3"/>
  <c r="DG446" i="3"/>
  <c r="DF420" i="3"/>
  <c r="DG420" i="3"/>
  <c r="DJ420" i="3" s="1"/>
  <c r="DH420" i="3"/>
  <c r="DI420" i="3"/>
  <c r="CZ287" i="1"/>
  <c r="X287" i="1"/>
  <c r="CY287" i="1"/>
  <c r="CP287" i="1"/>
  <c r="O287" i="1" s="1"/>
  <c r="GM287" i="1" s="1"/>
  <c r="GO287" i="1" s="1"/>
  <c r="Y287" i="1"/>
  <c r="EU91" i="1"/>
  <c r="P232" i="1"/>
  <c r="CP343" i="1"/>
  <c r="O343" i="1" s="1"/>
  <c r="AC378" i="1"/>
  <c r="GM183" i="1"/>
  <c r="GO183" i="1" s="1"/>
  <c r="CY260" i="1"/>
  <c r="CZ260" i="1"/>
  <c r="X260" i="1"/>
  <c r="Y260" i="1"/>
  <c r="AL309" i="1" s="1"/>
  <c r="FR306" i="1"/>
  <c r="CP306" i="1"/>
  <c r="O306" i="1" s="1"/>
  <c r="DF522" i="3"/>
  <c r="DJ522" i="3" s="1"/>
  <c r="DG522" i="3"/>
  <c r="DH522" i="3"/>
  <c r="DI522" i="3"/>
  <c r="DF535" i="3"/>
  <c r="DG535" i="3"/>
  <c r="DJ535" i="3" s="1"/>
  <c r="DH535" i="3"/>
  <c r="DI535" i="3"/>
  <c r="CY354" i="1"/>
  <c r="X354" i="1"/>
  <c r="GM354" i="1" s="1"/>
  <c r="GO354" i="1" s="1"/>
  <c r="Y354" i="1"/>
  <c r="CZ354" i="1"/>
  <c r="BZ341" i="1"/>
  <c r="AQ378" i="1"/>
  <c r="FR341" i="1"/>
  <c r="GA378" i="1"/>
  <c r="EI378" i="1"/>
  <c r="FY378" i="1"/>
  <c r="DF691" i="3"/>
  <c r="DJ691" i="3" s="1"/>
  <c r="DG691" i="3"/>
  <c r="DI691" i="3"/>
  <c r="DH691" i="3"/>
  <c r="DG564" i="3"/>
  <c r="DH564" i="3"/>
  <c r="DI564" i="3"/>
  <c r="DF564" i="3"/>
  <c r="DJ564" i="3" s="1"/>
  <c r="DG596" i="3"/>
  <c r="DJ596" i="3" s="1"/>
  <c r="DF596" i="3"/>
  <c r="DH596" i="3"/>
  <c r="DI596" i="3"/>
  <c r="CY444" i="1"/>
  <c r="CZ444" i="1"/>
  <c r="Y444" i="1"/>
  <c r="X444" i="1"/>
  <c r="DF695" i="3"/>
  <c r="DG695" i="3"/>
  <c r="DJ695" i="3" s="1"/>
  <c r="DH695" i="3"/>
  <c r="DI695" i="3"/>
  <c r="DH648" i="3"/>
  <c r="DI648" i="3"/>
  <c r="DF648" i="3"/>
  <c r="DG648" i="3"/>
  <c r="DJ648" i="3" s="1"/>
  <c r="CB341" i="1"/>
  <c r="AS378" i="1"/>
  <c r="CY435" i="1"/>
  <c r="CZ435" i="1"/>
  <c r="Y435" i="1"/>
  <c r="X435" i="1"/>
  <c r="DF549" i="3"/>
  <c r="DJ549" i="3" s="1"/>
  <c r="DH549" i="3"/>
  <c r="DG549" i="3"/>
  <c r="DI549" i="3"/>
  <c r="DH616" i="3"/>
  <c r="DI616" i="3"/>
  <c r="DG616" i="3"/>
  <c r="DF616" i="3"/>
  <c r="DJ616" i="3" s="1"/>
  <c r="CP420" i="1"/>
  <c r="O420" i="1" s="1"/>
  <c r="GM420" i="1" s="1"/>
  <c r="GO420" i="1" s="1"/>
  <c r="BB410" i="1"/>
  <c r="F486" i="1"/>
  <c r="DF635" i="3"/>
  <c r="DJ635" i="3" s="1"/>
  <c r="DG635" i="3"/>
  <c r="DH635" i="3"/>
  <c r="DI635" i="3"/>
  <c r="CG248" i="1"/>
  <c r="AX309" i="1"/>
  <c r="DF660" i="3"/>
  <c r="DG660" i="3"/>
  <c r="DJ660" i="3" s="1"/>
  <c r="DH660" i="3"/>
  <c r="DI660" i="3"/>
  <c r="CZ427" i="1"/>
  <c r="Y427" i="1"/>
  <c r="X427" i="1"/>
  <c r="CY427" i="1"/>
  <c r="T437" i="1"/>
  <c r="DF354" i="3"/>
  <c r="DH354" i="3"/>
  <c r="DI354" i="3"/>
  <c r="DJ354" i="3" s="1"/>
  <c r="DG354" i="3"/>
  <c r="DI606" i="3"/>
  <c r="DF606" i="3"/>
  <c r="DJ606" i="3" s="1"/>
  <c r="DG606" i="3"/>
  <c r="DH606" i="3"/>
  <c r="CY57" i="1"/>
  <c r="CZ57" i="1"/>
  <c r="X57" i="1"/>
  <c r="Y57" i="1"/>
  <c r="DF88" i="3"/>
  <c r="DJ88" i="3" s="1"/>
  <c r="DH88" i="3"/>
  <c r="DG88" i="3"/>
  <c r="DI88" i="3"/>
  <c r="CY102" i="1"/>
  <c r="CZ102" i="1"/>
  <c r="X102" i="1"/>
  <c r="Y102" i="1"/>
  <c r="CP102" i="1"/>
  <c r="O102" i="1" s="1"/>
  <c r="DF395" i="3"/>
  <c r="DG395" i="3"/>
  <c r="DH395" i="3"/>
  <c r="DI395" i="3"/>
  <c r="DJ395" i="3" s="1"/>
  <c r="BB91" i="1"/>
  <c r="F229" i="1"/>
  <c r="CY346" i="1"/>
  <c r="CZ346" i="1"/>
  <c r="X346" i="1"/>
  <c r="GM346" i="1" s="1"/>
  <c r="GO346" i="1" s="1"/>
  <c r="Y346" i="1"/>
  <c r="DF58" i="3"/>
  <c r="DJ58" i="3" s="1"/>
  <c r="DH58" i="3"/>
  <c r="DI58" i="3"/>
  <c r="DG58" i="3"/>
  <c r="DG441" i="3"/>
  <c r="DH441" i="3"/>
  <c r="DI441" i="3"/>
  <c r="DJ441" i="3" s="1"/>
  <c r="DF441" i="3"/>
  <c r="DH674" i="3"/>
  <c r="DI674" i="3"/>
  <c r="DF674" i="3"/>
  <c r="DG674" i="3"/>
  <c r="DJ674" i="3" s="1"/>
  <c r="DG85" i="3"/>
  <c r="DJ85" i="3" s="1"/>
  <c r="DH85" i="3"/>
  <c r="DI85" i="3"/>
  <c r="DF85" i="3"/>
  <c r="X160" i="1"/>
  <c r="Y160" i="1"/>
  <c r="CY160" i="1"/>
  <c r="CZ160" i="1"/>
  <c r="DF637" i="3"/>
  <c r="DJ637" i="3" s="1"/>
  <c r="DG637" i="3"/>
  <c r="DH637" i="3"/>
  <c r="DI637" i="3"/>
  <c r="DG220" i="3"/>
  <c r="DH220" i="3"/>
  <c r="DF220" i="3"/>
  <c r="DJ220" i="3" s="1"/>
  <c r="DI220" i="3"/>
  <c r="DI356" i="3"/>
  <c r="DF356" i="3"/>
  <c r="DG356" i="3"/>
  <c r="DJ356" i="3" s="1"/>
  <c r="DH356" i="3"/>
  <c r="ET91" i="1"/>
  <c r="P229" i="1"/>
  <c r="CY265" i="1"/>
  <c r="CZ265" i="1"/>
  <c r="X265" i="1"/>
  <c r="Y265" i="1"/>
  <c r="DG64" i="3"/>
  <c r="DH64" i="3"/>
  <c r="DI64" i="3"/>
  <c r="DF64" i="3"/>
  <c r="DJ64" i="3" s="1"/>
  <c r="DH219" i="3"/>
  <c r="DI219" i="3"/>
  <c r="DJ219" i="3" s="1"/>
  <c r="DF219" i="3"/>
  <c r="DG219" i="3"/>
  <c r="DF236" i="3"/>
  <c r="DG236" i="3"/>
  <c r="DI236" i="3"/>
  <c r="DJ236" i="3" s="1"/>
  <c r="DH236" i="3"/>
  <c r="DF321" i="3"/>
  <c r="DG321" i="3"/>
  <c r="DJ321" i="3" s="1"/>
  <c r="DH321" i="3"/>
  <c r="DI321" i="3"/>
  <c r="DG496" i="3"/>
  <c r="DJ496" i="3" s="1"/>
  <c r="DH496" i="3"/>
  <c r="DF496" i="3"/>
  <c r="DI496" i="3"/>
  <c r="DH384" i="3"/>
  <c r="DF384" i="3"/>
  <c r="DJ384" i="3" s="1"/>
  <c r="DG384" i="3"/>
  <c r="DI384" i="3"/>
  <c r="DI367" i="3"/>
  <c r="DF367" i="3"/>
  <c r="DG367" i="3"/>
  <c r="DJ367" i="3" s="1"/>
  <c r="DH367" i="3"/>
  <c r="DF388" i="3"/>
  <c r="DJ388" i="3" s="1"/>
  <c r="DH388" i="3"/>
  <c r="DI388" i="3"/>
  <c r="DG388" i="3"/>
  <c r="DF419" i="3"/>
  <c r="DG419" i="3"/>
  <c r="DJ419" i="3" s="1"/>
  <c r="DH419" i="3"/>
  <c r="DI419" i="3"/>
  <c r="DF373" i="3"/>
  <c r="DJ373" i="3" s="1"/>
  <c r="DG373" i="3"/>
  <c r="DH373" i="3"/>
  <c r="DI373" i="3"/>
  <c r="DG517" i="3"/>
  <c r="DJ517" i="3" s="1"/>
  <c r="DH517" i="3"/>
  <c r="DF517" i="3"/>
  <c r="DI517" i="3"/>
  <c r="DI631" i="3"/>
  <c r="DJ631" i="3" s="1"/>
  <c r="DF631" i="3"/>
  <c r="DG631" i="3"/>
  <c r="DH631" i="3"/>
  <c r="DH582" i="3"/>
  <c r="DI582" i="3"/>
  <c r="DG582" i="3"/>
  <c r="DJ582" i="3" s="1"/>
  <c r="DF582" i="3"/>
  <c r="DI612" i="3"/>
  <c r="DF612" i="3"/>
  <c r="DJ612" i="3" s="1"/>
  <c r="DG612" i="3"/>
  <c r="DH612" i="3"/>
  <c r="DI550" i="3"/>
  <c r="DG550" i="3"/>
  <c r="DF550" i="3"/>
  <c r="DJ550" i="3" s="1"/>
  <c r="DH550" i="3"/>
  <c r="DF625" i="3"/>
  <c r="DJ625" i="3" s="1"/>
  <c r="DG625" i="3"/>
  <c r="DH625" i="3"/>
  <c r="DI625" i="3"/>
  <c r="DH4" i="3"/>
  <c r="DI4" i="3"/>
  <c r="DF4" i="3"/>
  <c r="DJ4" i="3" s="1"/>
  <c r="DG4" i="3"/>
  <c r="DG649" i="3"/>
  <c r="DH649" i="3"/>
  <c r="DI649" i="3"/>
  <c r="DF649" i="3"/>
  <c r="DJ649" i="3" s="1"/>
  <c r="DF621" i="3"/>
  <c r="DG621" i="3"/>
  <c r="DJ621" i="3" s="1"/>
  <c r="DH621" i="3"/>
  <c r="DI621" i="3"/>
  <c r="DF696" i="3"/>
  <c r="DG696" i="3"/>
  <c r="DJ696" i="3" s="1"/>
  <c r="DH696" i="3"/>
  <c r="DI696" i="3"/>
  <c r="DF156" i="3"/>
  <c r="DJ156" i="3" s="1"/>
  <c r="DG156" i="3"/>
  <c r="DH156" i="3"/>
  <c r="DI156" i="3"/>
  <c r="DF56" i="3"/>
  <c r="DJ56" i="3" s="1"/>
  <c r="DH56" i="3"/>
  <c r="DG56" i="3"/>
  <c r="DI56" i="3"/>
  <c r="DG93" i="3"/>
  <c r="DJ93" i="3" s="1"/>
  <c r="DI93" i="3"/>
  <c r="DF93" i="3"/>
  <c r="DH93" i="3"/>
  <c r="DF128" i="3"/>
  <c r="DG128" i="3"/>
  <c r="DJ128" i="3" s="1"/>
  <c r="DH128" i="3"/>
  <c r="DI128" i="3"/>
  <c r="DF148" i="3"/>
  <c r="DJ148" i="3" s="1"/>
  <c r="DG148" i="3"/>
  <c r="DH148" i="3"/>
  <c r="DI148" i="3"/>
  <c r="CP51" i="1"/>
  <c r="O51" i="1" s="1"/>
  <c r="GM51" i="1" s="1"/>
  <c r="GO51" i="1" s="1"/>
  <c r="X44" i="1"/>
  <c r="GM44" i="1" s="1"/>
  <c r="GO44" i="1" s="1"/>
  <c r="Y44" i="1"/>
  <c r="CZ44" i="1"/>
  <c r="CY44" i="1"/>
  <c r="CP53" i="1"/>
  <c r="O53" i="1" s="1"/>
  <c r="DG712" i="3"/>
  <c r="DH712" i="3"/>
  <c r="DI712" i="3"/>
  <c r="DF712" i="3"/>
  <c r="DJ712" i="3" s="1"/>
  <c r="DF133" i="3"/>
  <c r="DG133" i="3"/>
  <c r="DH133" i="3"/>
  <c r="DI133" i="3"/>
  <c r="DJ133" i="3" s="1"/>
  <c r="DH97" i="3"/>
  <c r="DI97" i="3"/>
  <c r="DJ97" i="3" s="1"/>
  <c r="DF97" i="3"/>
  <c r="DG97" i="3"/>
  <c r="EH26" i="1"/>
  <c r="P68" i="1"/>
  <c r="DF211" i="3"/>
  <c r="DG211" i="3"/>
  <c r="DH211" i="3"/>
  <c r="DI211" i="3"/>
  <c r="DJ211" i="3" s="1"/>
  <c r="GM166" i="1"/>
  <c r="GO166" i="1" s="1"/>
  <c r="CP119" i="1"/>
  <c r="O119" i="1" s="1"/>
  <c r="EB216" i="1"/>
  <c r="Y100" i="1"/>
  <c r="CY100" i="1"/>
  <c r="X100" i="1"/>
  <c r="CZ100" i="1"/>
  <c r="CP156" i="1"/>
  <c r="O156" i="1" s="1"/>
  <c r="GM156" i="1" s="1"/>
  <c r="FR156" i="1"/>
  <c r="Y103" i="1"/>
  <c r="GM103" i="1" s="1"/>
  <c r="CY103" i="1"/>
  <c r="X103" i="1"/>
  <c r="CZ103" i="1"/>
  <c r="FR177" i="1"/>
  <c r="CP177" i="1"/>
  <c r="O177" i="1" s="1"/>
  <c r="GM177" i="1" s="1"/>
  <c r="EA216" i="1"/>
  <c r="CY251" i="1"/>
  <c r="Y251" i="1"/>
  <c r="CZ251" i="1"/>
  <c r="X251" i="1"/>
  <c r="DG405" i="3"/>
  <c r="DH405" i="3"/>
  <c r="DI405" i="3"/>
  <c r="DF405" i="3"/>
  <c r="DJ405" i="3" s="1"/>
  <c r="CP203" i="1"/>
  <c r="O203" i="1" s="1"/>
  <c r="CY204" i="1"/>
  <c r="CZ204" i="1"/>
  <c r="X204" i="1"/>
  <c r="Y204" i="1"/>
  <c r="DF531" i="3"/>
  <c r="DJ531" i="3" s="1"/>
  <c r="DG531" i="3"/>
  <c r="DH531" i="3"/>
  <c r="DI531" i="3"/>
  <c r="W269" i="1"/>
  <c r="EB309" i="1" s="1"/>
  <c r="CP288" i="1"/>
  <c r="O288" i="1" s="1"/>
  <c r="GM288" i="1" s="1"/>
  <c r="GO288" i="1" s="1"/>
  <c r="DI516" i="3"/>
  <c r="DF516" i="3"/>
  <c r="DG516" i="3"/>
  <c r="DJ516" i="3" s="1"/>
  <c r="DH516" i="3"/>
  <c r="DH534" i="3"/>
  <c r="DI534" i="3"/>
  <c r="DJ534" i="3" s="1"/>
  <c r="DF534" i="3"/>
  <c r="DG534" i="3"/>
  <c r="R370" i="1"/>
  <c r="T370" i="1"/>
  <c r="Q370" i="1"/>
  <c r="S370" i="1"/>
  <c r="GM372" i="1"/>
  <c r="GO372" i="1" s="1"/>
  <c r="GM266" i="1"/>
  <c r="GO266" i="1" s="1"/>
  <c r="Y302" i="1"/>
  <c r="CZ302" i="1"/>
  <c r="X302" i="1"/>
  <c r="CY302" i="1"/>
  <c r="W365" i="1"/>
  <c r="AJ378" i="1" s="1"/>
  <c r="CZ448" i="1"/>
  <c r="Y448" i="1"/>
  <c r="X448" i="1"/>
  <c r="CY448" i="1"/>
  <c r="Q443" i="1"/>
  <c r="R443" i="1"/>
  <c r="GX443" i="1"/>
  <c r="P443" i="1"/>
  <c r="CP443" i="1" s="1"/>
  <c r="O443" i="1" s="1"/>
  <c r="S443" i="1"/>
  <c r="DF702" i="3"/>
  <c r="DJ702" i="3" s="1"/>
  <c r="DH702" i="3"/>
  <c r="DG702" i="3"/>
  <c r="DI702" i="3"/>
  <c r="CZ368" i="1"/>
  <c r="X368" i="1"/>
  <c r="Y368" i="1"/>
  <c r="CY368" i="1"/>
  <c r="CP426" i="1"/>
  <c r="O426" i="1" s="1"/>
  <c r="GM426" i="1" s="1"/>
  <c r="GO426" i="1" s="1"/>
  <c r="X417" i="1"/>
  <c r="CZ417" i="1"/>
  <c r="Y417" i="1"/>
  <c r="CY417" i="1"/>
  <c r="GM466" i="1"/>
  <c r="GO466" i="1" s="1"/>
  <c r="GM458" i="1"/>
  <c r="GO458" i="1" s="1"/>
  <c r="DF686" i="3"/>
  <c r="DJ686" i="3" s="1"/>
  <c r="DG686" i="3"/>
  <c r="DI686" i="3"/>
  <c r="DH686" i="3"/>
  <c r="DF704" i="3"/>
  <c r="DG704" i="3"/>
  <c r="DJ704" i="3" s="1"/>
  <c r="DH704" i="3"/>
  <c r="DI704" i="3"/>
  <c r="CG410" i="1"/>
  <c r="AX473" i="1"/>
  <c r="DF644" i="3"/>
  <c r="DJ644" i="3" s="1"/>
  <c r="DG644" i="3"/>
  <c r="DH644" i="3"/>
  <c r="DI644" i="3"/>
  <c r="AQ248" i="1"/>
  <c r="F319" i="1"/>
  <c r="DG668" i="3"/>
  <c r="DH668" i="3"/>
  <c r="DI668" i="3"/>
  <c r="DF668" i="3"/>
  <c r="DJ668" i="3" s="1"/>
  <c r="U437" i="1"/>
  <c r="V26" i="1"/>
  <c r="F82" i="1"/>
  <c r="DI575" i="3"/>
  <c r="DF575" i="3"/>
  <c r="DJ575" i="3" s="1"/>
  <c r="DG575" i="3"/>
  <c r="DH575" i="3"/>
  <c r="DF113" i="3"/>
  <c r="DJ113" i="3" s="1"/>
  <c r="DG113" i="3"/>
  <c r="DH113" i="3"/>
  <c r="DI113" i="3"/>
  <c r="DF80" i="3"/>
  <c r="DG80" i="3"/>
  <c r="DJ80" i="3" s="1"/>
  <c r="DI80" i="3"/>
  <c r="DH80" i="3"/>
  <c r="CY53" i="1"/>
  <c r="CZ53" i="1"/>
  <c r="X53" i="1"/>
  <c r="Y53" i="1"/>
  <c r="W362" i="1"/>
  <c r="EB378" i="1" s="1"/>
  <c r="DG583" i="3"/>
  <c r="DH583" i="3"/>
  <c r="DF583" i="3"/>
  <c r="DJ583" i="3" s="1"/>
  <c r="DI583" i="3"/>
  <c r="GM412" i="1"/>
  <c r="DF684" i="3"/>
  <c r="DG684" i="3"/>
  <c r="DJ684" i="3" s="1"/>
  <c r="DI684" i="3"/>
  <c r="DH684" i="3"/>
  <c r="DG587" i="3"/>
  <c r="DI587" i="3"/>
  <c r="DF587" i="3"/>
  <c r="DJ587" i="3" s="1"/>
  <c r="DH587" i="3"/>
  <c r="DI150" i="3"/>
  <c r="DF150" i="3"/>
  <c r="DJ150" i="3" s="1"/>
  <c r="DG150" i="3"/>
  <c r="DH150" i="3"/>
  <c r="AH216" i="1"/>
  <c r="DF2" i="3"/>
  <c r="DG2" i="3"/>
  <c r="DJ2" i="3" s="1"/>
  <c r="DH2" i="3"/>
  <c r="DI2" i="3"/>
  <c r="DF348" i="3"/>
  <c r="DJ348" i="3" s="1"/>
  <c r="DI348" i="3"/>
  <c r="DG348" i="3"/>
  <c r="DH348" i="3"/>
  <c r="CY52" i="1"/>
  <c r="CZ52" i="1"/>
  <c r="Y52" i="1"/>
  <c r="X52" i="1"/>
  <c r="DF397" i="3"/>
  <c r="DG397" i="3"/>
  <c r="DH397" i="3"/>
  <c r="DI397" i="3"/>
  <c r="DJ397" i="3" s="1"/>
  <c r="DF172" i="3"/>
  <c r="DJ172" i="3" s="1"/>
  <c r="DG172" i="3"/>
  <c r="DH172" i="3"/>
  <c r="DI172" i="3"/>
  <c r="DF217" i="3"/>
  <c r="DG217" i="3"/>
  <c r="DH217" i="3"/>
  <c r="DI217" i="3"/>
  <c r="DJ217" i="3" s="1"/>
  <c r="DG411" i="3"/>
  <c r="DF411" i="3"/>
  <c r="DH411" i="3"/>
  <c r="DI411" i="3"/>
  <c r="DJ411" i="3" s="1"/>
  <c r="DH422" i="3"/>
  <c r="DI422" i="3"/>
  <c r="DG422" i="3"/>
  <c r="DF422" i="3"/>
  <c r="DJ422" i="3" s="1"/>
  <c r="DI597" i="3"/>
  <c r="DF597" i="3"/>
  <c r="DJ597" i="3" s="1"/>
  <c r="DG597" i="3"/>
  <c r="DH597" i="3"/>
  <c r="DH560" i="3"/>
  <c r="DF560" i="3"/>
  <c r="DJ560" i="3" s="1"/>
  <c r="DG560" i="3"/>
  <c r="DI560" i="3"/>
  <c r="DH641" i="3"/>
  <c r="DI641" i="3"/>
  <c r="DF641" i="3"/>
  <c r="DJ641" i="3" s="1"/>
  <c r="DG641" i="3"/>
  <c r="DF656" i="3"/>
  <c r="DJ656" i="3" s="1"/>
  <c r="DG656" i="3"/>
  <c r="DH656" i="3"/>
  <c r="DI656" i="3"/>
  <c r="DF532" i="3"/>
  <c r="DJ532" i="3" s="1"/>
  <c r="DG532" i="3"/>
  <c r="DH532" i="3"/>
  <c r="DI532" i="3"/>
  <c r="DG38" i="3"/>
  <c r="DJ38" i="3" s="1"/>
  <c r="DH38" i="3"/>
  <c r="DI38" i="3"/>
  <c r="DF38" i="3"/>
  <c r="DG57" i="3"/>
  <c r="DI57" i="3"/>
  <c r="DF57" i="3"/>
  <c r="DJ57" i="3" s="1"/>
  <c r="DH57" i="3"/>
  <c r="DF669" i="3"/>
  <c r="DJ669" i="3" s="1"/>
  <c r="DG669" i="3"/>
  <c r="DH669" i="3"/>
  <c r="DI669" i="3"/>
  <c r="DF40" i="3"/>
  <c r="DH40" i="3"/>
  <c r="DI40" i="3"/>
  <c r="DJ40" i="3" s="1"/>
  <c r="DG40" i="3"/>
  <c r="AE59" i="1"/>
  <c r="X56" i="1"/>
  <c r="GM56" i="1" s="1"/>
  <c r="GN56" i="1" s="1"/>
  <c r="Y56" i="1"/>
  <c r="CY56" i="1"/>
  <c r="CZ56" i="1"/>
  <c r="CP43" i="1"/>
  <c r="O43" i="1" s="1"/>
  <c r="GM43" i="1" s="1"/>
  <c r="GN43" i="1" s="1"/>
  <c r="AG26" i="1"/>
  <c r="T59" i="1"/>
  <c r="BD26" i="1"/>
  <c r="F84" i="1"/>
  <c r="BD503" i="1"/>
  <c r="DF102" i="3"/>
  <c r="DJ102" i="3" s="1"/>
  <c r="DH102" i="3"/>
  <c r="DG102" i="3"/>
  <c r="DI102" i="3"/>
  <c r="DI214" i="3"/>
  <c r="DF214" i="3"/>
  <c r="DG214" i="3"/>
  <c r="DJ214" i="3" s="1"/>
  <c r="DH214" i="3"/>
  <c r="DF166" i="3"/>
  <c r="DG166" i="3"/>
  <c r="DJ166" i="3" s="1"/>
  <c r="DI166" i="3"/>
  <c r="DH166" i="3"/>
  <c r="CZ94" i="1"/>
  <c r="X94" i="1"/>
  <c r="CY94" i="1"/>
  <c r="Y94" i="1"/>
  <c r="DX216" i="1"/>
  <c r="FR118" i="1"/>
  <c r="CP118" i="1"/>
  <c r="O118" i="1" s="1"/>
  <c r="GM118" i="1" s="1"/>
  <c r="DG368" i="3"/>
  <c r="DJ368" i="3" s="1"/>
  <c r="DF368" i="3"/>
  <c r="DH368" i="3"/>
  <c r="DI368" i="3"/>
  <c r="CY119" i="1"/>
  <c r="CZ119" i="1"/>
  <c r="X119" i="1"/>
  <c r="Y119" i="1"/>
  <c r="EI26" i="1"/>
  <c r="P69" i="1"/>
  <c r="CY127" i="1"/>
  <c r="CZ127" i="1"/>
  <c r="Y127" i="1"/>
  <c r="X127" i="1"/>
  <c r="DF380" i="3"/>
  <c r="DJ380" i="3" s="1"/>
  <c r="DG380" i="3"/>
  <c r="DH380" i="3"/>
  <c r="DI380" i="3"/>
  <c r="CY148" i="1"/>
  <c r="CZ148" i="1"/>
  <c r="X148" i="1"/>
  <c r="Y148" i="1"/>
  <c r="AE309" i="1"/>
  <c r="CP251" i="1"/>
  <c r="O251" i="1" s="1"/>
  <c r="DF443" i="3"/>
  <c r="DG443" i="3"/>
  <c r="DH443" i="3"/>
  <c r="DI443" i="3"/>
  <c r="DJ443" i="3" s="1"/>
  <c r="EK91" i="1"/>
  <c r="P233" i="1"/>
  <c r="DF529" i="3"/>
  <c r="DJ529" i="3" s="1"/>
  <c r="DG529" i="3"/>
  <c r="DH529" i="3"/>
  <c r="DI529" i="3"/>
  <c r="DF510" i="3"/>
  <c r="DJ510" i="3" s="1"/>
  <c r="DG510" i="3"/>
  <c r="DH510" i="3"/>
  <c r="DI510" i="3"/>
  <c r="BB248" i="1"/>
  <c r="F322" i="1"/>
  <c r="DF673" i="3"/>
  <c r="DG673" i="3"/>
  <c r="DJ673" i="3" s="1"/>
  <c r="DH673" i="3"/>
  <c r="DI673" i="3"/>
  <c r="Q429" i="1"/>
  <c r="P429" i="1"/>
  <c r="CP429" i="1" s="1"/>
  <c r="O429" i="1" s="1"/>
  <c r="R429" i="1"/>
  <c r="W429" i="1"/>
  <c r="CY376" i="1"/>
  <c r="CZ376" i="1"/>
  <c r="X376" i="1"/>
  <c r="Y376" i="1"/>
  <c r="DG569" i="3"/>
  <c r="DF569" i="3"/>
  <c r="DJ569" i="3" s="1"/>
  <c r="DH569" i="3"/>
  <c r="DI569" i="3"/>
  <c r="DF579" i="3"/>
  <c r="DH579" i="3"/>
  <c r="DG579" i="3"/>
  <c r="DI579" i="3"/>
  <c r="DJ579" i="3" s="1"/>
  <c r="DF628" i="3"/>
  <c r="DJ628" i="3" s="1"/>
  <c r="DG628" i="3"/>
  <c r="DH628" i="3"/>
  <c r="DI628" i="3"/>
  <c r="AU378" i="1"/>
  <c r="CD341" i="1"/>
  <c r="DF604" i="3"/>
  <c r="DJ604" i="3" s="1"/>
  <c r="DG604" i="3"/>
  <c r="DH604" i="3"/>
  <c r="DI604" i="3"/>
  <c r="S429" i="1"/>
  <c r="CZ445" i="1"/>
  <c r="CY445" i="1"/>
  <c r="X445" i="1"/>
  <c r="Y445" i="1"/>
  <c r="DF701" i="3"/>
  <c r="DJ701" i="3" s="1"/>
  <c r="DG701" i="3"/>
  <c r="DI701" i="3"/>
  <c r="DH701" i="3"/>
  <c r="CZ296" i="1"/>
  <c r="X296" i="1"/>
  <c r="GM296" i="1" s="1"/>
  <c r="GO296" i="1" s="1"/>
  <c r="Y296" i="1"/>
  <c r="CY296" i="1"/>
  <c r="CY441" i="1"/>
  <c r="CZ441" i="1"/>
  <c r="Y441" i="1"/>
  <c r="X441" i="1"/>
  <c r="CZ436" i="1"/>
  <c r="X436" i="1"/>
  <c r="Y436" i="1"/>
  <c r="CY436" i="1"/>
  <c r="DF687" i="3"/>
  <c r="DJ687" i="3" s="1"/>
  <c r="DI687" i="3"/>
  <c r="DG687" i="3"/>
  <c r="DH687" i="3"/>
  <c r="GM417" i="1"/>
  <c r="GO417" i="1" s="1"/>
  <c r="DF633" i="3"/>
  <c r="DG633" i="3"/>
  <c r="DJ633" i="3" s="1"/>
  <c r="DH633" i="3"/>
  <c r="DI633" i="3"/>
  <c r="V443" i="1"/>
  <c r="CY353" i="1"/>
  <c r="CZ353" i="1"/>
  <c r="X353" i="1"/>
  <c r="Y353" i="1"/>
  <c r="V429" i="1"/>
  <c r="DH350" i="3"/>
  <c r="DI350" i="3"/>
  <c r="DF350" i="3"/>
  <c r="DG350" i="3"/>
  <c r="DJ350" i="3" s="1"/>
  <c r="DH601" i="3"/>
  <c r="DI601" i="3"/>
  <c r="DF601" i="3"/>
  <c r="DJ601" i="3" s="1"/>
  <c r="DG601" i="3"/>
  <c r="DF162" i="3"/>
  <c r="DJ162" i="3" s="1"/>
  <c r="DG162" i="3"/>
  <c r="DH162" i="3"/>
  <c r="DI162" i="3"/>
  <c r="GM97" i="1"/>
  <c r="F387" i="1"/>
  <c r="AP341" i="1"/>
  <c r="DH613" i="3"/>
  <c r="DF613" i="3"/>
  <c r="DJ613" i="3" s="1"/>
  <c r="DG613" i="3"/>
  <c r="DI613" i="3"/>
  <c r="DF338" i="3"/>
  <c r="DG338" i="3"/>
  <c r="DH338" i="3"/>
  <c r="DI338" i="3"/>
  <c r="DJ338" i="3" s="1"/>
  <c r="DG362" i="3"/>
  <c r="DF362" i="3"/>
  <c r="DH362" i="3"/>
  <c r="DI362" i="3"/>
  <c r="DJ362" i="3" s="1"/>
  <c r="DI590" i="3"/>
  <c r="DF590" i="3"/>
  <c r="DJ590" i="3" s="1"/>
  <c r="DG590" i="3"/>
  <c r="DH590" i="3"/>
  <c r="DF670" i="3"/>
  <c r="DJ670" i="3" s="1"/>
  <c r="DG670" i="3"/>
  <c r="DH670" i="3"/>
  <c r="DI670" i="3"/>
  <c r="CZ36" i="1"/>
  <c r="Y36" i="1"/>
  <c r="AL59" i="1" s="1"/>
  <c r="CY36" i="1"/>
  <c r="X36" i="1"/>
  <c r="AK59" i="1" s="1"/>
  <c r="AF59" i="1"/>
  <c r="DG59" i="3"/>
  <c r="DH59" i="3"/>
  <c r="DF59" i="3"/>
  <c r="DJ59" i="3" s="1"/>
  <c r="DI59" i="3"/>
  <c r="GM29" i="1"/>
  <c r="CI26" i="1"/>
  <c r="AZ59" i="1"/>
  <c r="DG141" i="3"/>
  <c r="DH141" i="3"/>
  <c r="DI141" i="3"/>
  <c r="DF141" i="3"/>
  <c r="DJ141" i="3" s="1"/>
  <c r="DF303" i="3"/>
  <c r="DG303" i="3"/>
  <c r="DI303" i="3"/>
  <c r="DJ303" i="3" s="1"/>
  <c r="DH303" i="3"/>
  <c r="DF61" i="3"/>
  <c r="DJ61" i="3" s="1"/>
  <c r="DG61" i="3"/>
  <c r="DH61" i="3"/>
  <c r="DI61" i="3"/>
  <c r="DG168" i="3"/>
  <c r="DH168" i="3"/>
  <c r="DI168" i="3"/>
  <c r="DF168" i="3"/>
  <c r="DJ168" i="3" s="1"/>
  <c r="DG43" i="3"/>
  <c r="DH43" i="3"/>
  <c r="DI43" i="3"/>
  <c r="DF43" i="3"/>
  <c r="DJ43" i="3" s="1"/>
  <c r="DI413" i="3"/>
  <c r="DF413" i="3"/>
  <c r="DH413" i="3"/>
  <c r="DG413" i="3"/>
  <c r="DJ413" i="3" s="1"/>
  <c r="DF402" i="3"/>
  <c r="DJ402" i="3" s="1"/>
  <c r="DG402" i="3"/>
  <c r="DH402" i="3"/>
  <c r="DI402" i="3"/>
  <c r="DG515" i="3"/>
  <c r="DF515" i="3"/>
  <c r="DH515" i="3"/>
  <c r="DI515" i="3"/>
  <c r="DJ515" i="3" s="1"/>
  <c r="DG507" i="3"/>
  <c r="DF507" i="3"/>
  <c r="DH507" i="3"/>
  <c r="DI507" i="3"/>
  <c r="DJ507" i="3" s="1"/>
  <c r="DF603" i="3"/>
  <c r="DJ603" i="3" s="1"/>
  <c r="DG603" i="3"/>
  <c r="DH603" i="3"/>
  <c r="DI603" i="3"/>
  <c r="DF445" i="3"/>
  <c r="DJ445" i="3" s="1"/>
  <c r="DG445" i="3"/>
  <c r="DH445" i="3"/>
  <c r="DI445" i="3"/>
  <c r="DF646" i="3"/>
  <c r="DG646" i="3"/>
  <c r="DJ646" i="3" s="1"/>
  <c r="DH646" i="3"/>
  <c r="DI646" i="3"/>
  <c r="DH667" i="3"/>
  <c r="DI667" i="3"/>
  <c r="DG667" i="3"/>
  <c r="DF667" i="3"/>
  <c r="DJ667" i="3" s="1"/>
  <c r="DH591" i="3"/>
  <c r="DF591" i="3"/>
  <c r="DJ591" i="3" s="1"/>
  <c r="DG591" i="3"/>
  <c r="DI591" i="3"/>
  <c r="DI37" i="3"/>
  <c r="DJ37" i="3" s="1"/>
  <c r="DF37" i="3"/>
  <c r="DG37" i="3"/>
  <c r="DH37" i="3"/>
  <c r="DF658" i="3"/>
  <c r="DJ658" i="3" s="1"/>
  <c r="DG658" i="3"/>
  <c r="DH658" i="3"/>
  <c r="DI658" i="3"/>
  <c r="CP52" i="1"/>
  <c r="O52" i="1" s="1"/>
  <c r="DH63" i="3"/>
  <c r="DI63" i="3"/>
  <c r="DF63" i="3"/>
  <c r="DJ63" i="3" s="1"/>
  <c r="DG63" i="3"/>
  <c r="DF514" i="3"/>
  <c r="DJ514" i="3" s="1"/>
  <c r="DG514" i="3"/>
  <c r="DH514" i="3"/>
  <c r="DI514" i="3"/>
  <c r="DI710" i="3"/>
  <c r="DG710" i="3"/>
  <c r="DF710" i="3"/>
  <c r="DJ710" i="3" s="1"/>
  <c r="DH710" i="3"/>
  <c r="DG558" i="3"/>
  <c r="DI558" i="3"/>
  <c r="DF558" i="3"/>
  <c r="DJ558" i="3" s="1"/>
  <c r="DH558" i="3"/>
  <c r="AQ26" i="1"/>
  <c r="F69" i="1"/>
  <c r="AQ503" i="1"/>
  <c r="CP57" i="1"/>
  <c r="O57" i="1" s="1"/>
  <c r="GM57" i="1" s="1"/>
  <c r="GN57" i="1" s="1"/>
  <c r="DF98" i="3"/>
  <c r="DG98" i="3"/>
  <c r="DJ98" i="3" s="1"/>
  <c r="DH98" i="3"/>
  <c r="DI98" i="3"/>
  <c r="DF167" i="3"/>
  <c r="DJ167" i="3" s="1"/>
  <c r="DH167" i="3"/>
  <c r="DI167" i="3"/>
  <c r="DG167" i="3"/>
  <c r="FR95" i="1"/>
  <c r="CP95" i="1"/>
  <c r="O95" i="1" s="1"/>
  <c r="GM95" i="1" s="1"/>
  <c r="DF706" i="3"/>
  <c r="DG706" i="3"/>
  <c r="DJ706" i="3" s="1"/>
  <c r="DH706" i="3"/>
  <c r="DI706" i="3"/>
  <c r="CJ26" i="1"/>
  <c r="BA59" i="1"/>
  <c r="CP99" i="1"/>
  <c r="O99" i="1" s="1"/>
  <c r="GM99" i="1" s="1"/>
  <c r="GO99" i="1" s="1"/>
  <c r="X130" i="1"/>
  <c r="GM130" i="1" s="1"/>
  <c r="GO130" i="1" s="1"/>
  <c r="Y130" i="1"/>
  <c r="CY130" i="1"/>
  <c r="CZ130" i="1"/>
  <c r="DF381" i="3"/>
  <c r="DJ381" i="3" s="1"/>
  <c r="DG381" i="3"/>
  <c r="DH381" i="3"/>
  <c r="DI381" i="3"/>
  <c r="CY150" i="1"/>
  <c r="CZ150" i="1"/>
  <c r="Y150" i="1"/>
  <c r="X150" i="1"/>
  <c r="GM150" i="1" s="1"/>
  <c r="GO150" i="1" s="1"/>
  <c r="X122" i="1"/>
  <c r="GM122" i="1" s="1"/>
  <c r="GO122" i="1" s="1"/>
  <c r="Y122" i="1"/>
  <c r="CY122" i="1"/>
  <c r="CZ122" i="1"/>
  <c r="EV91" i="1"/>
  <c r="P241" i="1"/>
  <c r="CZ171" i="1"/>
  <c r="CY171" i="1"/>
  <c r="CP171" i="1"/>
  <c r="O171" i="1" s="1"/>
  <c r="X171" i="1"/>
  <c r="Y171" i="1"/>
  <c r="FR206" i="1"/>
  <c r="CP206" i="1"/>
  <c r="O206" i="1" s="1"/>
  <c r="GM206" i="1" s="1"/>
  <c r="ES26" i="1"/>
  <c r="P79" i="1"/>
  <c r="AD309" i="1"/>
  <c r="DZ309" i="1"/>
  <c r="AH248" i="1"/>
  <c r="U309" i="1"/>
  <c r="DI407" i="3"/>
  <c r="DJ407" i="3" s="1"/>
  <c r="DF407" i="3"/>
  <c r="DH407" i="3"/>
  <c r="DG407" i="3"/>
  <c r="BZ91" i="1"/>
  <c r="AQ216" i="1"/>
  <c r="DG385" i="3"/>
  <c r="DF385" i="3"/>
  <c r="DJ385" i="3" s="1"/>
  <c r="DH385" i="3"/>
  <c r="DI385" i="3"/>
  <c r="CZ295" i="1"/>
  <c r="CY295" i="1"/>
  <c r="X295" i="1"/>
  <c r="GM295" i="1" s="1"/>
  <c r="GO295" i="1" s="1"/>
  <c r="Y295" i="1"/>
  <c r="DG513" i="3"/>
  <c r="DH513" i="3"/>
  <c r="DF513" i="3"/>
  <c r="DJ513" i="3" s="1"/>
  <c r="DI513" i="3"/>
  <c r="Y293" i="1"/>
  <c r="CZ293" i="1"/>
  <c r="CY293" i="1"/>
  <c r="X293" i="1"/>
  <c r="CY261" i="1"/>
  <c r="CZ261" i="1"/>
  <c r="X261" i="1"/>
  <c r="GM261" i="1" s="1"/>
  <c r="GO261" i="1" s="1"/>
  <c r="Y261" i="1"/>
  <c r="GM274" i="1"/>
  <c r="GO274" i="1" s="1"/>
  <c r="BC248" i="1"/>
  <c r="F325" i="1"/>
  <c r="CY275" i="1"/>
  <c r="CZ275" i="1"/>
  <c r="X275" i="1"/>
  <c r="Y275" i="1"/>
  <c r="DG572" i="3"/>
  <c r="DJ572" i="3" s="1"/>
  <c r="DH572" i="3"/>
  <c r="DF572" i="3"/>
  <c r="DI572" i="3"/>
  <c r="CY358" i="1"/>
  <c r="CZ358" i="1"/>
  <c r="X358" i="1"/>
  <c r="GM358" i="1" s="1"/>
  <c r="GO358" i="1" s="1"/>
  <c r="Y358" i="1"/>
  <c r="DH586" i="3"/>
  <c r="DF586" i="3"/>
  <c r="DJ586" i="3" s="1"/>
  <c r="DG586" i="3"/>
  <c r="DI586" i="3"/>
  <c r="DF620" i="3"/>
  <c r="DG620" i="3"/>
  <c r="DJ620" i="3" s="1"/>
  <c r="DH620" i="3"/>
  <c r="DI620" i="3"/>
  <c r="DG561" i="3"/>
  <c r="DF561" i="3"/>
  <c r="DJ561" i="3" s="1"/>
  <c r="DH561" i="3"/>
  <c r="DI561" i="3"/>
  <c r="DG599" i="3"/>
  <c r="DF599" i="3"/>
  <c r="DJ599" i="3" s="1"/>
  <c r="DH599" i="3"/>
  <c r="DI599" i="3"/>
  <c r="X359" i="1"/>
  <c r="GM359" i="1" s="1"/>
  <c r="GO359" i="1" s="1"/>
  <c r="Y359" i="1"/>
  <c r="CY359" i="1"/>
  <c r="CZ359" i="1"/>
  <c r="CP376" i="1"/>
  <c r="O376" i="1" s="1"/>
  <c r="GM376" i="1" s="1"/>
  <c r="GO376" i="1" s="1"/>
  <c r="R441" i="1"/>
  <c r="Q441" i="1"/>
  <c r="P441" i="1"/>
  <c r="CP441" i="1" s="1"/>
  <c r="O441" i="1" s="1"/>
  <c r="GM441" i="1" s="1"/>
  <c r="GO441" i="1" s="1"/>
  <c r="Q445" i="1"/>
  <c r="R445" i="1"/>
  <c r="T445" i="1"/>
  <c r="W445" i="1"/>
  <c r="EU410" i="1"/>
  <c r="P489" i="1"/>
  <c r="GX370" i="1"/>
  <c r="CP436" i="1"/>
  <c r="O436" i="1" s="1"/>
  <c r="DH545" i="3"/>
  <c r="DI545" i="3"/>
  <c r="DJ545" i="3" s="1"/>
  <c r="DF545" i="3"/>
  <c r="DG545" i="3"/>
  <c r="DH609" i="3"/>
  <c r="DI609" i="3"/>
  <c r="DF609" i="3"/>
  <c r="DG609" i="3"/>
  <c r="DJ609" i="3" s="1"/>
  <c r="CZ453" i="1"/>
  <c r="X453" i="1"/>
  <c r="GM453" i="1" s="1"/>
  <c r="GO453" i="1" s="1"/>
  <c r="Y453" i="1"/>
  <c r="CY453" i="1"/>
  <c r="DH683" i="3"/>
  <c r="DI683" i="3"/>
  <c r="DJ683" i="3" s="1"/>
  <c r="DF683" i="3"/>
  <c r="DG683" i="3"/>
  <c r="DH711" i="3"/>
  <c r="DI711" i="3"/>
  <c r="DF711" i="3"/>
  <c r="DJ711" i="3" s="1"/>
  <c r="DG711" i="3"/>
  <c r="CZ424" i="1"/>
  <c r="CP424" i="1"/>
  <c r="O424" i="1" s="1"/>
  <c r="GM424" i="1" s="1"/>
  <c r="GO424" i="1" s="1"/>
  <c r="X424" i="1"/>
  <c r="Y424" i="1"/>
  <c r="CY424" i="1"/>
  <c r="DF643" i="3"/>
  <c r="DJ643" i="3" s="1"/>
  <c r="DG643" i="3"/>
  <c r="DH643" i="3"/>
  <c r="DI643" i="3"/>
  <c r="Q448" i="1"/>
  <c r="R448" i="1"/>
  <c r="DG659" i="3"/>
  <c r="DH659" i="3"/>
  <c r="DI659" i="3"/>
  <c r="DJ659" i="3" s="1"/>
  <c r="DF659" i="3"/>
  <c r="CI410" i="1"/>
  <c r="AZ473" i="1"/>
  <c r="U448" i="1"/>
  <c r="W443" i="1"/>
  <c r="V445" i="1"/>
  <c r="DI84" i="3"/>
  <c r="DJ84" i="3" s="1"/>
  <c r="DF84" i="3"/>
  <c r="DG84" i="3"/>
  <c r="DH84" i="3"/>
  <c r="DH688" i="3"/>
  <c r="DI688" i="3"/>
  <c r="DJ688" i="3" s="1"/>
  <c r="DF688" i="3"/>
  <c r="DG688" i="3"/>
  <c r="FR138" i="1"/>
  <c r="CP138" i="1"/>
  <c r="O138" i="1" s="1"/>
  <c r="X187" i="1"/>
  <c r="GM187" i="1" s="1"/>
  <c r="GO187" i="1" s="1"/>
  <c r="CY187" i="1"/>
  <c r="CZ187" i="1"/>
  <c r="Y187" i="1"/>
  <c r="Q362" i="1"/>
  <c r="R362" i="1"/>
  <c r="S362" i="1"/>
  <c r="DI542" i="3"/>
  <c r="DG542" i="3"/>
  <c r="DH542" i="3"/>
  <c r="DF542" i="3"/>
  <c r="DJ542" i="3" s="1"/>
  <c r="CZ428" i="1"/>
  <c r="X428" i="1"/>
  <c r="GM428" i="1" s="1"/>
  <c r="GO428" i="1" s="1"/>
  <c r="Y428" i="1"/>
  <c r="CY428" i="1"/>
  <c r="GX362" i="1"/>
  <c r="GB378" i="1" s="1"/>
  <c r="DG115" i="3"/>
  <c r="DF115" i="3"/>
  <c r="DH115" i="3"/>
  <c r="DI115" i="3"/>
  <c r="DJ115" i="3" s="1"/>
  <c r="DF352" i="3"/>
  <c r="DJ352" i="3" s="1"/>
  <c r="DG352" i="3"/>
  <c r="DH352" i="3"/>
  <c r="DI352" i="3"/>
  <c r="DF610" i="3"/>
  <c r="DG610" i="3"/>
  <c r="DJ610" i="3" s="1"/>
  <c r="DH610" i="3"/>
  <c r="DI610" i="3"/>
  <c r="DF142" i="3"/>
  <c r="DJ142" i="3" s="1"/>
  <c r="DG142" i="3"/>
  <c r="DH142" i="3"/>
  <c r="DI142" i="3"/>
  <c r="DG147" i="3"/>
  <c r="DJ147" i="3" s="1"/>
  <c r="DH147" i="3"/>
  <c r="DI147" i="3"/>
  <c r="DF147" i="3"/>
  <c r="DH377" i="3"/>
  <c r="DI377" i="3"/>
  <c r="DF377" i="3"/>
  <c r="DG377" i="3"/>
  <c r="DJ377" i="3" s="1"/>
  <c r="DH568" i="3"/>
  <c r="DF568" i="3"/>
  <c r="DJ568" i="3" s="1"/>
  <c r="DG568" i="3"/>
  <c r="DI568" i="3"/>
  <c r="DG703" i="3"/>
  <c r="DH703" i="3"/>
  <c r="DI703" i="3"/>
  <c r="DJ703" i="3" s="1"/>
  <c r="DF703" i="3"/>
  <c r="DG111" i="3"/>
  <c r="DJ111" i="3" s="1"/>
  <c r="DI111" i="3"/>
  <c r="DF111" i="3"/>
  <c r="DH111" i="3"/>
  <c r="DF92" i="3"/>
  <c r="DG92" i="3"/>
  <c r="DJ92" i="3" s="1"/>
  <c r="DI92" i="3"/>
  <c r="DH92" i="3"/>
  <c r="DF700" i="3"/>
  <c r="DJ700" i="3" s="1"/>
  <c r="DG700" i="3"/>
  <c r="DH700" i="3"/>
  <c r="DI700" i="3"/>
  <c r="DF212" i="3"/>
  <c r="DG212" i="3"/>
  <c r="DJ212" i="3" s="1"/>
  <c r="DH212" i="3"/>
  <c r="DI212" i="3"/>
  <c r="Q121" i="1"/>
  <c r="AD216" i="1" s="1"/>
  <c r="R121" i="1"/>
  <c r="AE216" i="1" s="1"/>
  <c r="T121" i="1"/>
  <c r="AG216" i="1" s="1"/>
  <c r="W121" i="1"/>
  <c r="AJ216" i="1" s="1"/>
  <c r="GM127" i="1"/>
  <c r="FR151" i="1"/>
  <c r="CP151" i="1"/>
  <c r="O151" i="1" s="1"/>
  <c r="DF41" i="3"/>
  <c r="DG41" i="3"/>
  <c r="DH41" i="3"/>
  <c r="DI41" i="3"/>
  <c r="DJ41" i="3" s="1"/>
  <c r="DG155" i="3"/>
  <c r="DJ155" i="3" s="1"/>
  <c r="DH155" i="3"/>
  <c r="DI155" i="3"/>
  <c r="DF155" i="3"/>
  <c r="DF99" i="3"/>
  <c r="DG99" i="3"/>
  <c r="DJ99" i="3" s="1"/>
  <c r="DI99" i="3"/>
  <c r="DH99" i="3"/>
  <c r="DF258" i="3"/>
  <c r="DG258" i="3"/>
  <c r="DH258" i="3"/>
  <c r="DI258" i="3"/>
  <c r="DJ258" i="3" s="1"/>
  <c r="DF118" i="3"/>
  <c r="DG118" i="3"/>
  <c r="DJ118" i="3" s="1"/>
  <c r="DH118" i="3"/>
  <c r="DI118" i="3"/>
  <c r="DF5" i="3"/>
  <c r="DG5" i="3"/>
  <c r="DH5" i="3"/>
  <c r="DI5" i="3"/>
  <c r="DJ5" i="3" s="1"/>
  <c r="DG83" i="3"/>
  <c r="DF83" i="3"/>
  <c r="DJ83" i="3" s="1"/>
  <c r="DH83" i="3"/>
  <c r="DI83" i="3"/>
  <c r="DF45" i="3"/>
  <c r="DJ45" i="3" s="1"/>
  <c r="DG45" i="3"/>
  <c r="DH45" i="3"/>
  <c r="DI45" i="3"/>
  <c r="DH143" i="3"/>
  <c r="DI143" i="3"/>
  <c r="DJ143" i="3" s="1"/>
  <c r="DF143" i="3"/>
  <c r="DG143" i="3"/>
  <c r="DI123" i="3"/>
  <c r="DF123" i="3"/>
  <c r="DJ123" i="3" s="1"/>
  <c r="DG123" i="3"/>
  <c r="DH123" i="3"/>
  <c r="DH339" i="3"/>
  <c r="DI339" i="3"/>
  <c r="DJ339" i="3" s="1"/>
  <c r="DF339" i="3"/>
  <c r="DG339" i="3"/>
  <c r="DH274" i="3"/>
  <c r="DI274" i="3"/>
  <c r="DF274" i="3"/>
  <c r="DG274" i="3"/>
  <c r="DJ274" i="3" s="1"/>
  <c r="DF417" i="3"/>
  <c r="DJ417" i="3" s="1"/>
  <c r="DG417" i="3"/>
  <c r="DH417" i="3"/>
  <c r="DI417" i="3"/>
  <c r="DF444" i="3"/>
  <c r="DJ444" i="3" s="1"/>
  <c r="DG444" i="3"/>
  <c r="DH444" i="3"/>
  <c r="DI444" i="3"/>
  <c r="DF511" i="3"/>
  <c r="DJ511" i="3" s="1"/>
  <c r="DI511" i="3"/>
  <c r="DH511" i="3"/>
  <c r="DG511" i="3"/>
  <c r="DF615" i="3"/>
  <c r="DJ615" i="3" s="1"/>
  <c r="DI615" i="3"/>
  <c r="DG615" i="3"/>
  <c r="DH615" i="3"/>
  <c r="DF498" i="3"/>
  <c r="DG498" i="3"/>
  <c r="DJ498" i="3" s="1"/>
  <c r="DH498" i="3"/>
  <c r="DI498" i="3"/>
  <c r="DF630" i="3"/>
  <c r="DJ630" i="3" s="1"/>
  <c r="DG630" i="3"/>
  <c r="DH630" i="3"/>
  <c r="DI630" i="3"/>
  <c r="DI607" i="3"/>
  <c r="DJ607" i="3" s="1"/>
  <c r="DF607" i="3"/>
  <c r="DG607" i="3"/>
  <c r="DH607" i="3"/>
  <c r="DI3" i="3"/>
  <c r="DF3" i="3"/>
  <c r="DJ3" i="3" s="1"/>
  <c r="DG3" i="3"/>
  <c r="DH3" i="3"/>
  <c r="DI689" i="3"/>
  <c r="DG689" i="3"/>
  <c r="DJ689" i="3" s="1"/>
  <c r="DH689" i="3"/>
  <c r="DF689" i="3"/>
  <c r="DG642" i="3"/>
  <c r="DH642" i="3"/>
  <c r="DI642" i="3"/>
  <c r="DF642" i="3"/>
  <c r="DJ642" i="3" s="1"/>
  <c r="DF47" i="3"/>
  <c r="DJ47" i="3" s="1"/>
  <c r="DH47" i="3"/>
  <c r="DG47" i="3"/>
  <c r="DI47" i="3"/>
  <c r="DF54" i="3"/>
  <c r="DG54" i="3"/>
  <c r="DH54" i="3"/>
  <c r="DI54" i="3"/>
  <c r="DJ54" i="3" s="1"/>
  <c r="DF96" i="3"/>
  <c r="DJ96" i="3" s="1"/>
  <c r="DG96" i="3"/>
  <c r="DH96" i="3"/>
  <c r="DI96" i="3"/>
  <c r="X54" i="1"/>
  <c r="Y54" i="1"/>
  <c r="CY54" i="1"/>
  <c r="CZ54" i="1"/>
  <c r="DF121" i="3"/>
  <c r="DJ121" i="3" s="1"/>
  <c r="DG121" i="3"/>
  <c r="DH121" i="3"/>
  <c r="DI121" i="3"/>
  <c r="DF629" i="3"/>
  <c r="DJ629" i="3" s="1"/>
  <c r="DG629" i="3"/>
  <c r="DH629" i="3"/>
  <c r="DI629" i="3"/>
  <c r="DF140" i="3"/>
  <c r="DJ140" i="3" s="1"/>
  <c r="DH140" i="3"/>
  <c r="DI140" i="3"/>
  <c r="DG140" i="3"/>
  <c r="ET26" i="1"/>
  <c r="P72" i="1"/>
  <c r="ET503" i="1"/>
  <c r="DG164" i="3"/>
  <c r="DH164" i="3"/>
  <c r="DI164" i="3"/>
  <c r="DF164" i="3"/>
  <c r="DJ164" i="3" s="1"/>
  <c r="FR98" i="1"/>
  <c r="CP98" i="1"/>
  <c r="O98" i="1" s="1"/>
  <c r="GM98" i="1" s="1"/>
  <c r="CP94" i="1"/>
  <c r="O94" i="1" s="1"/>
  <c r="DU216" i="1"/>
  <c r="DF345" i="3"/>
  <c r="DG345" i="3"/>
  <c r="DH345" i="3"/>
  <c r="DI345" i="3"/>
  <c r="DJ345" i="3" s="1"/>
  <c r="S121" i="1"/>
  <c r="EP26" i="1"/>
  <c r="P66" i="1"/>
  <c r="DF379" i="3"/>
  <c r="DJ379" i="3" s="1"/>
  <c r="DG379" i="3"/>
  <c r="DH379" i="3"/>
  <c r="DI379" i="3"/>
  <c r="X154" i="1"/>
  <c r="GM154" i="1" s="1"/>
  <c r="GO154" i="1" s="1"/>
  <c r="Y154" i="1"/>
  <c r="CY154" i="1"/>
  <c r="CZ154" i="1"/>
  <c r="X93" i="1"/>
  <c r="Y93" i="1"/>
  <c r="CY93" i="1"/>
  <c r="CZ93" i="1"/>
  <c r="AF216" i="1"/>
  <c r="CZ151" i="1"/>
  <c r="X151" i="1"/>
  <c r="Y151" i="1"/>
  <c r="CY151" i="1"/>
  <c r="CP209" i="1"/>
  <c r="O209" i="1" s="1"/>
  <c r="FR209" i="1"/>
  <c r="Y195" i="1"/>
  <c r="CY195" i="1"/>
  <c r="CZ195" i="1"/>
  <c r="X195" i="1"/>
  <c r="GM195" i="1" s="1"/>
  <c r="GO195" i="1" s="1"/>
  <c r="GM155" i="1"/>
  <c r="CP141" i="1"/>
  <c r="O141" i="1" s="1"/>
  <c r="GM141" i="1" s="1"/>
  <c r="GO141" i="1" s="1"/>
  <c r="CB91" i="1"/>
  <c r="AS216" i="1"/>
  <c r="CJ248" i="1"/>
  <c r="BA309" i="1"/>
  <c r="GM147" i="1"/>
  <c r="DG399" i="3"/>
  <c r="DH399" i="3"/>
  <c r="DI399" i="3"/>
  <c r="DJ399" i="3" s="1"/>
  <c r="DF399" i="3"/>
  <c r="CP152" i="1"/>
  <c r="O152" i="1" s="1"/>
  <c r="GM152" i="1" s="1"/>
  <c r="FR152" i="1"/>
  <c r="DI383" i="3"/>
  <c r="DJ383" i="3" s="1"/>
  <c r="DF383" i="3"/>
  <c r="DG383" i="3"/>
  <c r="DH383" i="3"/>
  <c r="FR200" i="1"/>
  <c r="CP200" i="1"/>
  <c r="O200" i="1" s="1"/>
  <c r="GM200" i="1" s="1"/>
  <c r="CY273" i="1"/>
  <c r="CZ273" i="1"/>
  <c r="Y273" i="1"/>
  <c r="X273" i="1"/>
  <c r="GM273" i="1" s="1"/>
  <c r="GO273" i="1" s="1"/>
  <c r="FT248" i="1"/>
  <c r="EK309" i="1"/>
  <c r="DF526" i="3"/>
  <c r="DG526" i="3"/>
  <c r="DJ526" i="3" s="1"/>
  <c r="DH526" i="3"/>
  <c r="DI526" i="3"/>
  <c r="DF497" i="3"/>
  <c r="DH497" i="3"/>
  <c r="DI497" i="3"/>
  <c r="DG497" i="3"/>
  <c r="DJ497" i="3" s="1"/>
  <c r="DI508" i="3"/>
  <c r="DF508" i="3"/>
  <c r="DG508" i="3"/>
  <c r="DJ508" i="3" s="1"/>
  <c r="DH508" i="3"/>
  <c r="GM267" i="1"/>
  <c r="GO267" i="1" s="1"/>
  <c r="DF519" i="3"/>
  <c r="DJ519" i="3" s="1"/>
  <c r="DG519" i="3"/>
  <c r="DH519" i="3"/>
  <c r="DI519" i="3"/>
  <c r="P421" i="1"/>
  <c r="R421" i="1"/>
  <c r="U421" i="1"/>
  <c r="Q421" i="1"/>
  <c r="S421" i="1"/>
  <c r="W421" i="1"/>
  <c r="DG592" i="3"/>
  <c r="DF592" i="3"/>
  <c r="DJ592" i="3" s="1"/>
  <c r="DH592" i="3"/>
  <c r="DI592" i="3"/>
  <c r="DF556" i="3"/>
  <c r="DG556" i="3"/>
  <c r="DJ556" i="3" s="1"/>
  <c r="DH556" i="3"/>
  <c r="DI556" i="3"/>
  <c r="CP413" i="1"/>
  <c r="O413" i="1" s="1"/>
  <c r="CZ291" i="1"/>
  <c r="X291" i="1"/>
  <c r="GM291" i="1" s="1"/>
  <c r="GO291" i="1" s="1"/>
  <c r="Y291" i="1"/>
  <c r="CY291" i="1"/>
  <c r="R435" i="1"/>
  <c r="Q435" i="1"/>
  <c r="P435" i="1"/>
  <c r="CP448" i="1"/>
  <c r="O448" i="1" s="1"/>
  <c r="GM448" i="1" s="1"/>
  <c r="GO448" i="1" s="1"/>
  <c r="P469" i="1"/>
  <c r="CP469" i="1" s="1"/>
  <c r="O469" i="1" s="1"/>
  <c r="Q469" i="1"/>
  <c r="R469" i="1"/>
  <c r="S469" i="1"/>
  <c r="T469" i="1"/>
  <c r="CP418" i="1"/>
  <c r="O418" i="1" s="1"/>
  <c r="GM418" i="1" s="1"/>
  <c r="GO418" i="1" s="1"/>
  <c r="Y461" i="1"/>
  <c r="CY461" i="1"/>
  <c r="CZ461" i="1"/>
  <c r="X461" i="1"/>
  <c r="Q440" i="1"/>
  <c r="R440" i="1"/>
  <c r="V440" i="1"/>
  <c r="GX440" i="1"/>
  <c r="P440" i="1"/>
  <c r="S440" i="1"/>
  <c r="T440" i="1"/>
  <c r="U440" i="1"/>
  <c r="CP373" i="1"/>
  <c r="O373" i="1" s="1"/>
  <c r="CY446" i="1"/>
  <c r="CZ446" i="1"/>
  <c r="X446" i="1"/>
  <c r="Y446" i="1"/>
  <c r="P482" i="1"/>
  <c r="EH410" i="1"/>
  <c r="P471" i="1"/>
  <c r="U430" i="1"/>
  <c r="V471" i="1"/>
  <c r="W450" i="1"/>
  <c r="AJ473" i="1" s="1"/>
  <c r="CD410" i="1"/>
  <c r="AU473" i="1"/>
  <c r="DG371" i="3"/>
  <c r="DH371" i="3"/>
  <c r="DI371" i="3"/>
  <c r="DF371" i="3"/>
  <c r="DJ371" i="3" s="1"/>
  <c r="DF562" i="3"/>
  <c r="DJ562" i="3" s="1"/>
  <c r="DI562" i="3"/>
  <c r="DG562" i="3"/>
  <c r="DH562" i="3"/>
  <c r="DF126" i="3"/>
  <c r="DG126" i="3"/>
  <c r="DJ126" i="3" s="1"/>
  <c r="DH126" i="3"/>
  <c r="DI126" i="3"/>
  <c r="AJ248" i="1"/>
  <c r="W309" i="1"/>
  <c r="BD248" i="1"/>
  <c r="F334" i="1"/>
  <c r="DF676" i="3"/>
  <c r="DJ676" i="3" s="1"/>
  <c r="DG676" i="3"/>
  <c r="DH676" i="3"/>
  <c r="DI676" i="3"/>
  <c r="DF699" i="3"/>
  <c r="DJ699" i="3" s="1"/>
  <c r="DG699" i="3"/>
  <c r="DH699" i="3"/>
  <c r="DI699" i="3"/>
  <c r="DG36" i="3"/>
  <c r="DJ36" i="3" s="1"/>
  <c r="DH36" i="3"/>
  <c r="DF36" i="3"/>
  <c r="DI36" i="3"/>
  <c r="DF213" i="3"/>
  <c r="DG213" i="3"/>
  <c r="DH213" i="3"/>
  <c r="DI213" i="3"/>
  <c r="DJ213" i="3" s="1"/>
  <c r="DF382" i="3"/>
  <c r="DJ382" i="3" s="1"/>
  <c r="DG382" i="3"/>
  <c r="DH382" i="3"/>
  <c r="DI382" i="3"/>
  <c r="DG589" i="3"/>
  <c r="DI589" i="3"/>
  <c r="DF589" i="3"/>
  <c r="DJ589" i="3" s="1"/>
  <c r="DH589" i="3"/>
  <c r="DF365" i="3"/>
  <c r="DG365" i="3"/>
  <c r="DH365" i="3"/>
  <c r="DI365" i="3"/>
  <c r="DJ365" i="3" s="1"/>
  <c r="DI369" i="3"/>
  <c r="DF369" i="3"/>
  <c r="DJ369" i="3" s="1"/>
  <c r="DG369" i="3"/>
  <c r="DH369" i="3"/>
  <c r="DH157" i="3"/>
  <c r="DI157" i="3"/>
  <c r="DJ157" i="3" s="1"/>
  <c r="DF157" i="3"/>
  <c r="DG157" i="3"/>
  <c r="DF520" i="3"/>
  <c r="DJ520" i="3" s="1"/>
  <c r="DG520" i="3"/>
  <c r="DH520" i="3"/>
  <c r="DI520" i="3"/>
  <c r="DF44" i="3"/>
  <c r="DJ44" i="3" s="1"/>
  <c r="DG44" i="3"/>
  <c r="DH44" i="3"/>
  <c r="DI44" i="3"/>
  <c r="DF707" i="3"/>
  <c r="DJ707" i="3" s="1"/>
  <c r="DG707" i="3"/>
  <c r="DH707" i="3"/>
  <c r="DI707" i="3"/>
  <c r="DF158" i="3"/>
  <c r="DG158" i="3"/>
  <c r="DJ158" i="3" s="1"/>
  <c r="DH158" i="3"/>
  <c r="DI158" i="3"/>
  <c r="DI119" i="3"/>
  <c r="DF119" i="3"/>
  <c r="DG119" i="3"/>
  <c r="DJ119" i="3" s="1"/>
  <c r="DH119" i="3"/>
  <c r="DF661" i="3"/>
  <c r="DG661" i="3"/>
  <c r="DJ661" i="3" s="1"/>
  <c r="DH661" i="3"/>
  <c r="DI661" i="3"/>
  <c r="AJ26" i="1"/>
  <c r="W59" i="1"/>
  <c r="DF165" i="3"/>
  <c r="DG165" i="3"/>
  <c r="DH165" i="3"/>
  <c r="DI165" i="3"/>
  <c r="DJ165" i="3" s="1"/>
  <c r="GM100" i="1"/>
  <c r="GO100" i="1" s="1"/>
  <c r="CY46" i="1"/>
  <c r="CZ46" i="1"/>
  <c r="X46" i="1"/>
  <c r="GM46" i="1" s="1"/>
  <c r="GO46" i="1" s="1"/>
  <c r="Y46" i="1"/>
  <c r="DF218" i="3"/>
  <c r="DJ218" i="3" s="1"/>
  <c r="DG218" i="3"/>
  <c r="DH218" i="3"/>
  <c r="DI218" i="3"/>
  <c r="DF346" i="3"/>
  <c r="DJ346" i="3" s="1"/>
  <c r="DG346" i="3"/>
  <c r="DH346" i="3"/>
  <c r="DI346" i="3"/>
  <c r="CY134" i="1"/>
  <c r="CZ134" i="1"/>
  <c r="X134" i="1"/>
  <c r="GM134" i="1" s="1"/>
  <c r="GO134" i="1" s="1"/>
  <c r="Y134" i="1"/>
  <c r="CP140" i="1"/>
  <c r="O140" i="1" s="1"/>
  <c r="GM140" i="1" s="1"/>
  <c r="GO140" i="1" s="1"/>
  <c r="FR148" i="1"/>
  <c r="CP148" i="1"/>
  <c r="O148" i="1" s="1"/>
  <c r="GM148" i="1" s="1"/>
  <c r="DF374" i="3"/>
  <c r="DG374" i="3"/>
  <c r="DH374" i="3"/>
  <c r="DI374" i="3"/>
  <c r="DJ374" i="3" s="1"/>
  <c r="Y125" i="1"/>
  <c r="GM125" i="1" s="1"/>
  <c r="GO125" i="1" s="1"/>
  <c r="X125" i="1"/>
  <c r="CY125" i="1"/>
  <c r="CZ125" i="1"/>
  <c r="CP212" i="1"/>
  <c r="O212" i="1" s="1"/>
  <c r="GM212" i="1" s="1"/>
  <c r="FR212" i="1"/>
  <c r="GM192" i="1"/>
  <c r="GO192" i="1" s="1"/>
  <c r="CP250" i="1"/>
  <c r="O250" i="1" s="1"/>
  <c r="AC309" i="1"/>
  <c r="Q269" i="1"/>
  <c r="DV309" i="1" s="1"/>
  <c r="R269" i="1"/>
  <c r="T269" i="1"/>
  <c r="X201" i="1"/>
  <c r="GM201" i="1" s="1"/>
  <c r="GO201" i="1" s="1"/>
  <c r="Y201" i="1"/>
  <c r="CY201" i="1"/>
  <c r="CZ201" i="1"/>
  <c r="S269" i="1"/>
  <c r="DF524" i="3"/>
  <c r="DH524" i="3"/>
  <c r="DG524" i="3"/>
  <c r="DJ524" i="3" s="1"/>
  <c r="DI524" i="3"/>
  <c r="CP370" i="1"/>
  <c r="O370" i="1" s="1"/>
  <c r="CP265" i="1"/>
  <c r="O265" i="1" s="1"/>
  <c r="GM265" i="1" s="1"/>
  <c r="GO265" i="1" s="1"/>
  <c r="CP302" i="1"/>
  <c r="O302" i="1" s="1"/>
  <c r="GM302" i="1" s="1"/>
  <c r="FR302" i="1"/>
  <c r="CY199" i="1"/>
  <c r="CZ199" i="1"/>
  <c r="X199" i="1"/>
  <c r="GM199" i="1" s="1"/>
  <c r="Y199" i="1"/>
  <c r="V269" i="1"/>
  <c r="EA309" i="1" s="1"/>
  <c r="EI91" i="1"/>
  <c r="P226" i="1"/>
  <c r="DF573" i="3"/>
  <c r="DH573" i="3"/>
  <c r="DI573" i="3"/>
  <c r="DG573" i="3"/>
  <c r="DJ573" i="3" s="1"/>
  <c r="DF678" i="3"/>
  <c r="DJ678" i="3" s="1"/>
  <c r="DG678" i="3"/>
  <c r="DH678" i="3"/>
  <c r="DI678" i="3"/>
  <c r="GM349" i="1"/>
  <c r="GO349" i="1" s="1"/>
  <c r="CP293" i="1"/>
  <c r="O293" i="1" s="1"/>
  <c r="GM293" i="1" s="1"/>
  <c r="GO293" i="1" s="1"/>
  <c r="DF585" i="3"/>
  <c r="DJ585" i="3" s="1"/>
  <c r="DI585" i="3"/>
  <c r="DG585" i="3"/>
  <c r="DH585" i="3"/>
  <c r="DF624" i="3"/>
  <c r="DJ624" i="3" s="1"/>
  <c r="DG624" i="3"/>
  <c r="DH624" i="3"/>
  <c r="DI624" i="3"/>
  <c r="P362" i="1"/>
  <c r="DU378" i="1" s="1"/>
  <c r="CG378" i="1"/>
  <c r="X413" i="1"/>
  <c r="Y413" i="1"/>
  <c r="CY413" i="1"/>
  <c r="CZ413" i="1"/>
  <c r="DF553" i="3"/>
  <c r="DJ553" i="3" s="1"/>
  <c r="DG553" i="3"/>
  <c r="DH553" i="3"/>
  <c r="DI553" i="3"/>
  <c r="DG608" i="3"/>
  <c r="DJ608" i="3" s="1"/>
  <c r="DF608" i="3"/>
  <c r="DH608" i="3"/>
  <c r="DI608" i="3"/>
  <c r="CZ442" i="1"/>
  <c r="X442" i="1"/>
  <c r="Y442" i="1"/>
  <c r="CY442" i="1"/>
  <c r="DF709" i="3"/>
  <c r="DJ709" i="3" s="1"/>
  <c r="DH709" i="3"/>
  <c r="DG709" i="3"/>
  <c r="DI709" i="3"/>
  <c r="Q434" i="1"/>
  <c r="R434" i="1"/>
  <c r="V434" i="1"/>
  <c r="AI473" i="1" s="1"/>
  <c r="GX434" i="1"/>
  <c r="CJ473" i="1" s="1"/>
  <c r="P434" i="1"/>
  <c r="CP434" i="1" s="1"/>
  <c r="O434" i="1" s="1"/>
  <c r="S434" i="1"/>
  <c r="U434" i="1"/>
  <c r="DI640" i="3"/>
  <c r="DF640" i="3"/>
  <c r="DJ640" i="3" s="1"/>
  <c r="DH640" i="3"/>
  <c r="DG640" i="3"/>
  <c r="DF665" i="3"/>
  <c r="DJ665" i="3" s="1"/>
  <c r="DG665" i="3"/>
  <c r="DH665" i="3"/>
  <c r="DI665" i="3"/>
  <c r="CP449" i="1"/>
  <c r="O449" i="1" s="1"/>
  <c r="GM449" i="1" s="1"/>
  <c r="GO449" i="1" s="1"/>
  <c r="CY465" i="1"/>
  <c r="X465" i="1"/>
  <c r="Y465" i="1"/>
  <c r="CZ465" i="1"/>
  <c r="GM158" i="1"/>
  <c r="GO158" i="1" s="1"/>
  <c r="DF23" i="3"/>
  <c r="DG23" i="3"/>
  <c r="DJ23" i="3" s="1"/>
  <c r="DI23" i="3"/>
  <c r="DH23" i="3"/>
  <c r="DF149" i="3"/>
  <c r="DJ149" i="3" s="1"/>
  <c r="DG149" i="3"/>
  <c r="DH149" i="3"/>
  <c r="DI149" i="3"/>
  <c r="DF82" i="3"/>
  <c r="DJ82" i="3" s="1"/>
  <c r="DH82" i="3"/>
  <c r="DG82" i="3"/>
  <c r="DI82" i="3"/>
  <c r="DG415" i="3"/>
  <c r="DH415" i="3"/>
  <c r="DI415" i="3"/>
  <c r="DF415" i="3"/>
  <c r="DJ415" i="3" s="1"/>
  <c r="DG632" i="3"/>
  <c r="DJ632" i="3" s="1"/>
  <c r="DH632" i="3"/>
  <c r="DI632" i="3"/>
  <c r="DF632" i="3"/>
  <c r="DF566" i="3"/>
  <c r="DH566" i="3"/>
  <c r="DG566" i="3"/>
  <c r="DJ566" i="3" s="1"/>
  <c r="DI566" i="3"/>
  <c r="DH151" i="3"/>
  <c r="DI151" i="3"/>
  <c r="DF151" i="3"/>
  <c r="DJ151" i="3" s="1"/>
  <c r="DG151" i="3"/>
  <c r="DF372" i="3"/>
  <c r="DJ372" i="3" s="1"/>
  <c r="DG372" i="3"/>
  <c r="DH372" i="3"/>
  <c r="DI372" i="3"/>
  <c r="DI90" i="3"/>
  <c r="DJ90" i="3" s="1"/>
  <c r="DF90" i="3"/>
  <c r="DG90" i="3"/>
  <c r="DH90" i="3"/>
  <c r="DF138" i="3"/>
  <c r="DJ138" i="3" s="1"/>
  <c r="DG138" i="3"/>
  <c r="DH138" i="3"/>
  <c r="DI138" i="3"/>
  <c r="DF94" i="3"/>
  <c r="DJ94" i="3" s="1"/>
  <c r="DH94" i="3"/>
  <c r="DG94" i="3"/>
  <c r="DI94" i="3"/>
  <c r="DF114" i="3"/>
  <c r="DJ114" i="3" s="1"/>
  <c r="DG114" i="3"/>
  <c r="DH114" i="3"/>
  <c r="DI114" i="3"/>
  <c r="DF65" i="3"/>
  <c r="DJ65" i="3" s="1"/>
  <c r="DG65" i="3"/>
  <c r="DH65" i="3"/>
  <c r="DI65" i="3"/>
  <c r="DF410" i="3"/>
  <c r="DH410" i="3"/>
  <c r="DG410" i="3"/>
  <c r="DJ410" i="3" s="1"/>
  <c r="DI410" i="3"/>
  <c r="DG112" i="3"/>
  <c r="DJ112" i="3" s="1"/>
  <c r="DH112" i="3"/>
  <c r="DF112" i="3"/>
  <c r="DI112" i="3"/>
  <c r="DF132" i="3"/>
  <c r="DJ132" i="3" s="1"/>
  <c r="DG132" i="3"/>
  <c r="DH132" i="3"/>
  <c r="DI132" i="3"/>
  <c r="DG408" i="3"/>
  <c r="DJ408" i="3" s="1"/>
  <c r="DF408" i="3"/>
  <c r="DH408" i="3"/>
  <c r="DI408" i="3"/>
  <c r="DG518" i="3"/>
  <c r="DH518" i="3"/>
  <c r="DI518" i="3"/>
  <c r="DF518" i="3"/>
  <c r="DJ518" i="3" s="1"/>
  <c r="DF530" i="3"/>
  <c r="DJ530" i="3" s="1"/>
  <c r="DG530" i="3"/>
  <c r="DH530" i="3"/>
  <c r="DI530" i="3"/>
  <c r="DF638" i="3"/>
  <c r="DJ638" i="3" s="1"/>
  <c r="DG638" i="3"/>
  <c r="DH638" i="3"/>
  <c r="DI638" i="3"/>
  <c r="DH694" i="3"/>
  <c r="DI694" i="3"/>
  <c r="DF694" i="3"/>
  <c r="DG694" i="3"/>
  <c r="DJ694" i="3" s="1"/>
  <c r="DF653" i="3"/>
  <c r="DJ653" i="3" s="1"/>
  <c r="DG653" i="3"/>
  <c r="DH653" i="3"/>
  <c r="DI653" i="3"/>
  <c r="CY48" i="1"/>
  <c r="CZ48" i="1"/>
  <c r="X48" i="1"/>
  <c r="GM48" i="1" s="1"/>
  <c r="GN48" i="1" s="1"/>
  <c r="Y48" i="1"/>
  <c r="DF107" i="3"/>
  <c r="DJ107" i="3" s="1"/>
  <c r="DH107" i="3"/>
  <c r="DG107" i="3"/>
  <c r="DI107" i="3"/>
  <c r="DF146" i="3"/>
  <c r="DG146" i="3"/>
  <c r="DJ146" i="3" s="1"/>
  <c r="DI146" i="3"/>
  <c r="DH146" i="3"/>
  <c r="DI169" i="3"/>
  <c r="DJ169" i="3" s="1"/>
  <c r="DF169" i="3"/>
  <c r="DG169" i="3"/>
  <c r="DH169" i="3"/>
  <c r="DH163" i="3"/>
  <c r="DI163" i="3"/>
  <c r="DJ163" i="3" s="1"/>
  <c r="DF163" i="3"/>
  <c r="DG163" i="3"/>
  <c r="DG89" i="3"/>
  <c r="DF89" i="3"/>
  <c r="DH89" i="3"/>
  <c r="DI89" i="3"/>
  <c r="DJ89" i="3" s="1"/>
  <c r="DF134" i="3"/>
  <c r="DG134" i="3"/>
  <c r="DJ134" i="3" s="1"/>
  <c r="DH134" i="3"/>
  <c r="DI134" i="3"/>
  <c r="DF105" i="3"/>
  <c r="DG105" i="3"/>
  <c r="DJ105" i="3" s="1"/>
  <c r="DH105" i="3"/>
  <c r="DI105" i="3"/>
  <c r="DF100" i="3"/>
  <c r="DJ100" i="3" s="1"/>
  <c r="DH100" i="3"/>
  <c r="DG100" i="3"/>
  <c r="DI100" i="3"/>
  <c r="DF160" i="3"/>
  <c r="DJ160" i="3" s="1"/>
  <c r="DG160" i="3"/>
  <c r="DH160" i="3"/>
  <c r="DI160" i="3"/>
  <c r="DF106" i="3"/>
  <c r="DG106" i="3"/>
  <c r="DJ106" i="3" s="1"/>
  <c r="DI106" i="3"/>
  <c r="DH106" i="3"/>
  <c r="DH355" i="3"/>
  <c r="DF355" i="3"/>
  <c r="DG355" i="3"/>
  <c r="DJ355" i="3" s="1"/>
  <c r="DI355" i="3"/>
  <c r="DF331" i="3"/>
  <c r="DG331" i="3"/>
  <c r="DJ331" i="3" s="1"/>
  <c r="DH331" i="3"/>
  <c r="DI331" i="3"/>
  <c r="DG386" i="3"/>
  <c r="DH386" i="3"/>
  <c r="DI386" i="3"/>
  <c r="DJ386" i="3" s="1"/>
  <c r="DF386" i="3"/>
  <c r="DH414" i="3"/>
  <c r="DI414" i="3"/>
  <c r="DF414" i="3"/>
  <c r="DJ414" i="3" s="1"/>
  <c r="DG414" i="3"/>
  <c r="DG447" i="3"/>
  <c r="DH447" i="3"/>
  <c r="DI447" i="3"/>
  <c r="DF447" i="3"/>
  <c r="DJ447" i="3" s="1"/>
  <c r="DH525" i="3"/>
  <c r="DI525" i="3"/>
  <c r="DF525" i="3"/>
  <c r="DG525" i="3"/>
  <c r="DJ525" i="3" s="1"/>
  <c r="DF499" i="3"/>
  <c r="DJ499" i="3" s="1"/>
  <c r="DG499" i="3"/>
  <c r="DI499" i="3"/>
  <c r="DH499" i="3"/>
  <c r="DF523" i="3"/>
  <c r="DG523" i="3"/>
  <c r="DH523" i="3"/>
  <c r="DI523" i="3"/>
  <c r="DJ523" i="3" s="1"/>
  <c r="DF533" i="3"/>
  <c r="DJ533" i="3" s="1"/>
  <c r="DG533" i="3"/>
  <c r="DI533" i="3"/>
  <c r="DH533" i="3"/>
  <c r="DF527" i="3"/>
  <c r="DJ527" i="3" s="1"/>
  <c r="DG527" i="3"/>
  <c r="DH527" i="3"/>
  <c r="DI527" i="3"/>
  <c r="DG657" i="3"/>
  <c r="DH657" i="3"/>
  <c r="DF657" i="3"/>
  <c r="DJ657" i="3" s="1"/>
  <c r="DI657" i="3"/>
  <c r="DF627" i="3"/>
  <c r="DJ627" i="3" s="1"/>
  <c r="DG627" i="3"/>
  <c r="DH627" i="3"/>
  <c r="DI627" i="3"/>
  <c r="DG35" i="3"/>
  <c r="DI35" i="3"/>
  <c r="DJ35" i="3" s="1"/>
  <c r="DH35" i="3"/>
  <c r="DF35" i="3"/>
  <c r="DI666" i="3"/>
  <c r="DF666" i="3"/>
  <c r="DJ666" i="3" s="1"/>
  <c r="DG666" i="3"/>
  <c r="DH666" i="3"/>
  <c r="DF677" i="3"/>
  <c r="DJ677" i="3" s="1"/>
  <c r="DG677" i="3"/>
  <c r="DH677" i="3"/>
  <c r="DI677" i="3"/>
  <c r="CP36" i="1"/>
  <c r="O36" i="1" s="1"/>
  <c r="GM36" i="1" s="1"/>
  <c r="GO36" i="1" s="1"/>
  <c r="DG48" i="3"/>
  <c r="DI48" i="3"/>
  <c r="DH48" i="3"/>
  <c r="DF48" i="3"/>
  <c r="DJ48" i="3" s="1"/>
  <c r="CY50" i="1"/>
  <c r="CZ50" i="1"/>
  <c r="X50" i="1"/>
  <c r="Y50" i="1"/>
  <c r="CP54" i="1"/>
  <c r="O54" i="1" s="1"/>
  <c r="GM54" i="1" s="1"/>
  <c r="GO54" i="1" s="1"/>
  <c r="DG108" i="3"/>
  <c r="DI108" i="3"/>
  <c r="DF108" i="3"/>
  <c r="DJ108" i="3" s="1"/>
  <c r="DH108" i="3"/>
  <c r="DF144" i="3"/>
  <c r="DG144" i="3"/>
  <c r="DJ144" i="3" s="1"/>
  <c r="DH144" i="3"/>
  <c r="DI144" i="3"/>
  <c r="GM34" i="1"/>
  <c r="GO34" i="1" s="1"/>
  <c r="DF698" i="3"/>
  <c r="DJ698" i="3" s="1"/>
  <c r="DG698" i="3"/>
  <c r="DH698" i="3"/>
  <c r="DI698" i="3"/>
  <c r="EV26" i="1"/>
  <c r="P84" i="1"/>
  <c r="EV503" i="1"/>
  <c r="AO26" i="1"/>
  <c r="F63" i="1"/>
  <c r="AO503" i="1"/>
  <c r="AX26" i="1"/>
  <c r="F66" i="1"/>
  <c r="DZ216" i="1"/>
  <c r="DW216" i="1"/>
  <c r="BB26" i="1"/>
  <c r="F72" i="1"/>
  <c r="BB503" i="1"/>
  <c r="FR182" i="1"/>
  <c r="CP182" i="1"/>
  <c r="O182" i="1" s="1"/>
  <c r="GM182" i="1" s="1"/>
  <c r="GM131" i="1"/>
  <c r="FR253" i="1"/>
  <c r="FQ309" i="1" s="1"/>
  <c r="CP253" i="1"/>
  <c r="O253" i="1" s="1"/>
  <c r="GM253" i="1" s="1"/>
  <c r="CP196" i="1"/>
  <c r="O196" i="1" s="1"/>
  <c r="GM196" i="1" s="1"/>
  <c r="GO196" i="1" s="1"/>
  <c r="CP160" i="1"/>
  <c r="O160" i="1" s="1"/>
  <c r="GM160" i="1" s="1"/>
  <c r="GO160" i="1" s="1"/>
  <c r="GM258" i="1"/>
  <c r="GO258" i="1" s="1"/>
  <c r="X209" i="1"/>
  <c r="Y209" i="1"/>
  <c r="CZ209" i="1"/>
  <c r="CY209" i="1"/>
  <c r="GM280" i="1"/>
  <c r="GO280" i="1" s="1"/>
  <c r="EV248" i="1"/>
  <c r="P334" i="1"/>
  <c r="DF500" i="3"/>
  <c r="DJ500" i="3" s="1"/>
  <c r="DI500" i="3"/>
  <c r="DH500" i="3"/>
  <c r="DG500" i="3"/>
  <c r="CP374" i="1"/>
  <c r="O374" i="1" s="1"/>
  <c r="GM374" i="1" s="1"/>
  <c r="GO374" i="1" s="1"/>
  <c r="DF442" i="3"/>
  <c r="DG442" i="3"/>
  <c r="DH442" i="3"/>
  <c r="DI442" i="3"/>
  <c r="DJ442" i="3" s="1"/>
  <c r="CP367" i="1"/>
  <c r="O367" i="1" s="1"/>
  <c r="GM367" i="1" s="1"/>
  <c r="GO367" i="1" s="1"/>
  <c r="DF675" i="3"/>
  <c r="DG675" i="3"/>
  <c r="DJ675" i="3" s="1"/>
  <c r="DH675" i="3"/>
  <c r="DI675" i="3"/>
  <c r="U362" i="1"/>
  <c r="DZ378" i="1" s="1"/>
  <c r="DI622" i="3"/>
  <c r="DF622" i="3"/>
  <c r="DH622" i="3"/>
  <c r="DG622" i="3"/>
  <c r="DJ622" i="3" s="1"/>
  <c r="X306" i="1"/>
  <c r="Y306" i="1"/>
  <c r="CY306" i="1"/>
  <c r="CZ306" i="1"/>
  <c r="X363" i="1"/>
  <c r="Y363" i="1"/>
  <c r="CY363" i="1"/>
  <c r="CZ363" i="1"/>
  <c r="CZ433" i="1"/>
  <c r="X433" i="1"/>
  <c r="GM433" i="1" s="1"/>
  <c r="GO433" i="1" s="1"/>
  <c r="Y433" i="1"/>
  <c r="CY433" i="1"/>
  <c r="F382" i="1"/>
  <c r="AO341" i="1"/>
  <c r="DF655" i="3"/>
  <c r="DJ655" i="3" s="1"/>
  <c r="DG655" i="3"/>
  <c r="DH655" i="3"/>
  <c r="DI655" i="3"/>
  <c r="CY419" i="1"/>
  <c r="CZ419" i="1"/>
  <c r="X419" i="1"/>
  <c r="GM419" i="1" s="1"/>
  <c r="GO419" i="1" s="1"/>
  <c r="Y419" i="1"/>
  <c r="X416" i="1"/>
  <c r="GM416" i="1" s="1"/>
  <c r="GO416" i="1" s="1"/>
  <c r="Y416" i="1"/>
  <c r="AF473" i="1"/>
  <c r="CY416" i="1"/>
  <c r="CZ416" i="1"/>
  <c r="CP442" i="1"/>
  <c r="O442" i="1" s="1"/>
  <c r="EV410" i="1"/>
  <c r="P498" i="1"/>
  <c r="CZ431" i="1"/>
  <c r="X431" i="1"/>
  <c r="GM431" i="1" s="1"/>
  <c r="GO431" i="1" s="1"/>
  <c r="CY431" i="1"/>
  <c r="Y431" i="1"/>
  <c r="DF611" i="3"/>
  <c r="DG611" i="3"/>
  <c r="DJ611" i="3" s="1"/>
  <c r="DH611" i="3"/>
  <c r="DI611" i="3"/>
  <c r="DF708" i="3"/>
  <c r="DJ708" i="3" s="1"/>
  <c r="DG708" i="3"/>
  <c r="DI708" i="3"/>
  <c r="DH708" i="3"/>
  <c r="W370" i="1"/>
  <c r="Y464" i="1"/>
  <c r="GM464" i="1" s="1"/>
  <c r="GO464" i="1" s="1"/>
  <c r="X464" i="1"/>
  <c r="CY464" i="1"/>
  <c r="CZ464" i="1"/>
  <c r="X432" i="1"/>
  <c r="Y432" i="1"/>
  <c r="CY432" i="1"/>
  <c r="CZ432" i="1"/>
  <c r="DF639" i="3"/>
  <c r="DJ639" i="3" s="1"/>
  <c r="DG639" i="3"/>
  <c r="DH639" i="3"/>
  <c r="DI639" i="3"/>
  <c r="U443" i="1"/>
  <c r="CP463" i="1"/>
  <c r="O463" i="1" s="1"/>
  <c r="GM463" i="1" s="1"/>
  <c r="GO463" i="1" s="1"/>
  <c r="CZ449" i="1"/>
  <c r="X449" i="1"/>
  <c r="Y449" i="1"/>
  <c r="CY449" i="1"/>
  <c r="AQ410" i="1"/>
  <c r="F483" i="1"/>
  <c r="FV410" i="1"/>
  <c r="EM473" i="1"/>
  <c r="T434" i="1"/>
  <c r="DG125" i="3"/>
  <c r="DH125" i="3"/>
  <c r="DF125" i="3"/>
  <c r="DI125" i="3"/>
  <c r="DJ125" i="3" s="1"/>
  <c r="DF91" i="3"/>
  <c r="DG91" i="3"/>
  <c r="DH91" i="3"/>
  <c r="DI91" i="3"/>
  <c r="DJ91" i="3" s="1"/>
  <c r="GM204" i="1"/>
  <c r="GO204" i="1" s="1"/>
  <c r="DF554" i="3"/>
  <c r="DJ554" i="3" s="1"/>
  <c r="DI554" i="3"/>
  <c r="DG554" i="3"/>
  <c r="DH554" i="3"/>
  <c r="DF605" i="3"/>
  <c r="DJ605" i="3" s="1"/>
  <c r="DG605" i="3"/>
  <c r="DH605" i="3"/>
  <c r="DI605" i="3"/>
  <c r="DF153" i="3"/>
  <c r="DG153" i="3"/>
  <c r="DH153" i="3"/>
  <c r="DI153" i="3"/>
  <c r="DJ153" i="3" s="1"/>
  <c r="DF52" i="3"/>
  <c r="DJ52" i="3" s="1"/>
  <c r="DG52" i="3"/>
  <c r="DH52" i="3"/>
  <c r="DI52" i="3"/>
  <c r="DF342" i="3"/>
  <c r="DJ342" i="3" s="1"/>
  <c r="DG342" i="3"/>
  <c r="DH342" i="3"/>
  <c r="DI342" i="3"/>
  <c r="DI53" i="3"/>
  <c r="DH53" i="3"/>
  <c r="DF53" i="3"/>
  <c r="DJ53" i="3" s="1"/>
  <c r="DG53" i="3"/>
  <c r="DI375" i="3"/>
  <c r="DF375" i="3"/>
  <c r="DG375" i="3"/>
  <c r="DJ375" i="3" s="1"/>
  <c r="DH375" i="3"/>
  <c r="DH502" i="3"/>
  <c r="DI502" i="3"/>
  <c r="DF502" i="3"/>
  <c r="DG502" i="3"/>
  <c r="DJ502" i="3" s="1"/>
  <c r="DG423" i="3"/>
  <c r="DH423" i="3"/>
  <c r="DI423" i="3"/>
  <c r="DF423" i="3"/>
  <c r="DJ423" i="3" s="1"/>
  <c r="DG509" i="3"/>
  <c r="DJ509" i="3" s="1"/>
  <c r="DH509" i="3"/>
  <c r="DF509" i="3"/>
  <c r="DI509" i="3"/>
  <c r="DF521" i="3"/>
  <c r="DJ521" i="3" s="1"/>
  <c r="DG521" i="3"/>
  <c r="DH521" i="3"/>
  <c r="DI521" i="3"/>
  <c r="DF546" i="3"/>
  <c r="DG546" i="3"/>
  <c r="DJ546" i="3" s="1"/>
  <c r="DH546" i="3"/>
  <c r="DI546" i="3"/>
  <c r="DF548" i="3"/>
  <c r="DJ548" i="3" s="1"/>
  <c r="DG548" i="3"/>
  <c r="DI548" i="3"/>
  <c r="DH548" i="3"/>
  <c r="DG672" i="3"/>
  <c r="DJ672" i="3" s="1"/>
  <c r="DH672" i="3"/>
  <c r="DF672" i="3"/>
  <c r="DI672" i="3"/>
  <c r="DG663" i="3"/>
  <c r="DJ663" i="3" s="1"/>
  <c r="DH663" i="3"/>
  <c r="DF663" i="3"/>
  <c r="DI663" i="3"/>
  <c r="DG685" i="3"/>
  <c r="DJ685" i="3" s="1"/>
  <c r="DH685" i="3"/>
  <c r="DF685" i="3"/>
  <c r="DI685" i="3"/>
  <c r="DG7" i="3"/>
  <c r="DI7" i="3"/>
  <c r="DF7" i="3"/>
  <c r="DJ7" i="3" s="1"/>
  <c r="DH7" i="3"/>
  <c r="DF679" i="3"/>
  <c r="DJ679" i="3" s="1"/>
  <c r="DH679" i="3"/>
  <c r="DI679" i="3"/>
  <c r="DG679" i="3"/>
  <c r="CP32" i="1"/>
  <c r="O32" i="1" s="1"/>
  <c r="GM32" i="1" s="1"/>
  <c r="GO32" i="1" s="1"/>
  <c r="AC59" i="1"/>
  <c r="EU26" i="1"/>
  <c r="P75" i="1"/>
  <c r="EU503" i="1"/>
  <c r="DF49" i="3"/>
  <c r="DJ49" i="3" s="1"/>
  <c r="DH49" i="3"/>
  <c r="DI49" i="3"/>
  <c r="DG49" i="3"/>
  <c r="DI62" i="3"/>
  <c r="DG62" i="3"/>
  <c r="DH62" i="3"/>
  <c r="DF62" i="3"/>
  <c r="DJ62" i="3" s="1"/>
  <c r="DF39" i="3"/>
  <c r="DG39" i="3"/>
  <c r="DI39" i="3"/>
  <c r="DJ39" i="3" s="1"/>
  <c r="DH39" i="3"/>
  <c r="CY45" i="1"/>
  <c r="CZ45" i="1"/>
  <c r="X45" i="1"/>
  <c r="Y45" i="1"/>
  <c r="DH104" i="3"/>
  <c r="DI104" i="3"/>
  <c r="DF104" i="3"/>
  <c r="DG104" i="3"/>
  <c r="DJ104" i="3" s="1"/>
  <c r="DW59" i="1"/>
  <c r="DH124" i="3"/>
  <c r="DF124" i="3"/>
  <c r="DJ124" i="3" s="1"/>
  <c r="DG124" i="3"/>
  <c r="DI124" i="3"/>
  <c r="DF139" i="3"/>
  <c r="DJ139" i="3" s="1"/>
  <c r="DG139" i="3"/>
  <c r="DI139" i="3"/>
  <c r="DH139" i="3"/>
  <c r="GM50" i="1"/>
  <c r="GO50" i="1" s="1"/>
  <c r="GM33" i="1"/>
  <c r="GO33" i="1" s="1"/>
  <c r="DF351" i="3"/>
  <c r="DG351" i="3"/>
  <c r="DJ351" i="3" s="1"/>
  <c r="DH351" i="3"/>
  <c r="DI351" i="3"/>
  <c r="DV216" i="1"/>
  <c r="CP93" i="1"/>
  <c r="O93" i="1" s="1"/>
  <c r="FR143" i="1"/>
  <c r="CP143" i="1"/>
  <c r="O143" i="1" s="1"/>
  <c r="GM143" i="1" s="1"/>
  <c r="DG376" i="3"/>
  <c r="DJ376" i="3" s="1"/>
  <c r="DF376" i="3"/>
  <c r="DH376" i="3"/>
  <c r="DI376" i="3"/>
  <c r="GM145" i="1"/>
  <c r="GO145" i="1" s="1"/>
  <c r="DF387" i="3"/>
  <c r="DJ387" i="3" s="1"/>
  <c r="DG387" i="3"/>
  <c r="DI387" i="3"/>
  <c r="DH387" i="3"/>
  <c r="CY193" i="1"/>
  <c r="CZ193" i="1"/>
  <c r="X193" i="1"/>
  <c r="GM193" i="1" s="1"/>
  <c r="Y193" i="1"/>
  <c r="FR172" i="1"/>
  <c r="CP172" i="1"/>
  <c r="O172" i="1" s="1"/>
  <c r="GM172" i="1" s="1"/>
  <c r="X191" i="1"/>
  <c r="GM191" i="1" s="1"/>
  <c r="GO191" i="1" s="1"/>
  <c r="Y191" i="1"/>
  <c r="CY191" i="1"/>
  <c r="CZ191" i="1"/>
  <c r="DG401" i="3"/>
  <c r="DF401" i="3"/>
  <c r="DH401" i="3"/>
  <c r="DI401" i="3"/>
  <c r="DJ401" i="3" s="1"/>
  <c r="DF400" i="3"/>
  <c r="DG400" i="3"/>
  <c r="DH400" i="3"/>
  <c r="DI400" i="3"/>
  <c r="DJ400" i="3" s="1"/>
  <c r="CY189" i="1"/>
  <c r="CZ189" i="1"/>
  <c r="X189" i="1"/>
  <c r="Y189" i="1"/>
  <c r="DF503" i="3"/>
  <c r="DG503" i="3"/>
  <c r="DJ503" i="3" s="1"/>
  <c r="DI503" i="3"/>
  <c r="DH503" i="3"/>
  <c r="EU248" i="1"/>
  <c r="P325" i="1"/>
  <c r="GX269" i="1"/>
  <c r="GB309" i="1" s="1"/>
  <c r="DF578" i="3"/>
  <c r="DH578" i="3"/>
  <c r="DI578" i="3"/>
  <c r="DJ578" i="3" s="1"/>
  <c r="DG578" i="3"/>
  <c r="EM91" i="1"/>
  <c r="P235" i="1"/>
  <c r="CP368" i="1"/>
  <c r="O368" i="1" s="1"/>
  <c r="GM368" i="1" s="1"/>
  <c r="GO368" i="1" s="1"/>
  <c r="DG581" i="3"/>
  <c r="DJ581" i="3" s="1"/>
  <c r="DF581" i="3"/>
  <c r="DH581" i="3"/>
  <c r="DI581" i="3"/>
  <c r="BB341" i="1"/>
  <c r="F391" i="1"/>
  <c r="CY373" i="1"/>
  <c r="CZ373" i="1"/>
  <c r="X373" i="1"/>
  <c r="Y373" i="1"/>
  <c r="BY309" i="1"/>
  <c r="GM455" i="1"/>
  <c r="GO455" i="1" s="1"/>
  <c r="Q471" i="1"/>
  <c r="T471" i="1"/>
  <c r="R471" i="1"/>
  <c r="DW473" i="1" s="1"/>
  <c r="S471" i="1"/>
  <c r="W471" i="1"/>
  <c r="DF645" i="3"/>
  <c r="DG645" i="3"/>
  <c r="DH645" i="3"/>
  <c r="DI645" i="3"/>
  <c r="DJ645" i="3" s="1"/>
  <c r="GM345" i="1"/>
  <c r="GO345" i="1" s="1"/>
  <c r="Q365" i="1"/>
  <c r="CP365" i="1" s="1"/>
  <c r="O365" i="1" s="1"/>
  <c r="R365" i="1"/>
  <c r="S365" i="1"/>
  <c r="U365" i="1"/>
  <c r="AH378" i="1" s="1"/>
  <c r="V365" i="1"/>
  <c r="AI378" i="1" s="1"/>
  <c r="DF547" i="3"/>
  <c r="DG547" i="3"/>
  <c r="DJ547" i="3" s="1"/>
  <c r="DH547" i="3"/>
  <c r="DI547" i="3"/>
  <c r="V370" i="1"/>
  <c r="GM465" i="1"/>
  <c r="GO465" i="1" s="1"/>
  <c r="DF664" i="3"/>
  <c r="DJ664" i="3" s="1"/>
  <c r="DG664" i="3"/>
  <c r="DH664" i="3"/>
  <c r="DI664" i="3"/>
  <c r="GX429" i="1"/>
  <c r="GB473" i="1" s="1"/>
  <c r="T362" i="1"/>
  <c r="DY378" i="1" s="1"/>
  <c r="DI110" i="3"/>
  <c r="DF110" i="3"/>
  <c r="DG110" i="3"/>
  <c r="DJ110" i="3" s="1"/>
  <c r="DH110" i="3"/>
  <c r="DF215" i="3"/>
  <c r="DG215" i="3"/>
  <c r="DH215" i="3"/>
  <c r="DI215" i="3"/>
  <c r="DJ215" i="3" s="1"/>
  <c r="DH409" i="3"/>
  <c r="DF409" i="3"/>
  <c r="DG409" i="3"/>
  <c r="DI409" i="3"/>
  <c r="DJ409" i="3" s="1"/>
  <c r="DH598" i="3"/>
  <c r="DF598" i="3"/>
  <c r="DJ598" i="3" s="1"/>
  <c r="DG598" i="3"/>
  <c r="DI598" i="3"/>
  <c r="X37" i="1"/>
  <c r="CZ37" i="1"/>
  <c r="Y37" i="1"/>
  <c r="ED59" i="1" s="1"/>
  <c r="CY37" i="1"/>
  <c r="CP37" i="1"/>
  <c r="O37" i="1" s="1"/>
  <c r="DX59" i="1"/>
  <c r="CZ203" i="1"/>
  <c r="X203" i="1"/>
  <c r="Y203" i="1"/>
  <c r="CY203" i="1"/>
  <c r="DF651" i="3"/>
  <c r="DJ651" i="3" s="1"/>
  <c r="DG651" i="3"/>
  <c r="DH651" i="3"/>
  <c r="DI651" i="3"/>
  <c r="DG81" i="3"/>
  <c r="DJ81" i="3" s="1"/>
  <c r="DI81" i="3"/>
  <c r="DH81" i="3"/>
  <c r="DF81" i="3"/>
  <c r="CY111" i="1"/>
  <c r="CZ111" i="1"/>
  <c r="X111" i="1"/>
  <c r="GM111" i="1" s="1"/>
  <c r="Y111" i="1"/>
  <c r="FY91" i="1"/>
  <c r="EP216" i="1"/>
  <c r="DH357" i="3"/>
  <c r="DI357" i="3"/>
  <c r="DF357" i="3"/>
  <c r="DJ357" i="3" s="1"/>
  <c r="DG357" i="3"/>
  <c r="DG504" i="3"/>
  <c r="DJ504" i="3" s="1"/>
  <c r="DH504" i="3"/>
  <c r="DI504" i="3"/>
  <c r="DF504" i="3"/>
  <c r="DF129" i="3"/>
  <c r="DJ129" i="3" s="1"/>
  <c r="DG129" i="3"/>
  <c r="DH129" i="3"/>
  <c r="DI129" i="3"/>
  <c r="CP45" i="1"/>
  <c r="O45" i="1" s="1"/>
  <c r="GM45" i="1" s="1"/>
  <c r="GO45" i="1" s="1"/>
  <c r="DF86" i="3"/>
  <c r="DG86" i="3"/>
  <c r="DJ86" i="3" s="1"/>
  <c r="DH86" i="3"/>
  <c r="DI86" i="3"/>
  <c r="DF145" i="3"/>
  <c r="DG145" i="3"/>
  <c r="DJ145" i="3" s="1"/>
  <c r="DH145" i="3"/>
  <c r="DI145" i="3"/>
  <c r="DF66" i="3"/>
  <c r="DJ66" i="3" s="1"/>
  <c r="DG66" i="3"/>
  <c r="DH66" i="3"/>
  <c r="DI66" i="3"/>
  <c r="DF103" i="3"/>
  <c r="DG103" i="3"/>
  <c r="DH103" i="3"/>
  <c r="DI103" i="3"/>
  <c r="DJ103" i="3" s="1"/>
  <c r="DG120" i="3"/>
  <c r="DJ120" i="3" s="1"/>
  <c r="DF120" i="3"/>
  <c r="DH120" i="3"/>
  <c r="DI120" i="3"/>
  <c r="DF216" i="3"/>
  <c r="DG216" i="3"/>
  <c r="DH216" i="3"/>
  <c r="DI216" i="3"/>
  <c r="DJ216" i="3" s="1"/>
  <c r="DH370" i="3"/>
  <c r="DI370" i="3"/>
  <c r="DF370" i="3"/>
  <c r="DJ370" i="3" s="1"/>
  <c r="DG370" i="3"/>
  <c r="DF555" i="3"/>
  <c r="DG555" i="3"/>
  <c r="DH555" i="3"/>
  <c r="DI555" i="3"/>
  <c r="DJ555" i="3" s="1"/>
  <c r="DH551" i="3"/>
  <c r="DI551" i="3"/>
  <c r="DF551" i="3"/>
  <c r="DJ551" i="3" s="1"/>
  <c r="DG551" i="3"/>
  <c r="DH543" i="3"/>
  <c r="DI543" i="3"/>
  <c r="DF543" i="3"/>
  <c r="DJ543" i="3" s="1"/>
  <c r="DG543" i="3"/>
  <c r="DF506" i="3"/>
  <c r="DJ506" i="3" s="1"/>
  <c r="DG506" i="3"/>
  <c r="DH506" i="3"/>
  <c r="DI506" i="3"/>
  <c r="DI567" i="3"/>
  <c r="DF567" i="3"/>
  <c r="DH567" i="3"/>
  <c r="DG567" i="3"/>
  <c r="DJ567" i="3" s="1"/>
  <c r="DG595" i="3"/>
  <c r="DJ595" i="3" s="1"/>
  <c r="DI595" i="3"/>
  <c r="DF595" i="3"/>
  <c r="DH595" i="3"/>
  <c r="DI580" i="3"/>
  <c r="DF580" i="3"/>
  <c r="DG580" i="3"/>
  <c r="DJ580" i="3" s="1"/>
  <c r="DH580" i="3"/>
  <c r="DG552" i="3"/>
  <c r="DH552" i="3"/>
  <c r="DF552" i="3"/>
  <c r="DJ552" i="3" s="1"/>
  <c r="DI552" i="3"/>
  <c r="DF652" i="3"/>
  <c r="DJ652" i="3" s="1"/>
  <c r="DG652" i="3"/>
  <c r="DH652" i="3"/>
  <c r="DI652" i="3"/>
  <c r="DF540" i="3"/>
  <c r="DJ540" i="3" s="1"/>
  <c r="DG540" i="3"/>
  <c r="DI540" i="3"/>
  <c r="DH540" i="3"/>
  <c r="AD59" i="1"/>
  <c r="DH42" i="3"/>
  <c r="DI42" i="3"/>
  <c r="DF42" i="3"/>
  <c r="DG42" i="3"/>
  <c r="DJ42" i="3" s="1"/>
  <c r="DF60" i="3"/>
  <c r="DJ60" i="3" s="1"/>
  <c r="DG60" i="3"/>
  <c r="DH60" i="3"/>
  <c r="DI60" i="3"/>
  <c r="DF131" i="3"/>
  <c r="DJ131" i="3" s="1"/>
  <c r="DG131" i="3"/>
  <c r="DH131" i="3"/>
  <c r="DI131" i="3"/>
  <c r="DF79" i="3"/>
  <c r="DG79" i="3"/>
  <c r="DH79" i="3"/>
  <c r="DI79" i="3"/>
  <c r="DJ79" i="3" s="1"/>
  <c r="DG152" i="3"/>
  <c r="DH152" i="3"/>
  <c r="DI152" i="3"/>
  <c r="DF152" i="3"/>
  <c r="DJ152" i="3" s="1"/>
  <c r="Y39" i="1"/>
  <c r="CY39" i="1"/>
  <c r="CZ39" i="1"/>
  <c r="X39" i="1"/>
  <c r="GM39" i="1" s="1"/>
  <c r="GO39" i="1" s="1"/>
  <c r="BC26" i="1"/>
  <c r="F75" i="1"/>
  <c r="BC503" i="1"/>
  <c r="DV59" i="1"/>
  <c r="DF117" i="3"/>
  <c r="DH117" i="3"/>
  <c r="DI117" i="3"/>
  <c r="DJ117" i="3" s="1"/>
  <c r="DG117" i="3"/>
  <c r="DF136" i="3"/>
  <c r="DG136" i="3"/>
  <c r="DJ136" i="3" s="1"/>
  <c r="DH136" i="3"/>
  <c r="DI136" i="3"/>
  <c r="GA26" i="1"/>
  <c r="ER59" i="1"/>
  <c r="EM26" i="1"/>
  <c r="P78" i="1"/>
  <c r="DF171" i="3"/>
  <c r="DJ171" i="3" s="1"/>
  <c r="DG171" i="3"/>
  <c r="DH171" i="3"/>
  <c r="DI171" i="3"/>
  <c r="GB216" i="1"/>
  <c r="GX121" i="1"/>
  <c r="CJ216" i="1" s="1"/>
  <c r="DF347" i="3"/>
  <c r="DG347" i="3"/>
  <c r="DH347" i="3"/>
  <c r="DI347" i="3"/>
  <c r="DJ347" i="3" s="1"/>
  <c r="DM26" i="1"/>
  <c r="P81" i="1"/>
  <c r="CY138" i="1"/>
  <c r="CZ138" i="1"/>
  <c r="X138" i="1"/>
  <c r="Y138" i="1"/>
  <c r="CZ163" i="1"/>
  <c r="Y163" i="1"/>
  <c r="X163" i="1"/>
  <c r="GM163" i="1" s="1"/>
  <c r="CY163" i="1"/>
  <c r="CP202" i="1"/>
  <c r="O202" i="1" s="1"/>
  <c r="GM202" i="1" s="1"/>
  <c r="GO202" i="1" s="1"/>
  <c r="DI403" i="3"/>
  <c r="DF403" i="3"/>
  <c r="DJ403" i="3" s="1"/>
  <c r="DG403" i="3"/>
  <c r="DH403" i="3"/>
  <c r="CP205" i="1"/>
  <c r="O205" i="1" s="1"/>
  <c r="GM205" i="1" s="1"/>
  <c r="FR205" i="1"/>
  <c r="P269" i="1"/>
  <c r="CP269" i="1" s="1"/>
  <c r="O269" i="1" s="1"/>
  <c r="DF418" i="3"/>
  <c r="DG418" i="3"/>
  <c r="DH418" i="3"/>
  <c r="DI418" i="3"/>
  <c r="DJ418" i="3" s="1"/>
  <c r="AU91" i="1"/>
  <c r="F235" i="1"/>
  <c r="DF505" i="3"/>
  <c r="DJ505" i="3" s="1"/>
  <c r="DG505" i="3"/>
  <c r="DH505" i="3"/>
  <c r="DI505" i="3"/>
  <c r="EG248" i="1"/>
  <c r="P313" i="1"/>
  <c r="DI495" i="3"/>
  <c r="DJ495" i="3" s="1"/>
  <c r="DF495" i="3"/>
  <c r="DH495" i="3"/>
  <c r="DG495" i="3"/>
  <c r="X347" i="1"/>
  <c r="GM347" i="1" s="1"/>
  <c r="GO347" i="1" s="1"/>
  <c r="Y347" i="1"/>
  <c r="CY347" i="1"/>
  <c r="CZ347" i="1"/>
  <c r="GM270" i="1"/>
  <c r="GO270" i="1" s="1"/>
  <c r="DF541" i="3"/>
  <c r="DJ541" i="3" s="1"/>
  <c r="DH541" i="3"/>
  <c r="DG541" i="3"/>
  <c r="DI541" i="3"/>
  <c r="CP256" i="1"/>
  <c r="O256" i="1" s="1"/>
  <c r="GM256" i="1" s="1"/>
  <c r="GO256" i="1" s="1"/>
  <c r="AE378" i="1"/>
  <c r="DI680" i="3"/>
  <c r="DH680" i="3"/>
  <c r="DF680" i="3"/>
  <c r="DJ680" i="3" s="1"/>
  <c r="DG680" i="3"/>
  <c r="FV248" i="1"/>
  <c r="EM309" i="1"/>
  <c r="CY364" i="1"/>
  <c r="CZ364" i="1"/>
  <c r="X364" i="1"/>
  <c r="GM364" i="1" s="1"/>
  <c r="GO364" i="1" s="1"/>
  <c r="Y364" i="1"/>
  <c r="DF588" i="3"/>
  <c r="DJ588" i="3" s="1"/>
  <c r="DH588" i="3"/>
  <c r="DI588" i="3"/>
  <c r="DG588" i="3"/>
  <c r="DF692" i="3"/>
  <c r="DJ692" i="3" s="1"/>
  <c r="DG692" i="3"/>
  <c r="DH692" i="3"/>
  <c r="DI692" i="3"/>
  <c r="CD248" i="1"/>
  <c r="AU309" i="1"/>
  <c r="DF600" i="3"/>
  <c r="DJ600" i="3" s="1"/>
  <c r="DI600" i="3"/>
  <c r="DG600" i="3"/>
  <c r="DH600" i="3"/>
  <c r="GM254" i="1"/>
  <c r="CP353" i="1"/>
  <c r="O353" i="1" s="1"/>
  <c r="GM353" i="1" s="1"/>
  <c r="GO353" i="1" s="1"/>
  <c r="BD341" i="1"/>
  <c r="F403" i="1"/>
  <c r="CY438" i="1"/>
  <c r="CZ438" i="1"/>
  <c r="Y438" i="1"/>
  <c r="X438" i="1"/>
  <c r="FT341" i="1"/>
  <c r="EK378" i="1"/>
  <c r="DF654" i="3"/>
  <c r="DJ654" i="3" s="1"/>
  <c r="DG654" i="3"/>
  <c r="DH654" i="3"/>
  <c r="DI654" i="3"/>
  <c r="EM378" i="1"/>
  <c r="FV341" i="1"/>
  <c r="AF378" i="1"/>
  <c r="X425" i="1"/>
  <c r="GM425" i="1" s="1"/>
  <c r="GO425" i="1" s="1"/>
  <c r="Y425" i="1"/>
  <c r="CY425" i="1"/>
  <c r="CZ425" i="1"/>
  <c r="Y447" i="1"/>
  <c r="CY447" i="1"/>
  <c r="X447" i="1"/>
  <c r="GM447" i="1" s="1"/>
  <c r="GO447" i="1" s="1"/>
  <c r="CZ447" i="1"/>
  <c r="U370" i="1"/>
  <c r="DF618" i="3"/>
  <c r="DJ618" i="3" s="1"/>
  <c r="DG618" i="3"/>
  <c r="DH618" i="3"/>
  <c r="DI618" i="3"/>
  <c r="GX445" i="1"/>
  <c r="GX444" i="1"/>
  <c r="P444" i="1"/>
  <c r="Q444" i="1"/>
  <c r="R444" i="1"/>
  <c r="V444" i="1"/>
  <c r="CP446" i="1"/>
  <c r="O446" i="1" s="1"/>
  <c r="GM446" i="1" s="1"/>
  <c r="GO446" i="1" s="1"/>
  <c r="S450" i="1"/>
  <c r="AS473" i="1"/>
  <c r="CB410" i="1"/>
  <c r="V421" i="1"/>
  <c r="EA473" i="1" s="1"/>
  <c r="P445" i="1"/>
  <c r="CP445" i="1" s="1"/>
  <c r="O445" i="1" s="1"/>
  <c r="GM445" i="1" s="1"/>
  <c r="GO445" i="1" s="1"/>
  <c r="CY418" i="1"/>
  <c r="CZ418" i="1"/>
  <c r="Y418" i="1"/>
  <c r="X418" i="1"/>
  <c r="DF109" i="3"/>
  <c r="DG109" i="3"/>
  <c r="DH109" i="3"/>
  <c r="DI109" i="3"/>
  <c r="DJ109" i="3" s="1"/>
  <c r="DF539" i="3"/>
  <c r="DJ539" i="3" s="1"/>
  <c r="DG539" i="3"/>
  <c r="DH539" i="3"/>
  <c r="DI539" i="3"/>
  <c r="GM168" i="1"/>
  <c r="GO168" i="1" s="1"/>
  <c r="DW309" i="1"/>
  <c r="DH363" i="3"/>
  <c r="DI363" i="3"/>
  <c r="DF363" i="3"/>
  <c r="DG363" i="3"/>
  <c r="DJ363" i="3" s="1"/>
  <c r="DH563" i="3"/>
  <c r="DI563" i="3"/>
  <c r="DF563" i="3"/>
  <c r="DJ563" i="3" s="1"/>
  <c r="DG563" i="3"/>
  <c r="DG161" i="3"/>
  <c r="DH161" i="3"/>
  <c r="DI161" i="3"/>
  <c r="DJ161" i="3" s="1"/>
  <c r="DF161" i="3"/>
  <c r="CP164" i="1"/>
  <c r="O164" i="1" s="1"/>
  <c r="GM164" i="1" s="1"/>
  <c r="FR164" i="1"/>
  <c r="FQ216" i="1" s="1"/>
  <c r="DI116" i="3"/>
  <c r="DJ116" i="3" s="1"/>
  <c r="DF116" i="3"/>
  <c r="DG116" i="3"/>
  <c r="DH116" i="3"/>
  <c r="DF130" i="3"/>
  <c r="DJ130" i="3" s="1"/>
  <c r="DG130" i="3"/>
  <c r="DH130" i="3"/>
  <c r="DI130" i="3"/>
  <c r="DF647" i="3"/>
  <c r="DG647" i="3"/>
  <c r="DJ647" i="3" s="1"/>
  <c r="DH647" i="3"/>
  <c r="DI647" i="3"/>
  <c r="DF634" i="3"/>
  <c r="DG634" i="3"/>
  <c r="DJ634" i="3" s="1"/>
  <c r="DH634" i="3"/>
  <c r="DI634" i="3"/>
  <c r="DF594" i="3"/>
  <c r="DI594" i="3"/>
  <c r="DG594" i="3"/>
  <c r="DJ594" i="3" s="1"/>
  <c r="DH594" i="3"/>
  <c r="DF626" i="3"/>
  <c r="DJ626" i="3" s="1"/>
  <c r="DG626" i="3"/>
  <c r="DH626" i="3"/>
  <c r="DI626" i="3"/>
  <c r="DF9" i="3"/>
  <c r="DG9" i="3"/>
  <c r="DH9" i="3"/>
  <c r="DI9" i="3"/>
  <c r="DJ9" i="3" s="1"/>
  <c r="DF137" i="3"/>
  <c r="DG137" i="3"/>
  <c r="DJ137" i="3" s="1"/>
  <c r="DH137" i="3"/>
  <c r="DI137" i="3"/>
  <c r="DG50" i="3"/>
  <c r="DH50" i="3"/>
  <c r="DF50" i="3"/>
  <c r="DJ50" i="3" s="1"/>
  <c r="DI50" i="3"/>
  <c r="DF8" i="3"/>
  <c r="DJ8" i="3" s="1"/>
  <c r="DH8" i="3"/>
  <c r="DI8" i="3"/>
  <c r="DG8" i="3"/>
  <c r="DG378" i="3"/>
  <c r="DH378" i="3"/>
  <c r="DI378" i="3"/>
  <c r="DF378" i="3"/>
  <c r="DJ378" i="3" s="1"/>
  <c r="DH188" i="3"/>
  <c r="DI188" i="3"/>
  <c r="DJ188" i="3" s="1"/>
  <c r="DF188" i="3"/>
  <c r="DG188" i="3"/>
  <c r="DG101" i="3"/>
  <c r="DI101" i="3"/>
  <c r="DF101" i="3"/>
  <c r="DJ101" i="3" s="1"/>
  <c r="DH101" i="3"/>
  <c r="DF122" i="3"/>
  <c r="DJ122" i="3" s="1"/>
  <c r="DG122" i="3"/>
  <c r="DH122" i="3"/>
  <c r="DI122" i="3"/>
  <c r="DG75" i="3"/>
  <c r="DJ75" i="3" s="1"/>
  <c r="DF75" i="3"/>
  <c r="DH75" i="3"/>
  <c r="DI75" i="3"/>
  <c r="DH208" i="3"/>
  <c r="DI208" i="3"/>
  <c r="DG208" i="3"/>
  <c r="DJ208" i="3" s="1"/>
  <c r="DF208" i="3"/>
  <c r="DH325" i="3"/>
  <c r="DI325" i="3"/>
  <c r="DF325" i="3"/>
  <c r="DG325" i="3"/>
  <c r="DJ325" i="3" s="1"/>
  <c r="DH398" i="3"/>
  <c r="DF398" i="3"/>
  <c r="DG398" i="3"/>
  <c r="DJ398" i="3" s="1"/>
  <c r="DI398" i="3"/>
  <c r="DF360" i="3"/>
  <c r="DG360" i="3"/>
  <c r="DJ360" i="3" s="1"/>
  <c r="DH360" i="3"/>
  <c r="DI360" i="3"/>
  <c r="DF311" i="3"/>
  <c r="DG311" i="3"/>
  <c r="DJ311" i="3" s="1"/>
  <c r="DH311" i="3"/>
  <c r="DI311" i="3"/>
  <c r="DF406" i="3"/>
  <c r="DJ406" i="3" s="1"/>
  <c r="DH406" i="3"/>
  <c r="DG406" i="3"/>
  <c r="DI406" i="3"/>
  <c r="DF349" i="3"/>
  <c r="DG349" i="3"/>
  <c r="DH349" i="3"/>
  <c r="DI349" i="3"/>
  <c r="DJ349" i="3" s="1"/>
  <c r="DH512" i="3"/>
  <c r="DI512" i="3"/>
  <c r="DF512" i="3"/>
  <c r="DJ512" i="3" s="1"/>
  <c r="DG512" i="3"/>
  <c r="DF536" i="3"/>
  <c r="DG536" i="3"/>
  <c r="DJ536" i="3" s="1"/>
  <c r="DH536" i="3"/>
  <c r="DI536" i="3"/>
  <c r="DF570" i="3"/>
  <c r="DJ570" i="3" s="1"/>
  <c r="DI570" i="3"/>
  <c r="DG570" i="3"/>
  <c r="DH570" i="3"/>
  <c r="DF584" i="3"/>
  <c r="DJ584" i="3" s="1"/>
  <c r="DG584" i="3"/>
  <c r="DH584" i="3"/>
  <c r="DI584" i="3"/>
  <c r="DI559" i="3"/>
  <c r="DF559" i="3"/>
  <c r="DJ559" i="3" s="1"/>
  <c r="DG559" i="3"/>
  <c r="DH559" i="3"/>
  <c r="DF528" i="3"/>
  <c r="DJ528" i="3" s="1"/>
  <c r="DG528" i="3"/>
  <c r="DH528" i="3"/>
  <c r="DI528" i="3"/>
  <c r="DG623" i="3"/>
  <c r="DJ623" i="3" s="1"/>
  <c r="DH623" i="3"/>
  <c r="DI623" i="3"/>
  <c r="DF623" i="3"/>
  <c r="DF353" i="3"/>
  <c r="DJ353" i="3" s="1"/>
  <c r="DG353" i="3"/>
  <c r="DH353" i="3"/>
  <c r="DI353" i="3"/>
  <c r="DF571" i="3"/>
  <c r="DG571" i="3"/>
  <c r="DI571" i="3"/>
  <c r="DJ571" i="3" s="1"/>
  <c r="DH571" i="3"/>
  <c r="DG682" i="3"/>
  <c r="DF682" i="3"/>
  <c r="DJ682" i="3" s="1"/>
  <c r="DH682" i="3"/>
  <c r="DI682" i="3"/>
  <c r="DH681" i="3"/>
  <c r="DF681" i="3"/>
  <c r="DJ681" i="3" s="1"/>
  <c r="DI681" i="3"/>
  <c r="DG681" i="3"/>
  <c r="DG574" i="3"/>
  <c r="DI574" i="3"/>
  <c r="DH574" i="3"/>
  <c r="DF574" i="3"/>
  <c r="DJ574" i="3" s="1"/>
  <c r="DG544" i="3"/>
  <c r="DH544" i="3"/>
  <c r="DF544" i="3"/>
  <c r="DJ544" i="3" s="1"/>
  <c r="DI544" i="3"/>
  <c r="DF6" i="3"/>
  <c r="DH6" i="3"/>
  <c r="DG6" i="3"/>
  <c r="DJ6" i="3" s="1"/>
  <c r="DI6" i="3"/>
  <c r="DF154" i="3"/>
  <c r="DG154" i="3"/>
  <c r="DJ154" i="3" s="1"/>
  <c r="DI154" i="3"/>
  <c r="DH154" i="3"/>
  <c r="DF46" i="3"/>
  <c r="DJ46" i="3" s="1"/>
  <c r="DG46" i="3"/>
  <c r="DI46" i="3"/>
  <c r="DH46" i="3"/>
  <c r="CP35" i="1"/>
  <c r="O35" i="1" s="1"/>
  <c r="GM35" i="1" s="1"/>
  <c r="GO35" i="1" s="1"/>
  <c r="DU59" i="1"/>
  <c r="DH127" i="3"/>
  <c r="DF127" i="3"/>
  <c r="DG127" i="3"/>
  <c r="DJ127" i="3" s="1"/>
  <c r="DI127" i="3"/>
  <c r="X42" i="1"/>
  <c r="GM42" i="1" s="1"/>
  <c r="GN42" i="1" s="1"/>
  <c r="Y42" i="1"/>
  <c r="CY42" i="1"/>
  <c r="CZ42" i="1"/>
  <c r="DF87" i="3"/>
  <c r="DJ87" i="3" s="1"/>
  <c r="DG87" i="3"/>
  <c r="DI87" i="3"/>
  <c r="DH87" i="3"/>
  <c r="DF693" i="3"/>
  <c r="DH693" i="3"/>
  <c r="DG693" i="3"/>
  <c r="DI693" i="3"/>
  <c r="DJ693" i="3" s="1"/>
  <c r="DH135" i="3"/>
  <c r="DI135" i="3"/>
  <c r="DF135" i="3"/>
  <c r="DG135" i="3"/>
  <c r="DJ135" i="3" s="1"/>
  <c r="CP113" i="1"/>
  <c r="O113" i="1" s="1"/>
  <c r="GM113" i="1" s="1"/>
  <c r="FR113" i="1"/>
  <c r="AU26" i="1"/>
  <c r="F78" i="1"/>
  <c r="AU503" i="1"/>
  <c r="P121" i="1"/>
  <c r="CP121" i="1" s="1"/>
  <c r="O121" i="1" s="1"/>
  <c r="V121" i="1"/>
  <c r="AI216" i="1" s="1"/>
  <c r="DG170" i="3"/>
  <c r="DJ170" i="3" s="1"/>
  <c r="DH170" i="3"/>
  <c r="DI170" i="3"/>
  <c r="DF170" i="3"/>
  <c r="DI396" i="3"/>
  <c r="DF396" i="3"/>
  <c r="DG396" i="3"/>
  <c r="DJ396" i="3" s="1"/>
  <c r="DH396" i="3"/>
  <c r="Y186" i="1"/>
  <c r="CY186" i="1"/>
  <c r="CZ186" i="1"/>
  <c r="X186" i="1"/>
  <c r="GM186" i="1" s="1"/>
  <c r="GO186" i="1" s="1"/>
  <c r="GM136" i="1"/>
  <c r="GO136" i="1" s="1"/>
  <c r="DG340" i="3"/>
  <c r="DH340" i="3"/>
  <c r="DI340" i="3"/>
  <c r="DF340" i="3"/>
  <c r="DJ340" i="3" s="1"/>
  <c r="CP181" i="1"/>
  <c r="O181" i="1" s="1"/>
  <c r="GM181" i="1" s="1"/>
  <c r="FR181" i="1"/>
  <c r="CY133" i="1"/>
  <c r="CZ133" i="1"/>
  <c r="X133" i="1"/>
  <c r="GM133" i="1" s="1"/>
  <c r="GO133" i="1" s="1"/>
  <c r="Y133" i="1"/>
  <c r="X198" i="1"/>
  <c r="Y198" i="1"/>
  <c r="CY198" i="1"/>
  <c r="CZ198" i="1"/>
  <c r="DY309" i="1"/>
  <c r="CY210" i="1"/>
  <c r="CZ210" i="1"/>
  <c r="X210" i="1"/>
  <c r="GM210" i="1" s="1"/>
  <c r="Y210" i="1"/>
  <c r="CP189" i="1"/>
  <c r="O189" i="1" s="1"/>
  <c r="GM189" i="1" s="1"/>
  <c r="GO189" i="1" s="1"/>
  <c r="CY213" i="1"/>
  <c r="CZ213" i="1"/>
  <c r="X213" i="1"/>
  <c r="GM213" i="1" s="1"/>
  <c r="Y213" i="1"/>
  <c r="DF501" i="3"/>
  <c r="DG501" i="3"/>
  <c r="DI501" i="3"/>
  <c r="DJ501" i="3" s="1"/>
  <c r="DH501" i="3"/>
  <c r="GM282" i="1"/>
  <c r="GO282" i="1" s="1"/>
  <c r="CP208" i="1"/>
  <c r="O208" i="1" s="1"/>
  <c r="GM208" i="1" s="1"/>
  <c r="FR208" i="1"/>
  <c r="CP350" i="1"/>
  <c r="O350" i="1" s="1"/>
  <c r="GM350" i="1" s="1"/>
  <c r="GO350" i="1" s="1"/>
  <c r="X304" i="1"/>
  <c r="AK309" i="1" s="1"/>
  <c r="CY304" i="1"/>
  <c r="Y304" i="1"/>
  <c r="CZ304" i="1"/>
  <c r="CP304" i="1"/>
  <c r="O304" i="1" s="1"/>
  <c r="GM304" i="1" s="1"/>
  <c r="GO304" i="1" s="1"/>
  <c r="DF538" i="3"/>
  <c r="DJ538" i="3" s="1"/>
  <c r="DG538" i="3"/>
  <c r="DH538" i="3"/>
  <c r="DI538" i="3"/>
  <c r="CI378" i="1"/>
  <c r="DF671" i="3"/>
  <c r="DI671" i="3"/>
  <c r="DJ671" i="3" s="1"/>
  <c r="DH671" i="3"/>
  <c r="DG671" i="3"/>
  <c r="GM301" i="1"/>
  <c r="GO301" i="1" s="1"/>
  <c r="CY369" i="1"/>
  <c r="Y369" i="1"/>
  <c r="GM369" i="1" s="1"/>
  <c r="GO369" i="1" s="1"/>
  <c r="CZ369" i="1"/>
  <c r="X369" i="1"/>
  <c r="Q366" i="1"/>
  <c r="DV378" i="1" s="1"/>
  <c r="R366" i="1"/>
  <c r="DW378" i="1" s="1"/>
  <c r="T366" i="1"/>
  <c r="V366" i="1"/>
  <c r="EA378" i="1" s="1"/>
  <c r="DG593" i="3"/>
  <c r="DH593" i="3"/>
  <c r="DF593" i="3"/>
  <c r="DI593" i="3"/>
  <c r="DJ593" i="3" s="1"/>
  <c r="FR248" i="1"/>
  <c r="EI309" i="1"/>
  <c r="FY309" i="1"/>
  <c r="Q437" i="1"/>
  <c r="DV473" i="1" s="1"/>
  <c r="R437" i="1"/>
  <c r="GX437" i="1"/>
  <c r="P437" i="1"/>
  <c r="DU473" i="1" s="1"/>
  <c r="S437" i="1"/>
  <c r="P366" i="1"/>
  <c r="CP366" i="1" s="1"/>
  <c r="O366" i="1" s="1"/>
  <c r="GM366" i="1" s="1"/>
  <c r="GO366" i="1" s="1"/>
  <c r="T421" i="1"/>
  <c r="DY473" i="1" s="1"/>
  <c r="GM461" i="1"/>
  <c r="GO461" i="1" s="1"/>
  <c r="Q430" i="1"/>
  <c r="AD473" i="1" s="1"/>
  <c r="R430" i="1"/>
  <c r="AE473" i="1" s="1"/>
  <c r="CP432" i="1"/>
  <c r="O432" i="1" s="1"/>
  <c r="GM432" i="1" s="1"/>
  <c r="GO432" i="1" s="1"/>
  <c r="AG473" i="1"/>
  <c r="DG614" i="3"/>
  <c r="DF614" i="3"/>
  <c r="DJ614" i="3" s="1"/>
  <c r="DH614" i="3"/>
  <c r="DI614" i="3"/>
  <c r="GM427" i="1"/>
  <c r="GO427" i="1" s="1"/>
  <c r="AO410" i="1"/>
  <c r="F477" i="1"/>
  <c r="GX438" i="1"/>
  <c r="P438" i="1"/>
  <c r="Q438" i="1"/>
  <c r="R438" i="1"/>
  <c r="V438" i="1"/>
  <c r="V435" i="1"/>
  <c r="T430" i="1"/>
  <c r="Q450" i="1"/>
  <c r="P450" i="1"/>
  <c r="CP450" i="1" s="1"/>
  <c r="O450" i="1" s="1"/>
  <c r="R450" i="1"/>
  <c r="U450" i="1"/>
  <c r="U471" i="1"/>
  <c r="GX450" i="1"/>
  <c r="CP468" i="1"/>
  <c r="O468" i="1" s="1"/>
  <c r="GM468" i="1" s="1"/>
  <c r="GO468" i="1" s="1"/>
  <c r="W437" i="1"/>
  <c r="FR410" i="1"/>
  <c r="EI473" i="1"/>
  <c r="FY473" i="1"/>
  <c r="V441" i="1"/>
  <c r="W469" i="1"/>
  <c r="AD410" i="1" l="1"/>
  <c r="Q473" i="1"/>
  <c r="CJ91" i="1"/>
  <c r="BA216" i="1"/>
  <c r="BA503" i="1" s="1"/>
  <c r="DL378" i="1"/>
  <c r="DY341" i="1"/>
  <c r="AI341" i="1"/>
  <c r="V378" i="1"/>
  <c r="DW410" i="1"/>
  <c r="DJ473" i="1"/>
  <c r="GB341" i="1"/>
  <c r="ES378" i="1"/>
  <c r="FQ91" i="1"/>
  <c r="EH216" i="1"/>
  <c r="GA216" i="1"/>
  <c r="GB410" i="1"/>
  <c r="ES473" i="1"/>
  <c r="AH341" i="1"/>
  <c r="U378" i="1"/>
  <c r="EB341" i="1"/>
  <c r="DO378" i="1"/>
  <c r="AK248" i="1"/>
  <c r="X309" i="1"/>
  <c r="CJ410" i="1"/>
  <c r="BA473" i="1"/>
  <c r="DY410" i="1"/>
  <c r="DL473" i="1"/>
  <c r="DZ341" i="1"/>
  <c r="DM378" i="1"/>
  <c r="AI410" i="1"/>
  <c r="V473" i="1"/>
  <c r="DU341" i="1"/>
  <c r="FX378" i="1"/>
  <c r="FW378" i="1"/>
  <c r="DH378" i="1"/>
  <c r="FZ378" i="1"/>
  <c r="DN378" i="1"/>
  <c r="EA341" i="1"/>
  <c r="AK26" i="1"/>
  <c r="X59" i="1"/>
  <c r="AL248" i="1"/>
  <c r="Y309" i="1"/>
  <c r="DV410" i="1"/>
  <c r="DI473" i="1"/>
  <c r="ED26" i="1"/>
  <c r="DQ59" i="1"/>
  <c r="DU410" i="1"/>
  <c r="FW473" i="1"/>
  <c r="FZ473" i="1"/>
  <c r="DH473" i="1"/>
  <c r="FX473" i="1"/>
  <c r="AJ410" i="1"/>
  <c r="W473" i="1"/>
  <c r="AL26" i="1"/>
  <c r="Y59" i="1"/>
  <c r="DJ378" i="1"/>
  <c r="DW341" i="1"/>
  <c r="DI378" i="1"/>
  <c r="DV341" i="1"/>
  <c r="AJ91" i="1"/>
  <c r="W216" i="1"/>
  <c r="DV248" i="1"/>
  <c r="DI309" i="1"/>
  <c r="CB59" i="1"/>
  <c r="AE91" i="1"/>
  <c r="R216" i="1"/>
  <c r="AE410" i="1"/>
  <c r="R473" i="1"/>
  <c r="AD91" i="1"/>
  <c r="Q216" i="1"/>
  <c r="CH309" i="1"/>
  <c r="P309" i="1"/>
  <c r="AC248" i="1"/>
  <c r="CE309" i="1"/>
  <c r="CF309" i="1"/>
  <c r="DX91" i="1"/>
  <c r="DK216" i="1"/>
  <c r="AS341" i="1"/>
  <c r="F395" i="1"/>
  <c r="DY248" i="1"/>
  <c r="DL309" i="1"/>
  <c r="EM248" i="1"/>
  <c r="P328" i="1"/>
  <c r="CP438" i="1"/>
  <c r="O438" i="1" s="1"/>
  <c r="GM438" i="1" s="1"/>
  <c r="GO438" i="1" s="1"/>
  <c r="DX26" i="1"/>
  <c r="DK59" i="1"/>
  <c r="GM442" i="1"/>
  <c r="GO442" i="1" s="1"/>
  <c r="GM250" i="1"/>
  <c r="AB309" i="1"/>
  <c r="GM94" i="1"/>
  <c r="DT216" i="1"/>
  <c r="GM171" i="1"/>
  <c r="GM52" i="1"/>
  <c r="GO52" i="1" s="1"/>
  <c r="ED216" i="1"/>
  <c r="W378" i="1"/>
  <c r="AJ341" i="1"/>
  <c r="AX248" i="1"/>
  <c r="F316" i="1"/>
  <c r="AD378" i="1"/>
  <c r="DU91" i="1"/>
  <c r="FX216" i="1"/>
  <c r="FZ216" i="1"/>
  <c r="DH216" i="1"/>
  <c r="FW216" i="1"/>
  <c r="CZ362" i="1"/>
  <c r="X362" i="1"/>
  <c r="CY362" i="1"/>
  <c r="Y362" i="1"/>
  <c r="AH91" i="1"/>
  <c r="U216" i="1"/>
  <c r="AS410" i="1"/>
  <c r="F490" i="1"/>
  <c r="EM503" i="1"/>
  <c r="GM37" i="1"/>
  <c r="GO37" i="1" s="1"/>
  <c r="CY365" i="1"/>
  <c r="X365" i="1"/>
  <c r="GM365" i="1" s="1"/>
  <c r="GO365" i="1" s="1"/>
  <c r="Y365" i="1"/>
  <c r="AL378" i="1" s="1"/>
  <c r="CZ365" i="1"/>
  <c r="CG341" i="1"/>
  <c r="AX378" i="1"/>
  <c r="EA248" i="1"/>
  <c r="DN309" i="1"/>
  <c r="X440" i="1"/>
  <c r="Y440" i="1"/>
  <c r="CY440" i="1"/>
  <c r="CZ440" i="1"/>
  <c r="CZ469" i="1"/>
  <c r="X469" i="1"/>
  <c r="Y469" i="1"/>
  <c r="GM469" i="1" s="1"/>
  <c r="GO469" i="1" s="1"/>
  <c r="CY469" i="1"/>
  <c r="AF91" i="1"/>
  <c r="S216" i="1"/>
  <c r="U248" i="1"/>
  <c r="F331" i="1"/>
  <c r="AF26" i="1"/>
  <c r="S59" i="1"/>
  <c r="AU341" i="1"/>
  <c r="F397" i="1"/>
  <c r="AS91" i="1"/>
  <c r="F233" i="1"/>
  <c r="BA26" i="1"/>
  <c r="F79" i="1"/>
  <c r="Y450" i="1"/>
  <c r="CY450" i="1"/>
  <c r="X450" i="1"/>
  <c r="CZ450" i="1"/>
  <c r="P397" i="1"/>
  <c r="EM341" i="1"/>
  <c r="DV26" i="1"/>
  <c r="DI59" i="1"/>
  <c r="AC216" i="1"/>
  <c r="BB22" i="1"/>
  <c r="F516" i="1"/>
  <c r="BB533" i="1"/>
  <c r="EV22" i="1"/>
  <c r="P528" i="1"/>
  <c r="EV533" i="1"/>
  <c r="AH473" i="1"/>
  <c r="CP440" i="1"/>
  <c r="O440" i="1" s="1"/>
  <c r="EB473" i="1"/>
  <c r="EK248" i="1"/>
  <c r="P326" i="1"/>
  <c r="CP430" i="1"/>
  <c r="O430" i="1" s="1"/>
  <c r="GM430" i="1" s="1"/>
  <c r="GO430" i="1" s="1"/>
  <c r="EC216" i="1"/>
  <c r="AE26" i="1"/>
  <c r="R59" i="1"/>
  <c r="GO412" i="1"/>
  <c r="AX410" i="1"/>
  <c r="F480" i="1"/>
  <c r="V248" i="1"/>
  <c r="F332" i="1"/>
  <c r="BC22" i="1"/>
  <c r="F519" i="1"/>
  <c r="BC533" i="1"/>
  <c r="BY248" i="1"/>
  <c r="CI309" i="1"/>
  <c r="AP309" i="1"/>
  <c r="GM93" i="1"/>
  <c r="AB216" i="1"/>
  <c r="AF410" i="1"/>
  <c r="S473" i="1"/>
  <c r="CP362" i="1"/>
  <c r="O362" i="1" s="1"/>
  <c r="CZ269" i="1"/>
  <c r="Y269" i="1"/>
  <c r="ED309" i="1" s="1"/>
  <c r="CY269" i="1"/>
  <c r="X269" i="1"/>
  <c r="EC309" i="1" s="1"/>
  <c r="W26" i="1"/>
  <c r="F83" i="1"/>
  <c r="W503" i="1"/>
  <c r="CP471" i="1"/>
  <c r="O471" i="1" s="1"/>
  <c r="AK378" i="1"/>
  <c r="CZ421" i="1"/>
  <c r="CY421" i="1"/>
  <c r="X421" i="1"/>
  <c r="EC473" i="1" s="1"/>
  <c r="Y421" i="1"/>
  <c r="ED473" i="1" s="1"/>
  <c r="DZ248" i="1"/>
  <c r="DM309" i="1"/>
  <c r="X443" i="1"/>
  <c r="Y443" i="1"/>
  <c r="CY443" i="1"/>
  <c r="CZ443" i="1"/>
  <c r="FY341" i="1"/>
  <c r="EP378" i="1"/>
  <c r="AX91" i="1"/>
  <c r="F223" i="1"/>
  <c r="GM198" i="1"/>
  <c r="DT378" i="1"/>
  <c r="T341" i="1"/>
  <c r="F399" i="1"/>
  <c r="EI248" i="1"/>
  <c r="P319" i="1"/>
  <c r="X437" i="1"/>
  <c r="Y437" i="1"/>
  <c r="CY437" i="1"/>
  <c r="CZ437" i="1"/>
  <c r="ER26" i="1"/>
  <c r="P70" i="1"/>
  <c r="DV91" i="1"/>
  <c r="DI216" i="1"/>
  <c r="EU22" i="1"/>
  <c r="EU533" i="1"/>
  <c r="P519" i="1"/>
  <c r="AL216" i="1"/>
  <c r="AD248" i="1"/>
  <c r="Q309" i="1"/>
  <c r="AQ22" i="1"/>
  <c r="F513" i="1"/>
  <c r="AQ533" i="1"/>
  <c r="BD22" i="1"/>
  <c r="F528" i="1"/>
  <c r="BD533" i="1"/>
  <c r="GM443" i="1"/>
  <c r="GO443" i="1" s="1"/>
  <c r="GM53" i="1"/>
  <c r="GO53" i="1" s="1"/>
  <c r="EI341" i="1"/>
  <c r="P388" i="1"/>
  <c r="GM260" i="1"/>
  <c r="GO260" i="1" s="1"/>
  <c r="AS248" i="1"/>
  <c r="F326" i="1"/>
  <c r="EG22" i="1"/>
  <c r="EG533" i="1"/>
  <c r="P507" i="1"/>
  <c r="GO344" i="1"/>
  <c r="EA410" i="1"/>
  <c r="DN473" i="1"/>
  <c r="GM121" i="1"/>
  <c r="GO121" i="1" s="1"/>
  <c r="CP437" i="1"/>
  <c r="O437" i="1" s="1"/>
  <c r="AU22" i="1"/>
  <c r="F522" i="1"/>
  <c r="AU533" i="1"/>
  <c r="AE341" i="1"/>
  <c r="R378" i="1"/>
  <c r="EP91" i="1"/>
  <c r="P223" i="1"/>
  <c r="DW91" i="1"/>
  <c r="DJ216" i="1"/>
  <c r="GM413" i="1"/>
  <c r="DZ473" i="1"/>
  <c r="AK216" i="1"/>
  <c r="AZ26" i="1"/>
  <c r="F70" i="1"/>
  <c r="GM203" i="1"/>
  <c r="GO203" i="1" s="1"/>
  <c r="EA91" i="1"/>
  <c r="DN216" i="1"/>
  <c r="GA341" i="1"/>
  <c r="ER378" i="1"/>
  <c r="AC341" i="1"/>
  <c r="CE378" i="1"/>
  <c r="CF378" i="1"/>
  <c r="P378" i="1"/>
  <c r="CH378" i="1"/>
  <c r="T248" i="1"/>
  <c r="F330" i="1"/>
  <c r="GM450" i="1"/>
  <c r="GO450" i="1" s="1"/>
  <c r="CI341" i="1"/>
  <c r="AZ378" i="1"/>
  <c r="DU26" i="1"/>
  <c r="FZ59" i="1"/>
  <c r="DH59" i="1"/>
  <c r="FW59" i="1"/>
  <c r="FX59" i="1"/>
  <c r="EC59" i="1"/>
  <c r="DZ91" i="1"/>
  <c r="DM216" i="1"/>
  <c r="CZ121" i="1"/>
  <c r="CY121" i="1"/>
  <c r="X121" i="1"/>
  <c r="Y121" i="1"/>
  <c r="GM151" i="1"/>
  <c r="GM138" i="1"/>
  <c r="BY216" i="1"/>
  <c r="DU309" i="1"/>
  <c r="EB91" i="1"/>
  <c r="DO216" i="1"/>
  <c r="GM102" i="1"/>
  <c r="GO102" i="1" s="1"/>
  <c r="AB378" i="1"/>
  <c r="GM343" i="1"/>
  <c r="AF248" i="1"/>
  <c r="S309" i="1"/>
  <c r="DL91" i="1"/>
  <c r="P237" i="1"/>
  <c r="AF341" i="1"/>
  <c r="S378" i="1"/>
  <c r="EM410" i="1"/>
  <c r="P492" i="1"/>
  <c r="AO22" i="1"/>
  <c r="AO533" i="1"/>
  <c r="F507" i="1"/>
  <c r="AI91" i="1"/>
  <c r="V216" i="1"/>
  <c r="CP444" i="1"/>
  <c r="O444" i="1" s="1"/>
  <c r="GM444" i="1" s="1"/>
  <c r="GO444" i="1" s="1"/>
  <c r="EK341" i="1"/>
  <c r="P395" i="1"/>
  <c r="AD26" i="1"/>
  <c r="Q59" i="1"/>
  <c r="DW26" i="1"/>
  <c r="DJ59" i="1"/>
  <c r="AC26" i="1"/>
  <c r="CF59" i="1"/>
  <c r="CH59" i="1"/>
  <c r="P59" i="1"/>
  <c r="CE59" i="1"/>
  <c r="DX473" i="1"/>
  <c r="CP435" i="1"/>
  <c r="O435" i="1" s="1"/>
  <c r="GM435" i="1" s="1"/>
  <c r="GO435" i="1" s="1"/>
  <c r="CP421" i="1"/>
  <c r="O421" i="1" s="1"/>
  <c r="GM421" i="1" s="1"/>
  <c r="GO421" i="1" s="1"/>
  <c r="ET22" i="1"/>
  <c r="ET533" i="1"/>
  <c r="P516" i="1"/>
  <c r="AZ410" i="1"/>
  <c r="F484" i="1"/>
  <c r="AQ91" i="1"/>
  <c r="F226" i="1"/>
  <c r="DT59" i="1"/>
  <c r="Y429" i="1"/>
  <c r="CY429" i="1"/>
  <c r="X429" i="1"/>
  <c r="GM429" i="1" s="1"/>
  <c r="GO429" i="1" s="1"/>
  <c r="CZ429" i="1"/>
  <c r="GM251" i="1"/>
  <c r="DT309" i="1"/>
  <c r="T26" i="1"/>
  <c r="F80" i="1"/>
  <c r="Y370" i="1"/>
  <c r="GM370" i="1" s="1"/>
  <c r="GO370" i="1" s="1"/>
  <c r="CZ370" i="1"/>
  <c r="X370" i="1"/>
  <c r="CY370" i="1"/>
  <c r="GM119" i="1"/>
  <c r="GO119" i="1" s="1"/>
  <c r="AQ341" i="1"/>
  <c r="F388" i="1"/>
  <c r="DL26" i="1"/>
  <c r="P80" i="1"/>
  <c r="DL503" i="1"/>
  <c r="FY410" i="1"/>
  <c r="EP473" i="1"/>
  <c r="DW248" i="1"/>
  <c r="DJ309" i="1"/>
  <c r="GB91" i="1"/>
  <c r="ES216" i="1"/>
  <c r="W248" i="1"/>
  <c r="F333" i="1"/>
  <c r="GM209" i="1"/>
  <c r="GO29" i="1"/>
  <c r="FS59" i="1"/>
  <c r="AE248" i="1"/>
  <c r="R309" i="1"/>
  <c r="EB248" i="1"/>
  <c r="DO309" i="1"/>
  <c r="EC378" i="1"/>
  <c r="AC473" i="1"/>
  <c r="ER410" i="1"/>
  <c r="P484" i="1"/>
  <c r="DO26" i="1"/>
  <c r="P83" i="1"/>
  <c r="EI410" i="1"/>
  <c r="P483" i="1"/>
  <c r="AG410" i="1"/>
  <c r="T473" i="1"/>
  <c r="F328" i="1"/>
  <c r="AU248" i="1"/>
  <c r="X434" i="1"/>
  <c r="AK473" i="1" s="1"/>
  <c r="Y434" i="1"/>
  <c r="AL473" i="1" s="1"/>
  <c r="CY434" i="1"/>
  <c r="CZ434" i="1"/>
  <c r="BA248" i="1"/>
  <c r="F329" i="1"/>
  <c r="GM436" i="1"/>
  <c r="GO436" i="1" s="1"/>
  <c r="FT59" i="1"/>
  <c r="GM306" i="1"/>
  <c r="BA341" i="1"/>
  <c r="F398" i="1"/>
  <c r="AB59" i="1"/>
  <c r="FY248" i="1"/>
  <c r="EP309" i="1"/>
  <c r="EP503" i="1" s="1"/>
  <c r="Y471" i="1"/>
  <c r="CY471" i="1"/>
  <c r="CZ471" i="1"/>
  <c r="X471" i="1"/>
  <c r="GB248" i="1"/>
  <c r="ES309" i="1"/>
  <c r="FQ248" i="1"/>
  <c r="EH309" i="1"/>
  <c r="GA309" i="1"/>
  <c r="GM434" i="1"/>
  <c r="GO434" i="1" s="1"/>
  <c r="AU410" i="1"/>
  <c r="F492" i="1"/>
  <c r="GM373" i="1"/>
  <c r="GO373" i="1" s="1"/>
  <c r="AG91" i="1"/>
  <c r="T216" i="1"/>
  <c r="EI503" i="1"/>
  <c r="DX309" i="1"/>
  <c r="DX378" i="1"/>
  <c r="U26" i="1"/>
  <c r="F81" i="1"/>
  <c r="GM363" i="1"/>
  <c r="GO363" i="1" s="1"/>
  <c r="DN26" i="1"/>
  <c r="P82" i="1"/>
  <c r="DN503" i="1"/>
  <c r="GO28" i="1"/>
  <c r="CC59" i="1" s="1"/>
  <c r="EP22" i="1" l="1"/>
  <c r="EP533" i="1"/>
  <c r="P510" i="1"/>
  <c r="AL341" i="1"/>
  <c r="Y378" i="1"/>
  <c r="AL410" i="1"/>
  <c r="Y473" i="1"/>
  <c r="EC248" i="1"/>
  <c r="DP309" i="1"/>
  <c r="AK410" i="1"/>
  <c r="X473" i="1"/>
  <c r="BA22" i="1"/>
  <c r="BA533" i="1"/>
  <c r="F523" i="1"/>
  <c r="ED410" i="1"/>
  <c r="DQ473" i="1"/>
  <c r="ED248" i="1"/>
  <c r="DQ309" i="1"/>
  <c r="EC410" i="1"/>
  <c r="DP473" i="1"/>
  <c r="DT341" i="1"/>
  <c r="DG378" i="1"/>
  <c r="EH248" i="1"/>
  <c r="P318" i="1"/>
  <c r="DO248" i="1"/>
  <c r="P333" i="1"/>
  <c r="GM269" i="1"/>
  <c r="GO269" i="1" s="1"/>
  <c r="DT26" i="1"/>
  <c r="DG59" i="1"/>
  <c r="P26" i="1"/>
  <c r="F62" i="1"/>
  <c r="GO343" i="1"/>
  <c r="CC378" i="1" s="1"/>
  <c r="CA378" i="1"/>
  <c r="EG18" i="1"/>
  <c r="P537" i="1"/>
  <c r="AQ18" i="1"/>
  <c r="F543" i="1"/>
  <c r="GM362" i="1"/>
  <c r="GM440" i="1"/>
  <c r="GO440" i="1" s="1"/>
  <c r="FW91" i="1"/>
  <c r="EN216" i="1"/>
  <c r="FZ341" i="1"/>
  <c r="EQ378" i="1"/>
  <c r="P398" i="1"/>
  <c r="ES341" i="1"/>
  <c r="GA248" i="1"/>
  <c r="ER309" i="1"/>
  <c r="V91" i="1"/>
  <c r="F239" i="1"/>
  <c r="V503" i="1"/>
  <c r="DX341" i="1"/>
  <c r="DK378" i="1"/>
  <c r="T410" i="1"/>
  <c r="F494" i="1"/>
  <c r="DJ248" i="1"/>
  <c r="P323" i="1"/>
  <c r="CH26" i="1"/>
  <c r="AY59" i="1"/>
  <c r="O378" i="1"/>
  <c r="AB341" i="1"/>
  <c r="DM91" i="1"/>
  <c r="P238" i="1"/>
  <c r="AU18" i="1"/>
  <c r="F552" i="1"/>
  <c r="S410" i="1"/>
  <c r="F488" i="1"/>
  <c r="AH410" i="1"/>
  <c r="U473" i="1"/>
  <c r="AB473" i="1"/>
  <c r="DH91" i="1"/>
  <c r="P219" i="1"/>
  <c r="DT91" i="1"/>
  <c r="DG216" i="1"/>
  <c r="R410" i="1"/>
  <c r="F487" i="1"/>
  <c r="P390" i="1"/>
  <c r="DI341" i="1"/>
  <c r="DQ26" i="1"/>
  <c r="P86" i="1"/>
  <c r="DH341" i="1"/>
  <c r="P381" i="1"/>
  <c r="F335" i="1"/>
  <c r="X248" i="1"/>
  <c r="EC341" i="1"/>
  <c r="DP378" i="1"/>
  <c r="ES248" i="1"/>
  <c r="P329" i="1"/>
  <c r="R248" i="1"/>
  <c r="F323" i="1"/>
  <c r="FZ91" i="1"/>
  <c r="EQ216" i="1"/>
  <c r="GO94" i="1"/>
  <c r="FU216" i="1" s="1"/>
  <c r="FS216" i="1"/>
  <c r="FW341" i="1"/>
  <c r="EN378" i="1"/>
  <c r="DJ410" i="1"/>
  <c r="P487" i="1"/>
  <c r="FT26" i="1"/>
  <c r="EK59" i="1"/>
  <c r="CF26" i="1"/>
  <c r="AW59" i="1"/>
  <c r="H16" i="2"/>
  <c r="AK91" i="1"/>
  <c r="X216" i="1"/>
  <c r="EP341" i="1"/>
  <c r="P385" i="1"/>
  <c r="X378" i="1"/>
  <c r="AK341" i="1"/>
  <c r="AB91" i="1"/>
  <c r="O216" i="1"/>
  <c r="EV18" i="1"/>
  <c r="P558" i="1"/>
  <c r="EM22" i="1"/>
  <c r="EM533" i="1"/>
  <c r="P522" i="1"/>
  <c r="FX91" i="1"/>
  <c r="EO216" i="1"/>
  <c r="AB248" i="1"/>
  <c r="O309" i="1"/>
  <c r="DK91" i="1"/>
  <c r="P231" i="1"/>
  <c r="R91" i="1"/>
  <c r="F230" i="1"/>
  <c r="DJ341" i="1"/>
  <c r="P392" i="1"/>
  <c r="DI410" i="1"/>
  <c r="P485" i="1"/>
  <c r="FX341" i="1"/>
  <c r="EO378" i="1"/>
  <c r="P402" i="1"/>
  <c r="DO341" i="1"/>
  <c r="DX248" i="1"/>
  <c r="DK309" i="1"/>
  <c r="AO18" i="1"/>
  <c r="F537" i="1"/>
  <c r="CH341" i="1"/>
  <c r="AY378" i="1"/>
  <c r="EI22" i="1"/>
  <c r="EI533" i="1"/>
  <c r="P513" i="1"/>
  <c r="EP410" i="1"/>
  <c r="P480" i="1"/>
  <c r="T503" i="1"/>
  <c r="DO91" i="1"/>
  <c r="P240" i="1"/>
  <c r="EC26" i="1"/>
  <c r="DP59" i="1"/>
  <c r="P341" i="1"/>
  <c r="F381" i="1"/>
  <c r="Q248" i="1"/>
  <c r="F321" i="1"/>
  <c r="CA59" i="1"/>
  <c r="T91" i="1"/>
  <c r="F237" i="1"/>
  <c r="DJ26" i="1"/>
  <c r="P73" i="1"/>
  <c r="DJ503" i="1"/>
  <c r="FX26" i="1"/>
  <c r="EO59" i="1"/>
  <c r="CF341" i="1"/>
  <c r="AW378" i="1"/>
  <c r="DZ410" i="1"/>
  <c r="DM473" i="1"/>
  <c r="GM437" i="1"/>
  <c r="GO437" i="1" s="1"/>
  <c r="GM471" i="1"/>
  <c r="GO471" i="1" s="1"/>
  <c r="GO93" i="1"/>
  <c r="CC216" i="1" s="1"/>
  <c r="CA216" i="1"/>
  <c r="CC473" i="1"/>
  <c r="S26" i="1"/>
  <c r="F74" i="1"/>
  <c r="S503" i="1"/>
  <c r="GO250" i="1"/>
  <c r="CC309" i="1" s="1"/>
  <c r="CA309" i="1"/>
  <c r="Y26" i="1"/>
  <c r="F86" i="1"/>
  <c r="Y503" i="1"/>
  <c r="V341" i="1"/>
  <c r="F401" i="1"/>
  <c r="FS26" i="1"/>
  <c r="EJ59" i="1"/>
  <c r="DL22" i="1"/>
  <c r="P524" i="1"/>
  <c r="DL533" i="1"/>
  <c r="DT473" i="1"/>
  <c r="CB26" i="1"/>
  <c r="AS59" i="1"/>
  <c r="Y248" i="1"/>
  <c r="F336" i="1"/>
  <c r="V410" i="1"/>
  <c r="F496" i="1"/>
  <c r="U341" i="1"/>
  <c r="F400" i="1"/>
  <c r="AL91" i="1"/>
  <c r="Y216" i="1"/>
  <c r="W22" i="1"/>
  <c r="W533" i="1"/>
  <c r="F527" i="1"/>
  <c r="R26" i="1"/>
  <c r="F73" i="1"/>
  <c r="R503" i="1"/>
  <c r="AD341" i="1"/>
  <c r="Q378" i="1"/>
  <c r="AW309" i="1"/>
  <c r="CF248" i="1"/>
  <c r="DT248" i="1"/>
  <c r="DG309" i="1"/>
  <c r="ET18" i="1"/>
  <c r="P546" i="1"/>
  <c r="Q26" i="1"/>
  <c r="F71" i="1"/>
  <c r="Q503" i="1"/>
  <c r="S341" i="1"/>
  <c r="F393" i="1"/>
  <c r="BY91" i="1"/>
  <c r="AP216" i="1"/>
  <c r="CI216" i="1"/>
  <c r="DH26" i="1"/>
  <c r="P62" i="1"/>
  <c r="GO413" i="1"/>
  <c r="FS473" i="1"/>
  <c r="CI248" i="1"/>
  <c r="AZ309" i="1"/>
  <c r="BB18" i="1"/>
  <c r="F546" i="1"/>
  <c r="DN248" i="1"/>
  <c r="P332" i="1"/>
  <c r="U91" i="1"/>
  <c r="F238" i="1"/>
  <c r="DK26" i="1"/>
  <c r="P74" i="1"/>
  <c r="CE248" i="1"/>
  <c r="AV309" i="1"/>
  <c r="W410" i="1"/>
  <c r="F497" i="1"/>
  <c r="FZ309" i="1"/>
  <c r="DU248" i="1"/>
  <c r="FX309" i="1"/>
  <c r="DH309" i="1"/>
  <c r="DH503" i="1" s="1"/>
  <c r="FW309" i="1"/>
  <c r="FW26" i="1"/>
  <c r="EN59" i="1"/>
  <c r="AV378" i="1"/>
  <c r="CE341" i="1"/>
  <c r="AP248" i="1"/>
  <c r="F318" i="1"/>
  <c r="DN22" i="1"/>
  <c r="DN533" i="1"/>
  <c r="P526" i="1"/>
  <c r="FU59" i="1"/>
  <c r="GO251" i="1"/>
  <c r="FU309" i="1" s="1"/>
  <c r="FS309" i="1"/>
  <c r="FZ26" i="1"/>
  <c r="EQ59" i="1"/>
  <c r="ER341" i="1"/>
  <c r="P389" i="1"/>
  <c r="DJ91" i="1"/>
  <c r="P230" i="1"/>
  <c r="DN410" i="1"/>
  <c r="P496" i="1"/>
  <c r="EC91" i="1"/>
  <c r="DP216" i="1"/>
  <c r="DI248" i="1"/>
  <c r="P321" i="1"/>
  <c r="X26" i="1"/>
  <c r="F85" i="1"/>
  <c r="DM341" i="1"/>
  <c r="P400" i="1"/>
  <c r="ES410" i="1"/>
  <c r="P493" i="1"/>
  <c r="DL341" i="1"/>
  <c r="P399" i="1"/>
  <c r="EU18" i="1"/>
  <c r="P549" i="1"/>
  <c r="ED378" i="1"/>
  <c r="P248" i="1"/>
  <c r="F312" i="1"/>
  <c r="FX410" i="1"/>
  <c r="EO473" i="1"/>
  <c r="BA91" i="1"/>
  <c r="F236" i="1"/>
  <c r="EP248" i="1"/>
  <c r="P316" i="1"/>
  <c r="BC18" i="1"/>
  <c r="F549" i="1"/>
  <c r="S91" i="1"/>
  <c r="F231" i="1"/>
  <c r="AX341" i="1"/>
  <c r="F385" i="1"/>
  <c r="AX503" i="1"/>
  <c r="F389" i="1"/>
  <c r="AZ341" i="1"/>
  <c r="DN91" i="1"/>
  <c r="P239" i="1"/>
  <c r="BD18" i="1"/>
  <c r="F558" i="1"/>
  <c r="DM248" i="1"/>
  <c r="P331" i="1"/>
  <c r="AC91" i="1"/>
  <c r="P216" i="1"/>
  <c r="P503" i="1" s="1"/>
  <c r="CH216" i="1"/>
  <c r="CE216" i="1"/>
  <c r="CF216" i="1"/>
  <c r="F402" i="1"/>
  <c r="W341" i="1"/>
  <c r="CH248" i="1"/>
  <c r="AY309" i="1"/>
  <c r="DH410" i="1"/>
  <c r="P476" i="1"/>
  <c r="DL410" i="1"/>
  <c r="P494" i="1"/>
  <c r="GA91" i="1"/>
  <c r="ER216" i="1"/>
  <c r="CC26" i="1"/>
  <c r="AT59" i="1"/>
  <c r="AB26" i="1"/>
  <c r="O59" i="1"/>
  <c r="AC410" i="1"/>
  <c r="CE473" i="1"/>
  <c r="CF473" i="1"/>
  <c r="CH473" i="1"/>
  <c r="P473" i="1"/>
  <c r="ES91" i="1"/>
  <c r="P236" i="1"/>
  <c r="ES503" i="1"/>
  <c r="DX410" i="1"/>
  <c r="DK473" i="1"/>
  <c r="DK503" i="1" s="1"/>
  <c r="S248" i="1"/>
  <c r="F324" i="1"/>
  <c r="DI91" i="1"/>
  <c r="P228" i="1"/>
  <c r="DI26" i="1"/>
  <c r="P71" i="1"/>
  <c r="DI503" i="1"/>
  <c r="ED91" i="1"/>
  <c r="DQ216" i="1"/>
  <c r="Q91" i="1"/>
  <c r="F228" i="1"/>
  <c r="W91" i="1"/>
  <c r="F240" i="1"/>
  <c r="FZ410" i="1"/>
  <c r="EQ473" i="1"/>
  <c r="EH91" i="1"/>
  <c r="P225" i="1"/>
  <c r="EH503" i="1"/>
  <c r="Q410" i="1"/>
  <c r="F485" i="1"/>
  <c r="CE26" i="1"/>
  <c r="AV59" i="1"/>
  <c r="R341" i="1"/>
  <c r="F392" i="1"/>
  <c r="EB410" i="1"/>
  <c r="DO473" i="1"/>
  <c r="DL248" i="1"/>
  <c r="P330" i="1"/>
  <c r="FW410" i="1"/>
  <c r="EN473" i="1"/>
  <c r="P401" i="1"/>
  <c r="DN341" i="1"/>
  <c r="BA410" i="1"/>
  <c r="F493" i="1"/>
  <c r="P22" i="1" l="1"/>
  <c r="F506" i="1"/>
  <c r="P533" i="1"/>
  <c r="DH22" i="1"/>
  <c r="P506" i="1"/>
  <c r="DH533" i="1"/>
  <c r="DK22" i="1"/>
  <c r="P518" i="1"/>
  <c r="DK533" i="1"/>
  <c r="DO410" i="1"/>
  <c r="P497" i="1"/>
  <c r="DO503" i="1"/>
  <c r="O26" i="1"/>
  <c r="F61" i="1"/>
  <c r="R22" i="1"/>
  <c r="R533" i="1"/>
  <c r="F517" i="1"/>
  <c r="Y22" i="1"/>
  <c r="F530" i="1"/>
  <c r="Y533" i="1"/>
  <c r="CA26" i="1"/>
  <c r="AR59" i="1"/>
  <c r="FS91" i="1"/>
  <c r="EJ216" i="1"/>
  <c r="O341" i="1"/>
  <c r="F380" i="1"/>
  <c r="P320" i="1"/>
  <c r="ER248" i="1"/>
  <c r="F320" i="1"/>
  <c r="AZ248" i="1"/>
  <c r="Q22" i="1"/>
  <c r="Q533" i="1"/>
  <c r="F515" i="1"/>
  <c r="DM410" i="1"/>
  <c r="P495" i="1"/>
  <c r="EI18" i="1"/>
  <c r="P543" i="1"/>
  <c r="X91" i="1"/>
  <c r="F242" i="1"/>
  <c r="FU91" i="1"/>
  <c r="EL216" i="1"/>
  <c r="AB410" i="1"/>
  <c r="O473" i="1"/>
  <c r="AY26" i="1"/>
  <c r="F67" i="1"/>
  <c r="X410" i="1"/>
  <c r="F499" i="1"/>
  <c r="AS26" i="1"/>
  <c r="F76" i="1"/>
  <c r="AS503" i="1"/>
  <c r="CF91" i="1"/>
  <c r="AW216" i="1"/>
  <c r="EJ473" i="1"/>
  <c r="FS410" i="1"/>
  <c r="CA248" i="1"/>
  <c r="AR309" i="1"/>
  <c r="F384" i="1"/>
  <c r="AW341" i="1"/>
  <c r="AY341" i="1"/>
  <c r="F386" i="1"/>
  <c r="AT378" i="1"/>
  <c r="CC341" i="1"/>
  <c r="P335" i="1"/>
  <c r="DP248" i="1"/>
  <c r="AR378" i="1"/>
  <c r="CA341" i="1"/>
  <c r="AV26" i="1"/>
  <c r="F64" i="1"/>
  <c r="CH91" i="1"/>
  <c r="AY216" i="1"/>
  <c r="X503" i="1"/>
  <c r="AV341" i="1"/>
  <c r="F383" i="1"/>
  <c r="FU473" i="1"/>
  <c r="W18" i="1"/>
  <c r="F557" i="1"/>
  <c r="DG473" i="1"/>
  <c r="DT410" i="1"/>
  <c r="CC248" i="1"/>
  <c r="AT309" i="1"/>
  <c r="AW26" i="1"/>
  <c r="F65" i="1"/>
  <c r="EQ341" i="1"/>
  <c r="P386" i="1"/>
  <c r="DP410" i="1"/>
  <c r="P499" i="1"/>
  <c r="EN410" i="1"/>
  <c r="P478" i="1"/>
  <c r="DK410" i="1"/>
  <c r="P488" i="1"/>
  <c r="U410" i="1"/>
  <c r="F495" i="1"/>
  <c r="U503" i="1"/>
  <c r="CE91" i="1"/>
  <c r="AV216" i="1"/>
  <c r="AV503" i="1" s="1"/>
  <c r="AX22" i="1"/>
  <c r="F510" i="1"/>
  <c r="AX533" i="1"/>
  <c r="DQ91" i="1"/>
  <c r="P243" i="1"/>
  <c r="EN26" i="1"/>
  <c r="P64" i="1"/>
  <c r="DL18" i="1"/>
  <c r="P554" i="1"/>
  <c r="S22" i="1"/>
  <c r="F518" i="1"/>
  <c r="J16" i="2" s="1"/>
  <c r="S533" i="1"/>
  <c r="EO26" i="1"/>
  <c r="P65" i="1"/>
  <c r="DP26" i="1"/>
  <c r="P85" i="1"/>
  <c r="DP503" i="1"/>
  <c r="Y410" i="1"/>
  <c r="F500" i="1"/>
  <c r="AT26" i="1"/>
  <c r="F77" i="1"/>
  <c r="EM18" i="1"/>
  <c r="P552" i="1"/>
  <c r="EO410" i="1"/>
  <c r="P479" i="1"/>
  <c r="ER91" i="1"/>
  <c r="P227" i="1"/>
  <c r="ER503" i="1"/>
  <c r="P91" i="1"/>
  <c r="F219" i="1"/>
  <c r="EQ26" i="1"/>
  <c r="P67" i="1"/>
  <c r="DG248" i="1"/>
  <c r="P311" i="1"/>
  <c r="Y91" i="1"/>
  <c r="F243" i="1"/>
  <c r="CA473" i="1"/>
  <c r="EK26" i="1"/>
  <c r="P76" i="1"/>
  <c r="EK503" i="1"/>
  <c r="EN91" i="1"/>
  <c r="P221" i="1"/>
  <c r="DQ248" i="1"/>
  <c r="P336" i="1"/>
  <c r="AV248" i="1"/>
  <c r="F314" i="1"/>
  <c r="EQ91" i="1"/>
  <c r="P224" i="1"/>
  <c r="DG341" i="1"/>
  <c r="P380" i="1"/>
  <c r="ES22" i="1"/>
  <c r="P523" i="1"/>
  <c r="W16" i="2" s="1"/>
  <c r="ES533" i="1"/>
  <c r="DI22" i="1"/>
  <c r="P515" i="1"/>
  <c r="DI533" i="1"/>
  <c r="P410" i="1"/>
  <c r="F476" i="1"/>
  <c r="ED341" i="1"/>
  <c r="DQ378" i="1"/>
  <c r="FS248" i="1"/>
  <c r="EJ309" i="1"/>
  <c r="FW248" i="1"/>
  <c r="EN309" i="1"/>
  <c r="DJ22" i="1"/>
  <c r="P517" i="1"/>
  <c r="DJ533" i="1"/>
  <c r="DK248" i="1"/>
  <c r="P324" i="1"/>
  <c r="O91" i="1"/>
  <c r="F218" i="1"/>
  <c r="DK341" i="1"/>
  <c r="P393" i="1"/>
  <c r="DG26" i="1"/>
  <c r="P61" i="1"/>
  <c r="DG503" i="1"/>
  <c r="Y341" i="1"/>
  <c r="F405" i="1"/>
  <c r="EJ26" i="1"/>
  <c r="P87" i="1"/>
  <c r="FU248" i="1"/>
  <c r="EL309" i="1"/>
  <c r="P404" i="1"/>
  <c r="DP341" i="1"/>
  <c r="DM503" i="1"/>
  <c r="DQ410" i="1"/>
  <c r="P500" i="1"/>
  <c r="CF410" i="1"/>
  <c r="AW473" i="1"/>
  <c r="FU26" i="1"/>
  <c r="EL59" i="1"/>
  <c r="EO309" i="1"/>
  <c r="EO503" i="1" s="1"/>
  <c r="FX248" i="1"/>
  <c r="AP91" i="1"/>
  <c r="F225" i="1"/>
  <c r="AP503" i="1"/>
  <c r="AW248" i="1"/>
  <c r="F315" i="1"/>
  <c r="CA91" i="1"/>
  <c r="AR216" i="1"/>
  <c r="T22" i="1"/>
  <c r="F524" i="1"/>
  <c r="T533" i="1"/>
  <c r="O248" i="1"/>
  <c r="F311" i="1"/>
  <c r="DG91" i="1"/>
  <c r="P218" i="1"/>
  <c r="V22" i="1"/>
  <c r="F526" i="1"/>
  <c r="V533" i="1"/>
  <c r="GO362" i="1"/>
  <c r="FU378" i="1" s="1"/>
  <c r="FS378" i="1"/>
  <c r="AT473" i="1"/>
  <c r="CC410" i="1"/>
  <c r="DP91" i="1"/>
  <c r="P242" i="1"/>
  <c r="CE410" i="1"/>
  <c r="AV473" i="1"/>
  <c r="AY248" i="1"/>
  <c r="F317" i="1"/>
  <c r="F390" i="1"/>
  <c r="Q341" i="1"/>
  <c r="CC91" i="1"/>
  <c r="AT216" i="1"/>
  <c r="X341" i="1"/>
  <c r="F404" i="1"/>
  <c r="EN341" i="1"/>
  <c r="P383" i="1"/>
  <c r="EP18" i="1"/>
  <c r="P540" i="1"/>
  <c r="EH22" i="1"/>
  <c r="EH533" i="1"/>
  <c r="P512" i="1"/>
  <c r="V16" i="2" s="1"/>
  <c r="CH410" i="1"/>
  <c r="AY473" i="1"/>
  <c r="AY503" i="1" s="1"/>
  <c r="P312" i="1"/>
  <c r="DH248" i="1"/>
  <c r="CI91" i="1"/>
  <c r="AZ216" i="1"/>
  <c r="EQ410" i="1"/>
  <c r="P481" i="1"/>
  <c r="DN18" i="1"/>
  <c r="P556" i="1"/>
  <c r="FZ248" i="1"/>
  <c r="EQ309" i="1"/>
  <c r="P384" i="1"/>
  <c r="EO341" i="1"/>
  <c r="EO91" i="1"/>
  <c r="P222" i="1"/>
  <c r="BA18" i="1"/>
  <c r="F553" i="1"/>
  <c r="AV22" i="1" l="1"/>
  <c r="AV533" i="1"/>
  <c r="F508" i="1"/>
  <c r="EO22" i="1"/>
  <c r="P509" i="1"/>
  <c r="EO533" i="1"/>
  <c r="AY22" i="1"/>
  <c r="AY533" i="1"/>
  <c r="F511" i="1"/>
  <c r="FS341" i="1"/>
  <c r="EJ378" i="1"/>
  <c r="EL378" i="1"/>
  <c r="FU341" i="1"/>
  <c r="DG22" i="1"/>
  <c r="P505" i="1"/>
  <c r="DG533" i="1"/>
  <c r="EN248" i="1"/>
  <c r="P314" i="1"/>
  <c r="EK22" i="1"/>
  <c r="EK533" i="1"/>
  <c r="P520" i="1"/>
  <c r="T16" i="2" s="1"/>
  <c r="EN503" i="1"/>
  <c r="AT248" i="1"/>
  <c r="F327" i="1"/>
  <c r="DO22" i="1"/>
  <c r="DO533" i="1"/>
  <c r="P527" i="1"/>
  <c r="ES18" i="1"/>
  <c r="P553" i="1"/>
  <c r="EJ91" i="1"/>
  <c r="P244" i="1"/>
  <c r="AY410" i="1"/>
  <c r="F481" i="1"/>
  <c r="V18" i="1"/>
  <c r="F556" i="1"/>
  <c r="ER22" i="1"/>
  <c r="P514" i="1"/>
  <c r="ER533" i="1"/>
  <c r="DP22" i="1"/>
  <c r="P529" i="1"/>
  <c r="DP533" i="1"/>
  <c r="AR248" i="1"/>
  <c r="F337" i="1"/>
  <c r="AR26" i="1"/>
  <c r="F87" i="1"/>
  <c r="AR503" i="1"/>
  <c r="CA410" i="1"/>
  <c r="AR473" i="1"/>
  <c r="DG410" i="1"/>
  <c r="P475" i="1"/>
  <c r="O410" i="1"/>
  <c r="F475" i="1"/>
  <c r="Q18" i="1"/>
  <c r="F545" i="1"/>
  <c r="Y18" i="1"/>
  <c r="F560" i="1"/>
  <c r="DK18" i="1"/>
  <c r="P548" i="1"/>
  <c r="AT91" i="1"/>
  <c r="F234" i="1"/>
  <c r="DM22" i="1"/>
  <c r="P525" i="1"/>
  <c r="DM533" i="1"/>
  <c r="EJ248" i="1"/>
  <c r="P337" i="1"/>
  <c r="EH18" i="1"/>
  <c r="P542" i="1"/>
  <c r="AP22" i="1"/>
  <c r="F512" i="1"/>
  <c r="G16" i="2" s="1"/>
  <c r="AP533" i="1"/>
  <c r="DQ341" i="1"/>
  <c r="P405" i="1"/>
  <c r="DQ503" i="1"/>
  <c r="AR341" i="1"/>
  <c r="F406" i="1"/>
  <c r="EJ410" i="1"/>
  <c r="P501" i="1"/>
  <c r="Y16" i="2"/>
  <c r="AR91" i="1"/>
  <c r="F244" i="1"/>
  <c r="EQ248" i="1"/>
  <c r="P317" i="1"/>
  <c r="AW91" i="1"/>
  <c r="F222" i="1"/>
  <c r="EL473" i="1"/>
  <c r="FU410" i="1"/>
  <c r="DH18" i="1"/>
  <c r="P536" i="1"/>
  <c r="AV410" i="1"/>
  <c r="F478" i="1"/>
  <c r="EO248" i="1"/>
  <c r="P315" i="1"/>
  <c r="EJ503" i="1"/>
  <c r="S18" i="1"/>
  <c r="F548" i="1"/>
  <c r="AS22" i="1"/>
  <c r="AS533" i="1"/>
  <c r="F520" i="1"/>
  <c r="E16" i="2" s="1"/>
  <c r="R18" i="1"/>
  <c r="F547" i="1"/>
  <c r="EL248" i="1"/>
  <c r="P327" i="1"/>
  <c r="AX18" i="1"/>
  <c r="F540" i="1"/>
  <c r="EL91" i="1"/>
  <c r="P234" i="1"/>
  <c r="EL26" i="1"/>
  <c r="P77" i="1"/>
  <c r="DI18" i="1"/>
  <c r="P545" i="1"/>
  <c r="DJ18" i="1"/>
  <c r="P547" i="1"/>
  <c r="AW503" i="1"/>
  <c r="X22" i="1"/>
  <c r="X533" i="1"/>
  <c r="F529" i="1"/>
  <c r="O503" i="1"/>
  <c r="P18" i="1"/>
  <c r="F536" i="1"/>
  <c r="AZ91" i="1"/>
  <c r="F227" i="1"/>
  <c r="AZ503" i="1"/>
  <c r="T18" i="1"/>
  <c r="F554" i="1"/>
  <c r="EQ503" i="1"/>
  <c r="AT503" i="1"/>
  <c r="AV91" i="1"/>
  <c r="F221" i="1"/>
  <c r="F396" i="1"/>
  <c r="AT341" i="1"/>
  <c r="AT410" i="1"/>
  <c r="F491" i="1"/>
  <c r="AW410" i="1"/>
  <c r="F479" i="1"/>
  <c r="U22" i="1"/>
  <c r="U533" i="1"/>
  <c r="F525" i="1"/>
  <c r="AY91" i="1"/>
  <c r="F224" i="1"/>
  <c r="DQ22" i="1" l="1"/>
  <c r="P530" i="1"/>
  <c r="DQ533" i="1"/>
  <c r="AR410" i="1"/>
  <c r="F501" i="1"/>
  <c r="P396" i="1"/>
  <c r="EL341" i="1"/>
  <c r="EL410" i="1"/>
  <c r="P491" i="1"/>
  <c r="EJ341" i="1"/>
  <c r="P406" i="1"/>
  <c r="AS18" i="1"/>
  <c r="F550" i="1"/>
  <c r="AP18" i="1"/>
  <c r="F542" i="1"/>
  <c r="EJ22" i="1"/>
  <c r="P531" i="1"/>
  <c r="EJ533" i="1"/>
  <c r="X18" i="1"/>
  <c r="F559" i="1"/>
  <c r="EK18" i="1"/>
  <c r="P550" i="1"/>
  <c r="AY18" i="1"/>
  <c r="F541" i="1"/>
  <c r="EL503" i="1"/>
  <c r="EQ22" i="1"/>
  <c r="P511" i="1"/>
  <c r="EQ533" i="1"/>
  <c r="EO18" i="1"/>
  <c r="P539" i="1"/>
  <c r="O22" i="1"/>
  <c r="F505" i="1"/>
  <c r="O533" i="1"/>
  <c r="AR22" i="1"/>
  <c r="AR533" i="1"/>
  <c r="F531" i="1"/>
  <c r="AW22" i="1"/>
  <c r="AW533" i="1"/>
  <c r="F509" i="1"/>
  <c r="U18" i="1"/>
  <c r="F555" i="1"/>
  <c r="DP18" i="1"/>
  <c r="P559" i="1"/>
  <c r="EN22" i="1"/>
  <c r="P508" i="1"/>
  <c r="EN533" i="1"/>
  <c r="DM18" i="1"/>
  <c r="P555" i="1"/>
  <c r="AT22" i="1"/>
  <c r="AT533" i="1"/>
  <c r="F521" i="1"/>
  <c r="F16" i="2" s="1"/>
  <c r="DG18" i="1"/>
  <c r="P535" i="1"/>
  <c r="AZ22" i="1"/>
  <c r="F514" i="1"/>
  <c r="AZ533" i="1"/>
  <c r="I16" i="2"/>
  <c r="N16" i="2" s="1"/>
  <c r="ER18" i="1"/>
  <c r="P544" i="1"/>
  <c r="DO18" i="1"/>
  <c r="P557" i="1"/>
  <c r="AV18" i="1"/>
  <c r="F538" i="1"/>
  <c r="AR18" i="1" l="1"/>
  <c r="F561" i="1"/>
  <c r="O18" i="1"/>
  <c r="F535" i="1"/>
  <c r="AZ18" i="1"/>
  <c r="F544" i="1"/>
  <c r="EN18" i="1"/>
  <c r="P538" i="1"/>
  <c r="EQ18" i="1"/>
  <c r="P541" i="1"/>
  <c r="EJ18" i="1"/>
  <c r="P561" i="1"/>
  <c r="AT18" i="1"/>
  <c r="F551" i="1"/>
  <c r="AW18" i="1"/>
  <c r="F539" i="1"/>
  <c r="DQ18" i="1"/>
  <c r="P560" i="1"/>
  <c r="EL22" i="1"/>
  <c r="EL533" i="1"/>
  <c r="P521" i="1"/>
  <c r="U16" i="2" s="1"/>
  <c r="X16" i="2" s="1"/>
  <c r="AC16" i="2" s="1"/>
  <c r="EL18" i="1" l="1"/>
  <c r="P551" i="1"/>
</calcChain>
</file>

<file path=xl/sharedStrings.xml><?xml version="1.0" encoding="utf-8"?>
<sst xmlns="http://schemas.openxmlformats.org/spreadsheetml/2006/main" count="33774" uniqueCount="1355">
  <si>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</si>
  <si>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</si>
  <si>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</si>
  <si>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</si>
  <si>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</si>
  <si>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02-01-13</t>
  </si>
  <si>
    <t>02-01-13 СКС</t>
  </si>
  <si>
    <t>2024-00375-01-0-ИОС5.6</t>
  </si>
  <si>
    <t>Сметные нормы списания</t>
  </si>
  <si>
    <t>Коды ОКП для ТСН-2001 МГЭ Дополнение 81</t>
  </si>
  <si>
    <t>ТСН-2001 (МГЭ) Доп 81 - Новое строительство</t>
  </si>
  <si>
    <t>Типовой расчет для ТСН-2001 МГЭ, Дополнение 81, строительство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</si>
  <si>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</si>
  <si>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</si>
  <si>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</si>
  <si>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</si>
  <si>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Структурированная кабельная система. Локальная вычислительная сеть. Телефонизация</t>
  </si>
  <si>
    <t>Новый раздел</t>
  </si>
  <si>
    <t>Демонтажные работы</t>
  </si>
  <si>
    <t>1</t>
  </si>
  <si>
    <t>4.10-34-5</t>
  </si>
  <si>
    <t>Монтаж коммутатора служебной связи / демонтаж коммутатора</t>
  </si>
  <si>
    <t>1  ШТ.</t>
  </si>
  <si>
    <t>ТСН-2001.4 Доп. 80, Сб. 10, т. 34, поз. 5</t>
  </si>
  <si>
    <t>*1)*0</t>
  </si>
  <si>
    <t>*1,2)*0,3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</si>
  <si>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</si>
  <si>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</si>
  <si>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</si>
  <si>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3_12.00.01.11.001
Поправка: Гл.4.Прил.2.2.п.2.2.29_04.00.01.35.003</t>
  </si>
  <si>
    <t>2</t>
  </si>
  <si>
    <t>4.10-19-6</t>
  </si>
  <si>
    <t>Монтаж отдельно устанавливаемого преобразователя или блока питания / демонтаж модуля питания</t>
  </si>
  <si>
    <t>ТСН-2001.4 Доп. 70, Сб. 10, т. 19, поз. 6</t>
  </si>
  <si>
    <t>3</t>
  </si>
  <si>
    <t>4.11-12-1</t>
  </si>
  <si>
    <t>Установка съемных и выдвижных блоков (модулей, ячеек, ТЭЗ) массой до 5 кг / демонтаж SFP модулей</t>
  </si>
  <si>
    <t>ТСН-2001.4 Доп. 68, Сб. 11, т. 12, поз. 1</t>
  </si>
  <si>
    <t>ТСН-2001.4-11. Приборы и средства автоматизации и вычислительной техники</t>
  </si>
  <si>
    <t>ТСН-2001.4-11-1</t>
  </si>
  <si>
    <t>4</t>
  </si>
  <si>
    <t>4.10-142-5</t>
  </si>
  <si>
    <t>Монтаж и настройка электронных АТС типа Миником DX-500, станция с количеством номеров до 500, монтаж станции</t>
  </si>
  <si>
    <t>100 номеров</t>
  </si>
  <si>
    <t>ТСН-2001.4. Доп. 1-42. Сб. 10, т. 142, поз. 5</t>
  </si>
  <si>
    <t>5</t>
  </si>
  <si>
    <t>Монтаж отдельно устанавливаемого преобразователя или блока питания / демонтаж ИБП</t>
  </si>
  <si>
    <t>6</t>
  </si>
  <si>
    <t>4.10-181-4</t>
  </si>
  <si>
    <t>Монтаж оптического кросса с учетом измерений на волоконно-оптическом кабеле с числом волокон: 4 / демонтаж оптического кросса</t>
  </si>
  <si>
    <t>ТСН-2001.4 Доп. 79, Сб. 10, т. 181, поз. 4</t>
  </si>
  <si>
    <t>ТСН-2001.4-10. Прокладка и монтаж сетей связи/прокладка и монтаж междугородных линий связи</t>
  </si>
  <si>
    <t>ТСН-2001.4-10-4</t>
  </si>
  <si>
    <t>7</t>
  </si>
  <si>
    <t>4.10-32-2</t>
  </si>
  <si>
    <t>Монтаж стойки, полустойки, каркаса стойки или шкафа массой до 300 кг / демонтаж шкафов</t>
  </si>
  <si>
    <t>ТСН-2001.4 Доп. 80, Сб. 10, т. 32, поз. 2</t>
  </si>
  <si>
    <t>8</t>
  </si>
  <si>
    <t>6.67-7-1</t>
  </si>
  <si>
    <t>Демонтаж осветительных приборов, выключатели, розетки</t>
  </si>
  <si>
    <t>100 шт.</t>
  </si>
  <si>
    <t>ТСН-2001.6. Доп. 1-42. Сб. 67, т. 7, поз. 1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</si>
  <si>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</si>
  <si>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</si>
  <si>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</si>
  <si>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</si>
  <si>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</si>
  <si>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</si>
  <si>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9</t>
  </si>
  <si>
    <t>4.8-332-1</t>
  </si>
  <si>
    <t>Монтаж установочной коробки скрытого типа / демонтаж коробок</t>
  </si>
  <si>
    <t>ТСН-2001.4 Доп. 81, Сб. 8, т. 332, поз. 1</t>
  </si>
  <si>
    <t>ТСН-2001.4-8. Электротехнические установки</t>
  </si>
  <si>
    <t>ТСН-2001.4-8-1</t>
  </si>
  <si>
    <t>10</t>
  </si>
  <si>
    <t>4.10-174-1</t>
  </si>
  <si>
    <t>Монтаж внутренней камеры видеонаблюдения / демонтаж</t>
  </si>
  <si>
    <t>10 шт.</t>
  </si>
  <si>
    <t>ТСН-2001.4 Доп. 68, Сб. 10, т. 174, поз. 1</t>
  </si>
  <si>
    <t>11</t>
  </si>
  <si>
    <t>6.67-6-1</t>
  </si>
  <si>
    <t>Демонтаж кабеля</t>
  </si>
  <si>
    <t>100 м</t>
  </si>
  <si>
    <t>ТСН-2001.6. Доп. 1-42. Сб. 67, т. 6, поз. 1</t>
  </si>
  <si>
    <t>12</t>
  </si>
  <si>
    <t>4.8-331-2</t>
  </si>
  <si>
    <t>Прокладка металлического перфорированного лотка по установленным конструкциям, массой погонного метра до 4 кг / демонтаж лотков</t>
  </si>
  <si>
    <t>100 М ТРАССЫ</t>
  </si>
  <si>
    <t>ТСН-2001.4 Доп. 81, Сб. 8, т. 331, поз. 2</t>
  </si>
  <si>
    <t>13</t>
  </si>
  <si>
    <t>4.8-331-12</t>
  </si>
  <si>
    <t>Установка крышек металлических на лотки металлические перфорированные и неперфорированные массой 1 м свыше 2 до 4 кг / демонтаж крышек лотков</t>
  </si>
  <si>
    <t>ТСН-2001.4 Доп. 80, Сб. 8, т. 331, поз. 12</t>
  </si>
  <si>
    <t>14</t>
  </si>
  <si>
    <t>4.8-331-14</t>
  </si>
  <si>
    <t>Установка конструкций металлических: консольных кронштейнов по бетонным основаниям / демонтаж консолей</t>
  </si>
  <si>
    <t>ТСН-2001.4 Доп. 79, Сб. 8, т. 331, поз. 14</t>
  </si>
  <si>
    <t>15</t>
  </si>
  <si>
    <t>6.67-5-12</t>
  </si>
  <si>
    <t>Демонтаж трубных проводок, трубы в борозде диаметром 25 мм / ПВХ</t>
  </si>
  <si>
    <t>ТСН-2001.6. Доп. 1-42. Сб. 67, т. 5, поз. 12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</si>
  <si>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</si>
  <si>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</si>
  <si>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</si>
  <si>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</si>
  <si>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</si>
  <si>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</si>
  <si>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</si>
  <si>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</si>
  <si>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</si>
  <si>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</si>
  <si>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</si>
  <si>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</si>
  <si>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</si>
  <si>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</si>
  <si>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</si>
  <si>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</si>
  <si>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</si>
  <si>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</si>
  <si>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</si>
  <si>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</si>
  <si>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</si>
  <si>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</si>
  <si>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</si>
  <si>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</si>
  <si>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</si>
  <si>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</si>
  <si>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</si>
  <si>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</si>
  <si>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</si>
  <si>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</si>
  <si>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</si>
  <si>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</si>
  <si>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</si>
  <si>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</si>
  <si>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</si>
  <si>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</si>
  <si>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</si>
  <si>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</si>
  <si>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</si>
  <si>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</si>
  <si>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</si>
  <si>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</si>
  <si>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</si>
  <si>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</si>
  <si>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</si>
  <si>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</si>
  <si>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</si>
  <si>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</si>
  <si>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</si>
  <si>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</si>
  <si>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</si>
  <si>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</si>
  <si>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</si>
  <si>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</si>
  <si>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Центральное оборудование</t>
  </si>
  <si>
    <t>16</t>
  </si>
  <si>
    <t>Монтаж коммутатора служебной связи</t>
  </si>
  <si>
    <t>17</t>
  </si>
  <si>
    <t>КА, п.1</t>
  </si>
  <si>
    <t>Коммутатор доступа 48 портов 1000/100/10, 4 SFP+ MES2348B_AC</t>
  </si>
  <si>
    <t>ШТ</t>
  </si>
  <si>
    <t>Оборудование, отсутствующие в СНБ</t>
  </si>
  <si>
    <t>Оборуд. КА</t>
  </si>
  <si>
    <t>[280 910 / 1,22 /  7,57] +  3% Трансп +  1,2% Заг.скл</t>
  </si>
  <si>
    <t>1,2</t>
  </si>
  <si>
    <t>18</t>
  </si>
  <si>
    <t>КА, п.2</t>
  </si>
  <si>
    <t>Коммутатор доступа 48 портов 1000/100/10, 4 SFP+, РоЕ MES2348P</t>
  </si>
  <si>
    <t>[579 036 / 1,22 /  7,57] +  3% Трансп +  1,2% Заг.скл</t>
  </si>
  <si>
    <t>19</t>
  </si>
  <si>
    <t>Монтаж отдельно устанавливаемого преобразователя или блока питания</t>
  </si>
  <si>
    <t>19,1</t>
  </si>
  <si>
    <t>1.1-1-8146</t>
  </si>
  <si>
    <t>Болты стальные оцинкованные с шестигранной головкой, с полной резьбой, с гайкой оцинкованной, М6, длина от 12 до 60 мм</t>
  </si>
  <si>
    <t>кг</t>
  </si>
  <si>
    <t>ТСН-2001.1 Доп. 79, Р. 1, о. 1, поз. 8146</t>
  </si>
  <si>
    <t>19,2</t>
  </si>
  <si>
    <t>КА, п.3</t>
  </si>
  <si>
    <t>Модуль питания PM950-220/56, 100-240 В AC, 950 Вт PM950-220/56</t>
  </si>
  <si>
    <t>[83 690 / 1,22 /  7,57] +  3% Трансп +  1,2% Заг.скл</t>
  </si>
  <si>
    <t>20</t>
  </si>
  <si>
    <t>21</t>
  </si>
  <si>
    <t>КА, п.4</t>
  </si>
  <si>
    <t>Коммутатор доступа 8 портов 1000/100/10, 2 SFP MES2408</t>
  </si>
  <si>
    <t>[92 190 / 1,22 /  7,57] +  3% Трансп +  1,2% Заг.скл</t>
  </si>
  <si>
    <t>22</t>
  </si>
  <si>
    <t>Установка съемных и выдвижных блоков (модулей, ячеек, ТЭЗ) массой до 5 кг</t>
  </si>
  <si>
    <t>23</t>
  </si>
  <si>
    <t>КА, п.5</t>
  </si>
  <si>
    <t>SFP модуль LC, TX/RX 850 нм, 550м, 2 волокна ММ RSM1D1L055I</t>
  </si>
  <si>
    <t>[8 540 / 1,22 /  7,57] +  3% Трансп +  1,2% Заг.скл</t>
  </si>
  <si>
    <t>24</t>
  </si>
  <si>
    <t>КА, п.6</t>
  </si>
  <si>
    <t>SFP модуль LC, TX/RX 850 нм, 550м, 2 волокна ММ RSM10D1L03</t>
  </si>
  <si>
    <t>25</t>
  </si>
  <si>
    <t>26</t>
  </si>
  <si>
    <t>КА, п.7</t>
  </si>
  <si>
    <t>IP АТС SMG-200</t>
  </si>
  <si>
    <t>[362 057 / 1,22 /  7,57] +  3% Трансп +  1,2% Заг.скл</t>
  </si>
  <si>
    <t>27</t>
  </si>
  <si>
    <t>4.10-27-4</t>
  </si>
  <si>
    <t>Прокладка и включение перемычки кабельной между секциями одного статива без укладки в кабельном канале</t>
  </si>
  <si>
    <t>100 перемычек</t>
  </si>
  <si>
    <t>ТСН-2001.4 Доп. 67, Сб. 10, т. 27, поз. 4</t>
  </si>
  <si>
    <t>27,1</t>
  </si>
  <si>
    <t>КА, п.8</t>
  </si>
  <si>
    <t>Кабель DAC, SFP+ , пассивный, 1м RSM10PDAC1</t>
  </si>
  <si>
    <t>Материалы, отсутствующие в СНБ (Строительные)</t>
  </si>
  <si>
    <t>МР КА Строительные</t>
  </si>
  <si>
    <t>[6 253 / 1,22 /  9,84] +  2% Заг.скл</t>
  </si>
  <si>
    <t>0</t>
  </si>
  <si>
    <t>28</t>
  </si>
  <si>
    <t>28,1</t>
  </si>
  <si>
    <t>28,2</t>
  </si>
  <si>
    <t>КА, п.9</t>
  </si>
  <si>
    <t>Источник бесперебойного питания онлайн, ФОРВАРД6000 ВА FD60201</t>
  </si>
  <si>
    <t>[144 385 / 1,22 /  7,57] +  3% Трансп +  1,2% Заг.скл</t>
  </si>
  <si>
    <t>29</t>
  </si>
  <si>
    <t>4.10-1-10</t>
  </si>
  <si>
    <t>Монтаж платы разного назначения с подготовкой места установки</t>
  </si>
  <si>
    <t>1 плата</t>
  </si>
  <si>
    <t>ТСН-2001.4 Доп. 79, Сб. 10, т. 1, поз. 10</t>
  </si>
  <si>
    <t>29,1</t>
  </si>
  <si>
    <t>КА, п.10</t>
  </si>
  <si>
    <t>Плата SNMP DL802S</t>
  </si>
  <si>
    <t>[16 678 / 1,22 /  7,57] +  3% Трансп +  1,2% Заг.скл</t>
  </si>
  <si>
    <t>30</t>
  </si>
  <si>
    <t>4.10-33-11</t>
  </si>
  <si>
    <t>Электрическая проверка и регулировка плат разных</t>
  </si>
  <si>
    <t>ТСН-2001.4 Доп. 67, Сб. 10, т. 33, поз. 11</t>
  </si>
  <si>
    <t>ТСН-2001.4-10-5</t>
  </si>
  <si>
    <t>31</t>
  </si>
  <si>
    <t>31,1</t>
  </si>
  <si>
    <t>КА, п.11</t>
  </si>
  <si>
    <t>Комплект креплений для установки ИБП в стойку 19" высота 3U (3U RACK RAIL) 3U RackRail</t>
  </si>
  <si>
    <t>[7 013 / 1,22 /  7,57] +  3% Трансп +  1,2% Заг.скл</t>
  </si>
  <si>
    <t>32</t>
  </si>
  <si>
    <t>32,1</t>
  </si>
  <si>
    <t>32,2</t>
  </si>
  <si>
    <t>КА, п.12</t>
  </si>
  <si>
    <t>Источник бесперебойного питания онлайн, ФРИСТАЙЛ 3000 ВА FT30222</t>
  </si>
  <si>
    <t>[63 342 / 1,22 /  7,57] +  3% Трансп +  1,2% Заг.скл</t>
  </si>
  <si>
    <t>33</t>
  </si>
  <si>
    <t>33,1</t>
  </si>
  <si>
    <t>КА, п.13</t>
  </si>
  <si>
    <t>Плата SNMP DL801</t>
  </si>
  <si>
    <t>[14 760 / 1,22 /  7,57] +  3% Трансп +  1,2% Заг.скл</t>
  </si>
  <si>
    <t>34</t>
  </si>
  <si>
    <t>34,1</t>
  </si>
  <si>
    <t>КА, п.14</t>
  </si>
  <si>
    <t>Комплект креплений для установки ИБП в стойку 19" высота 2U (2U RACK RAIL) 2U RackRail</t>
  </si>
  <si>
    <t>[3 506,98 / 1,22 /  7,57] +  3% Трансп +  1,2% Заг.скл</t>
  </si>
  <si>
    <t>35</t>
  </si>
  <si>
    <t>Монтаж оптического кросса с учетом измерений на волоконно-оптическом кабеле с числом волокон: 4</t>
  </si>
  <si>
    <t>35,1</t>
  </si>
  <si>
    <t>КА, п.15</t>
  </si>
  <si>
    <t>Оптический кросс 19" 24 SC (LC duplex) серый FO-19-24SC 1U</t>
  </si>
  <si>
    <t>[3 340,7 / 1,22 /  7,57] +  3% Трансп +  1,2% Заг.скл</t>
  </si>
  <si>
    <t>36</t>
  </si>
  <si>
    <t>4.10-136-8</t>
  </si>
  <si>
    <t>Монтаж резисторов и адаптеров</t>
  </si>
  <si>
    <t>ТСН-2001.4 Доп. 81, Сб. 10, т. 136, поз. 8</t>
  </si>
  <si>
    <t>ТСН-2001.4-10. Монтаж радиотелевизионного и электронного оборудования</t>
  </si>
  <si>
    <t>ТСН-2001.4-10-2</t>
  </si>
  <si>
    <t>37</t>
  </si>
  <si>
    <t>1.14-1-591</t>
  </si>
  <si>
    <t>Соединитель (проходной адаптер), восьмиканальный, открытой установки, тип разъема 2хRJ-45</t>
  </si>
  <si>
    <t>шт.</t>
  </si>
  <si>
    <t>ТСН-2001.1 Доп. 73, Р. 14, о. 1, поз. 591</t>
  </si>
  <si>
    <t>Материалы монтажные</t>
  </si>
  <si>
    <t>ТСН-2001.1 Материалы монтажные</t>
  </si>
  <si>
    <t>ТСН-2001.1-2</t>
  </si>
  <si>
    <t>38</t>
  </si>
  <si>
    <t>38,1</t>
  </si>
  <si>
    <t>КА, п.16</t>
  </si>
  <si>
    <t>Пигтейл волоконно-оптический MM 50/125 (OM4), LC, 1.5 м, LSZH PT-LC-50-OM4</t>
  </si>
  <si>
    <t>[159 / 1,22 /  7,57] +  3% Трансп +  1,2% Заг.скл</t>
  </si>
  <si>
    <t>39</t>
  </si>
  <si>
    <t>40</t>
  </si>
  <si>
    <t>41</t>
  </si>
  <si>
    <t>41,1</t>
  </si>
  <si>
    <t>КА, п.17</t>
  </si>
  <si>
    <t>Пигтейл волоконно-оптический SM, 9/125 LC/UPC 1.5м PT-LC-9</t>
  </si>
  <si>
    <t>[115,5 / 1,22 /  7,57] +  3% Трансп +  1,2% Заг.скл</t>
  </si>
  <si>
    <t>42</t>
  </si>
  <si>
    <t>Монтаж стойки, полустойки, каркаса стойки или шкафа массой до 300 кг</t>
  </si>
  <si>
    <t>43</t>
  </si>
  <si>
    <t>КА, п.18</t>
  </si>
  <si>
    <t>Шкаф напольный 42U 800x1200х1987мм (ШхГхВ) телекоммуникационный 19", передняя дверь перфорированная - задняя дверь перфорированная, цвет черный (RAL9005М) ТСМ-42.8.12-ПП.9005М</t>
  </si>
  <si>
    <t>[86 788 / 1,22 /  7,57] +  3% Трансп +  1,2% Заг.скл</t>
  </si>
  <si>
    <t>44</t>
  </si>
  <si>
    <t>КА, п.19</t>
  </si>
  <si>
    <t>Шкаф напольный 42U 800x1000х1987мм (ШхГхВ) телекоммуникационный 19", передняя дверь перфорированная - задняя дверь перфорированная, цвет черный (RAL9005М) ТСМ-42.8.10-ПП.9005М</t>
  </si>
  <si>
    <t>[78 800 / 1,22 /  7,57] +  3% Трансп +  1,2% Заг.скл</t>
  </si>
  <si>
    <t>45</t>
  </si>
  <si>
    <t>4.8-257-1</t>
  </si>
  <si>
    <t>Монтаж вентилятора потолочного</t>
  </si>
  <si>
    <t>ТСН-2001.4 Доп. 81, Сб. 8, т. 257, поз. 1</t>
  </si>
  <si>
    <t>46</t>
  </si>
  <si>
    <t>КА, п.20</t>
  </si>
  <si>
    <t>Модуль 4-х вентиляторный потолочный (с термостатом 0-60°C), для установки в напольные шкафы, цвет черный (RAL9005) МВП-4-Т.9005</t>
  </si>
  <si>
    <t>[8 465,61 / 1,22 /  7,57] +  3% Трансп +  1,2% Заг.скл</t>
  </si>
  <si>
    <t>47</t>
  </si>
  <si>
    <t>4.8-50-1</t>
  </si>
  <si>
    <t>Монтаж шины ответвительной с одной полосой в фазе, медной или алюминиевой, сечением до 250 мм2 / шины заземления медной</t>
  </si>
  <si>
    <t>ТСН-2001.4 Доп. 80, Сб. 8, т. 50, поз. 1</t>
  </si>
  <si>
    <t>48</t>
  </si>
  <si>
    <t>КА, п.21</t>
  </si>
  <si>
    <t>Шина заземления 19” CABEUSCGB-IN-1U-20-19</t>
  </si>
  <si>
    <t>[2 869,9 / 1,22 /  9,84] +  2% Заг.скл</t>
  </si>
  <si>
    <t>49</t>
  </si>
  <si>
    <t>4.10-118-13</t>
  </si>
  <si>
    <t>Установка для трубных проводок крышки декоративной и других мелких изделий (без присоединения проводов)</t>
  </si>
  <si>
    <t>ТСН-2001.4 Доп. 67, Сб. 10, т. 118, поз. 13</t>
  </si>
  <si>
    <t>50</t>
  </si>
  <si>
    <t>КА, п.22</t>
  </si>
  <si>
    <t>Органайзер для кабеля 1U с кольцами JB08-1U-PR-BK</t>
  </si>
  <si>
    <t>[1 044 / 1,22 /  9,84] +  2% Заг.скл</t>
  </si>
  <si>
    <t>51</t>
  </si>
  <si>
    <t>51,1</t>
  </si>
  <si>
    <t>13.1-2-447</t>
  </si>
  <si>
    <t>Блок базовый распределения питания, 8 выходных розеток. Тип горизонтальный 19", высота 1U, максимальный ток нагрузки 16 А, максимальная выходная мощность 250 В, длина кабеля 3 м</t>
  </si>
  <si>
    <t>ТСН-2001.13-2. Доп. 39. 13.1-2-447</t>
  </si>
  <si>
    <t>Сметная стоимость оборудования</t>
  </si>
  <si>
    <t>ТСН-2001.13. Сметная стоимость оборудования</t>
  </si>
  <si>
    <t>ТСН-2001.13</t>
  </si>
  <si>
    <t>52</t>
  </si>
  <si>
    <t>4.10-32-4</t>
  </si>
  <si>
    <t>Монтаж платы дополнительной, устанавливаемой на готовом месте стойки / патч-панель</t>
  </si>
  <si>
    <t>ТСН-2001.4 Доп. 68, Сб. 10, т. 32, поз. 4</t>
  </si>
  <si>
    <t>53</t>
  </si>
  <si>
    <t>13.1-1-1059</t>
  </si>
  <si>
    <t>Панель коммутационная (патч-панель), неэкранированная, для установки в шкафы и стойки шириной 19", на 48 портов RJ-45, категория 5е, высота 1U. Металлический корпус</t>
  </si>
  <si>
    <t>ТСН-2001.13-2. Доп. 47, Р. 1, о. 1, поз. 1059</t>
  </si>
  <si>
    <t>54</t>
  </si>
  <si>
    <t>13.1-1-1058</t>
  </si>
  <si>
    <t>Панель коммутационная (патч-панель), неэкранированная, для установки в шкафы и стойки шириной 19", на 24 порта RJ-45, категория 5е, высота 1U. Металлический корпус</t>
  </si>
  <si>
    <t>ТСН-2001.13-2. Доп. 47, Р. 1, о. 1, поз. 1058</t>
  </si>
  <si>
    <t>55</t>
  </si>
  <si>
    <t>1.21-5-2478</t>
  </si>
  <si>
    <t>Комплект для монтажа проволочных лотков, в составе: шайба четырехлепестковая - 1 шт., шайба прямоугольная с отогнутыми краями - 1 шт., винт М6х20 мм - 1 шт., гайка М6 с буртом с насечкой - 1 шт.</t>
  </si>
  <si>
    <t>КОМПЛЕКТ</t>
  </si>
  <si>
    <t>ТСН-2001.1 Доп. 77, Р. 21, о. 5, поз. 2478</t>
  </si>
  <si>
    <t>56</t>
  </si>
  <si>
    <t>57</t>
  </si>
  <si>
    <t>13.1-2-432</t>
  </si>
  <si>
    <t>Шнур коммутационный (патч-корд) тип разъемов RJ45 - RJ45, категория 5E, оболочка LSZH, длина 1 м, неэкранированный</t>
  </si>
  <si>
    <t>ТСН-2001.13-2. Доп. 21. 13.1-2-432</t>
  </si>
  <si>
    <t>58</t>
  </si>
  <si>
    <t>КА, п.23</t>
  </si>
  <si>
    <t>Патч-корд волоконно-оптический (шнур) MM 50/125(OM4), LC-LC, duplex, LSZH, 2 м FOP-50-OM4-LC-LC-2m</t>
  </si>
  <si>
    <t>[593 / 1,22 /  7,57] +  3% Трансп +  1,2% Заг.скл</t>
  </si>
  <si>
    <t>59</t>
  </si>
  <si>
    <t>КА, п.24</t>
  </si>
  <si>
    <t>Патч-корд волоконно-оптический (шнур) SM LC-LC, duplex, LSZH, 2 м FOP(d)-9-LC-LC-2m</t>
  </si>
  <si>
    <t>[496 / 1,22 /  7,57] +  3% Трансп +  1,2% Заг.скл</t>
  </si>
  <si>
    <t>60</t>
  </si>
  <si>
    <t>КА, п.25</t>
  </si>
  <si>
    <t>[874 / 1,22 /  7,57] +  3% Трансп +  1,2% Заг.скл</t>
  </si>
  <si>
    <t>61</t>
  </si>
  <si>
    <t>КА, п.26</t>
  </si>
  <si>
    <t>Патч-корд волоконно-оптический (шнур) MM 50/125(OM4), LCLC,duplex, LSZH, 10 мFOP-50-OM4-LC-LC-10m</t>
  </si>
  <si>
    <t>[1 646,7 / 1,22 /  7,57] +  3% Трансп +  1,2% Заг.скл</t>
  </si>
  <si>
    <t>Оборудование устанавливаемое по месту</t>
  </si>
  <si>
    <t>62</t>
  </si>
  <si>
    <t>63</t>
  </si>
  <si>
    <t>КА, п.27</t>
  </si>
  <si>
    <t>Вставка KeystoneJack RJ-45 (8P8C), категория 5e, белая KJ-RJ45-Cat.5e-90</t>
  </si>
  <si>
    <t>[104,5 / 1,22 /  7,57] +  3% Трансп +  1,2% Заг.скл</t>
  </si>
  <si>
    <t>64</t>
  </si>
  <si>
    <t>КА, п.28</t>
  </si>
  <si>
    <t>Вставка 45x22,5 (аналог Mosaic) для 1 модуля формата Keystone-Jack, со шторкой FP-22,5-1M</t>
  </si>
  <si>
    <t>[48 / 1,22 /  7,57] +  3% Трансп +  1,2% Заг.скл</t>
  </si>
  <si>
    <t>65</t>
  </si>
  <si>
    <t>4.8-333-7</t>
  </si>
  <si>
    <t>Монтаж розетки штепсельной скрытого типа</t>
  </si>
  <si>
    <t>ТСН-2001.4 Доп. 80, Сб. 8, т. 333, поз. 7</t>
  </si>
  <si>
    <t>66</t>
  </si>
  <si>
    <t>КА, п.29</t>
  </si>
  <si>
    <t>BRITE Розетка компьютерная двойная кат.5E RJ45 РК10-2-БрБ белый IEK BR-K20-1-K01</t>
  </si>
  <si>
    <t>[802,22 / 1,22 /  9,84] +  2% Заг.скл</t>
  </si>
  <si>
    <t>67</t>
  </si>
  <si>
    <t>1.21-5-2552</t>
  </si>
  <si>
    <t>Рамка двухпостовая для установки на суппортные пластины розеток, выключателей и других электроустановочных изделий при помощи защелок, степень защиты IP44</t>
  </si>
  <si>
    <t>ТСН-2001.1 Доп. 80, Р. 21, о. 5, поз. 2552</t>
  </si>
  <si>
    <t>68</t>
  </si>
  <si>
    <t>1.21-5-2533</t>
  </si>
  <si>
    <t>Механизм розетки компьютерной, одноместной, скрытой установки, с разъемом RJ-45, категория 5е, степень защиты IP20, с накладкой, без рамки</t>
  </si>
  <si>
    <t>ТСН-2001.1 Доп. 80, Р. 21, о. 5, поз. 2533</t>
  </si>
  <si>
    <t>69</t>
  </si>
  <si>
    <t>1.21-5-2551</t>
  </si>
  <si>
    <t>Рамка однопостовая для установки на суппортные пластины розеток, выключателей и других электроустановочных изделий при помощи защелок, степень защиты IP44</t>
  </si>
  <si>
    <t>ТСН-2001.1 Доп. 80, Р. 21, о. 5, поз. 2551</t>
  </si>
  <si>
    <t>70</t>
  </si>
  <si>
    <t>Монтаж установочной коробки скрытого типа</t>
  </si>
  <si>
    <t>70,1</t>
  </si>
  <si>
    <t>1.21-5-192</t>
  </si>
  <si>
    <t>Коробка, типа КУВ-1М УХЛЗ, для установки выключателей, переключателей и штепсельных розеток при скрытой электропроводке</t>
  </si>
  <si>
    <t>1000 шт.</t>
  </si>
  <si>
    <t>ТСН-2001.1 Доп. 79, Р. 21, о. 5, поз. 192</t>
  </si>
  <si>
    <t>71</t>
  </si>
  <si>
    <t>4.10-69-7</t>
  </si>
  <si>
    <t>Монтаж розетки микрофонной настенного типа</t>
  </si>
  <si>
    <t>ТСН-2001.4 Доп. 67, Сб. 10, т. 69, поз. 7</t>
  </si>
  <si>
    <t>71,1</t>
  </si>
  <si>
    <t>1.14-1-567</t>
  </si>
  <si>
    <t>Розетка информационная, открытой установки, типа RJ-45 2/8P8C 5e</t>
  </si>
  <si>
    <t>ТСН-2001.1 Доп. 73, Р. 14, о. 1, поз. 567</t>
  </si>
  <si>
    <t>72</t>
  </si>
  <si>
    <t>4.11-14-1</t>
  </si>
  <si>
    <t>Включение штепсельных разъемов в аппаратуру, количество контактов в разъеме до 14</t>
  </si>
  <si>
    <t>1 разъем</t>
  </si>
  <si>
    <t>ТСН-2001.4 Доп. 67, Сб. 11, т. 14, поз. 1</t>
  </si>
  <si>
    <t>73</t>
  </si>
  <si>
    <t>КА, п.30</t>
  </si>
  <si>
    <t>Кабель PROF HDMI 2.0 10м GCR-HM313-10.0m</t>
  </si>
  <si>
    <t>[16 430 / 1,22 /  9,84] +  2% Заг.скл</t>
  </si>
  <si>
    <t>74</t>
  </si>
  <si>
    <t>КА, п.31</t>
  </si>
  <si>
    <t>Активный кабель удлинитель USB AM/AM 10м GCR-53788</t>
  </si>
  <si>
    <t>[4 211 / 1,22 /  9,84] +  2% Заг.скл</t>
  </si>
  <si>
    <t>75</t>
  </si>
  <si>
    <t>76</t>
  </si>
  <si>
    <t>КА, п.32</t>
  </si>
  <si>
    <t>Модуль Keystone, HDMI, мама-мама, 180 градусов, белый LAN-OK-HDMI-V-WH</t>
  </si>
  <si>
    <t>[255,24 / 1,22 /  9,84] +  2% Заг.скл</t>
  </si>
  <si>
    <t>77</t>
  </si>
  <si>
    <t>КА, п.33</t>
  </si>
  <si>
    <t>Модуль Keystone, USB 2.0, тип A, мама-мама, 180 градусов, белый LAN-OK-USB20-AA/V-WH</t>
  </si>
  <si>
    <t>[131 / 1,22 /  9,84] +  2% Заг.скл</t>
  </si>
  <si>
    <t>78</t>
  </si>
  <si>
    <t>КА, п.34</t>
  </si>
  <si>
    <t>Вставка 45x45 (аналог Mosaic) для 1 модуля формата KeystoneJack, со шторкой FP-45-1M</t>
  </si>
  <si>
    <t>[74,01 / 1,22 /  9,84] +  2% Заг.скл</t>
  </si>
  <si>
    <t>79</t>
  </si>
  <si>
    <t>1.1-1-2900</t>
  </si>
  <si>
    <t>Кабель-канал, размер 105х50 мм, рамка-суппорт на 2 модуля / каркас под 2 модуля F0000L</t>
  </si>
  <si>
    <t>ТСН-2001.1 Доп. 73, Р. 1, о. 1, поз. 2900</t>
  </si>
  <si>
    <t>Материалы строительные</t>
  </si>
  <si>
    <t>ТСН-2001.1 Материалы строительные</t>
  </si>
  <si>
    <t>ТСН-2001.1-1</t>
  </si>
  <si>
    <t>80</t>
  </si>
  <si>
    <t>1.1-1-2901</t>
  </si>
  <si>
    <t>Кабель-канал, размер 105х50 мм, рамка-суппорт на 4 модуля / каркас под 4 модуля F00013</t>
  </si>
  <si>
    <t>ТСН-2001.1 Доп. 79, Р. 1, о. 1, поз. 2901</t>
  </si>
  <si>
    <t>81</t>
  </si>
  <si>
    <t>КА, п.35</t>
  </si>
  <si>
    <t>FF-80x80 Лицевая панель 80х80мм для модулей 45x45 (Mosaic)</t>
  </si>
  <si>
    <t>[142 / 1,22 /  9,84] +  2% Заг.скл</t>
  </si>
  <si>
    <t>82</t>
  </si>
  <si>
    <t>КА, п.36</t>
  </si>
  <si>
    <t>Вставка 45x22,5 (аналог Mosaic) для 1 модуля формата KeystoneJack, со шторкой FP-22,5-1M</t>
  </si>
  <si>
    <t>[50,6 / 1,22 /  9,84] +  2% Заг.скл</t>
  </si>
  <si>
    <t>83</t>
  </si>
  <si>
    <t>4.20-96-2</t>
  </si>
  <si>
    <t>Муфта кабельная универсальная промежуточная для кабеля без гидрофобного заполнения</t>
  </si>
  <si>
    <t>ТСН-2001.4 Доп. 73, Сб. 20, т. 96, поз. 2</t>
  </si>
  <si>
    <t>ТСН-2001.4-20. Оборудование железнодорожного транспорта</t>
  </si>
  <si>
    <t>ТСН-2001.4-20-1</t>
  </si>
  <si>
    <t>84</t>
  </si>
  <si>
    <t>КА, п.37</t>
  </si>
  <si>
    <t>Муфта оптическая проходная МТОК-Л7/48-1КС1645-К</t>
  </si>
  <si>
    <t>[1 401,85 / 1,22 /  9,84] +  2% Заг.скл</t>
  </si>
  <si>
    <t>85</t>
  </si>
  <si>
    <t>4.10-21-1</t>
  </si>
  <si>
    <t>Монтаж телефонного аппарата настольного системы ЦБ или АТС</t>
  </si>
  <si>
    <t>ТСН-2001.4 Доп. 79, Сб. 10, т. 21, поз. 1</t>
  </si>
  <si>
    <t>85,1</t>
  </si>
  <si>
    <t>КА, п.38</t>
  </si>
  <si>
    <t>IP-телефон VP-17P Eltex VP-17P</t>
  </si>
  <si>
    <t>[22 814 / 1,22 /  7,57] +  3% Трансп +  1,2% Заг.скл</t>
  </si>
  <si>
    <t>86</t>
  </si>
  <si>
    <t>Монтаж внутренней камеры видеонаблюдения</t>
  </si>
  <si>
    <t>87</t>
  </si>
  <si>
    <t>КА, п.39</t>
  </si>
  <si>
    <t>IP Видеокамера купольная RVi-CFG72/R (2.8–12 мм), IP67, диапазон температур –50 °C… +50 °C., кодеки H.264, H.265, встроенный микрофон, ИК-подсветка 25 м.RVi-CFG72/R (2.8–12 мм)</t>
  </si>
  <si>
    <t>[54 650 / 1,22 /  7,57] +  3% Трансп +  1,2% Заг.скл</t>
  </si>
  <si>
    <t>Кабельная продукция</t>
  </si>
  <si>
    <t>88</t>
  </si>
  <si>
    <t>4.10-186-5</t>
  </si>
  <si>
    <t>Прокладка кабеля связи симметричного для цифровых систем передачи в трубах гофрированных: по бетонным и кирпичным поверхностям стен и потолка</t>
  </si>
  <si>
    <t>ТСН-2001.4 Доп. 79, Сб. 10, т. 186, поз. 5</t>
  </si>
  <si>
    <t>89</t>
  </si>
  <si>
    <t>КА, п.40</t>
  </si>
  <si>
    <t>Гибкая гофрированная ПЛЛ труба без содержания галогенов, ДУ20, O 19,7 / 14,8 мм, протяжка, цвет белый 81820 DKC</t>
  </si>
  <si>
    <t>м</t>
  </si>
  <si>
    <t>[133,33 / 1,22 /  9,84] +  2% Заг.скл</t>
  </si>
  <si>
    <t>90</t>
  </si>
  <si>
    <t>КА, п.41</t>
  </si>
  <si>
    <t>Гибкая гофрированная ПЛЛ труба без содержания галогенов, ДУ25, O 24,7 / 19,1 мм, протяжка, цвет белый 81825 DKC</t>
  </si>
  <si>
    <t>[184,63 / 1,22 /  9,84] +  2% Заг.скл</t>
  </si>
  <si>
    <t>91</t>
  </si>
  <si>
    <t>1.21-5-1136</t>
  </si>
  <si>
    <t>Держатель пластиковый с защелкой для крепления труб, рукавов и гибких вводов диаметром 20 мм</t>
  </si>
  <si>
    <t>ТСН-2001.1 Доп. 73, Р. 21, о. 5, поз. 1136</t>
  </si>
  <si>
    <t>92</t>
  </si>
  <si>
    <t>1.21-5-1137</t>
  </si>
  <si>
    <t>Держатель пластиковый с защелкой для крепления труб, рукавов и гибких вводов диаметром 25 мм</t>
  </si>
  <si>
    <t>ТСН-2001.1 Доп. 79, Р. 21, о. 5, поз. 1137</t>
  </si>
  <si>
    <t>93</t>
  </si>
  <si>
    <t>КА, п.42</t>
  </si>
  <si>
    <t>Кабели витая пара, неэкранированная, UTPкатегория 5е, 4 пары, одножильные, внутренние ParLan UTP Cat5е PVCLS нг(А)-LSLTx 4х2х0,52</t>
  </si>
  <si>
    <t>[97,34 / 1,22 /  9,84] +  2% Заг.скл</t>
  </si>
  <si>
    <t>94</t>
  </si>
  <si>
    <t>КА, п.43</t>
  </si>
  <si>
    <t>Кабель волоконно-оптический 50/125 (OM4) многомодовый, 16 волокон, плотное буферное покрытие (tightbuffer), ОБР-У-нг(А)-HFLTx-16-G651-  800Н (ОМ4)</t>
  </si>
  <si>
    <t>[331,06 / 1,22 /  9,84] +  2% Заг.скл</t>
  </si>
  <si>
    <t>95</t>
  </si>
  <si>
    <t>КА, п.44</t>
  </si>
  <si>
    <t>Кабель волоконно-оптический 9/125 (OM4) одномодовый, 12 волокон ДПТс-нг(А)-HFLTx-12 У (1х12)2,7кН</t>
  </si>
  <si>
    <t>[101,4 / 1,22 /  9,84] +  2% Заг.скл</t>
  </si>
  <si>
    <t>96</t>
  </si>
  <si>
    <t>4.8-172-1</t>
  </si>
  <si>
    <t>Прокладка по установленным конструкциям, по стенам и колоннам с креплением скобами винипластовой трубы диаметром до 25 мм</t>
  </si>
  <si>
    <t>ТСН-2001.4 Доп. 80, Сб. 8, т. 172, поз. 1</t>
  </si>
  <si>
    <t>96,1</t>
  </si>
  <si>
    <t>1.12-5-43</t>
  </si>
  <si>
    <t>Трубы из непластифицированного вторичного ПВХ, гладкие, самозатухающие, усиленного типа, наружный диаметр 25 мм, толщина стенки 1,5 мм, для электропроводок</t>
  </si>
  <si>
    <t>ТСН-2001.1 Доп. 67, Р. 12, о. 5, поз. 43</t>
  </si>
  <si>
    <t>97</t>
  </si>
  <si>
    <t>4.8-175-2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</si>
  <si>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6 мм2</t>
  </si>
  <si>
    <t>ТСН-2001.4 Доп. 79, Сб. 8, т. 175, поз. 2</t>
  </si>
  <si>
    <t>97,1</t>
  </si>
  <si>
    <t>98</t>
  </si>
  <si>
    <t>4.8-328-1</t>
  </si>
  <si>
    <t>Прокладка кабельного изделия по установленным конструкциям и лоткам, при массе 1 м кабельного изделия до 0,5 кг на высоте до 5 м</t>
  </si>
  <si>
    <t>ТСН-2001.4 Доп. 75, Сб. 8, т. 328, поз. 1</t>
  </si>
  <si>
    <t>98,1</t>
  </si>
  <si>
    <t>99</t>
  </si>
  <si>
    <t>4.8-86-2</t>
  </si>
  <si>
    <t>Герметизация прохода при вводе кабелей, заделка прохода при прокладке кабелей по стенам и потолкам</t>
  </si>
  <si>
    <t>100 М УЛОЖЕННОГО КАБЕЛЯ</t>
  </si>
  <si>
    <t>ТСН-2001.4 Доп. 67, Сб. 8, т. 86, поз. 2</t>
  </si>
  <si>
    <t>100</t>
  </si>
  <si>
    <t>1.1-1-7994</t>
  </si>
  <si>
    <t>Шнур асбестовый, общего назначения, типа ШАОН, диаметр от 3 до 5 мм</t>
  </si>
  <si>
    <t>т</t>
  </si>
  <si>
    <t>ТСН-2001.1 Доп. 79, Р. 1, о. 1, поз. 7994</t>
  </si>
  <si>
    <t>101</t>
  </si>
  <si>
    <t>КА, п.46</t>
  </si>
  <si>
    <t>Пена двухкомпонентная огнезащитная, картридж 330 мл</t>
  </si>
  <si>
    <t>[4 560 / 1,22 /  9,84] +  2% Заг.скл</t>
  </si>
  <si>
    <t>КНС. Монтажные изделия</t>
  </si>
  <si>
    <t>102</t>
  </si>
  <si>
    <t>Прокладка металлического перфорированного лотка по установленным конструкциям, массой погонного метра до 4 кг</t>
  </si>
  <si>
    <t>102,1</t>
  </si>
  <si>
    <t>1.21-5-1827</t>
  </si>
  <si>
    <t>Лоток кабельный замковый стальной, горячеоцинкованный, перфорированный, без крышки, толщина стали 0,7 мм, размер 3000х200х50 мм</t>
  </si>
  <si>
    <t>ТСН-2001.1 Доп. 79, Р. 21, о. 5, поз. 1827</t>
  </si>
  <si>
    <t>102,2</t>
  </si>
  <si>
    <t>1.21-5-2307</t>
  </si>
  <si>
    <t>Угол горизонтальный 90° стальной, оцинкованный, без крышки, для кабельных лотков сечением 200х50 мм</t>
  </si>
  <si>
    <t>ТСН-2001.1 Доп. 77, Р. 21, о. 5, поз. 2307</t>
  </si>
  <si>
    <t>102,3</t>
  </si>
  <si>
    <t>1.21-5-1392</t>
  </si>
  <si>
    <t>Крышка для угла горизонтального 90° стальная, оцинкованная, толщина стали 0,6 мм, для кабельных лотков шириной 200 мм, высота 15 мм</t>
  </si>
  <si>
    <t>ТСН-2001.1 Доп. 79, Р. 21, о. 5, поз. 1392</t>
  </si>
  <si>
    <t>102,4</t>
  </si>
  <si>
    <t>1.21-5-1479</t>
  </si>
  <si>
    <t>Ответвитель Т-образный стальной, оцинкованный, без крышки, в комплекте с крепежными элементами и соединительными пластинами, толщина стали 0,8 мм, для кабельных лотков шириной 200 мм, высота 50 мм</t>
  </si>
  <si>
    <t>ТСН-2001.1 Доп. 79, Р. 21, о. 5, поз. 1479</t>
  </si>
  <si>
    <t>102,5</t>
  </si>
  <si>
    <t>1.21-5-1393</t>
  </si>
  <si>
    <t>Крышка для вертикального Т-образного ответвителя, стальная, оцинкованная, толщина стали 0,8 мм, для кабельных лотков шириной 200 мм, высота 14 мм</t>
  </si>
  <si>
    <t>ТСН-2001.1 Доп. 79, Р. 21, о. 5, поз. 1393</t>
  </si>
  <si>
    <t>102,6</t>
  </si>
  <si>
    <t>1.1-1-8008</t>
  </si>
  <si>
    <t>Винты с полукруглой головкой, оцинкованные, диаметр 5 мм, длина 50 мм</t>
  </si>
  <si>
    <t>ТСН-2001.1 Доп. 79, Р. 1, о. 1, поз. 8008</t>
  </si>
  <si>
    <t>103</t>
  </si>
  <si>
    <t>Установка крышек металлических на лотки металлические перфорированные и неперфорированные массой 1 м свыше 2 до 4 кг</t>
  </si>
  <si>
    <t>103,1</t>
  </si>
  <si>
    <t>1.21-5-1883</t>
  </si>
  <si>
    <t>Крышка для лотка замкового, стальная, горячеоцинкованная, с заземлением, толщина стали 1,0 мм, размер 3000х200х15 мм</t>
  </si>
  <si>
    <t>ТСН-2001.1 Доп. 79, Р. 21, о. 5, поз. 1883</t>
  </si>
  <si>
    <t>103,2</t>
  </si>
  <si>
    <t>104</t>
  </si>
  <si>
    <t>104,1</t>
  </si>
  <si>
    <t>1.21-5-1501</t>
  </si>
  <si>
    <t>Лоток кабельный замковый стальной, горячеоцинкованный, перфорированный, без крышки, толщина стали 0,7 мм, размер 3000х100х50 мм</t>
  </si>
  <si>
    <t>ТСН-2001.1 Доп. 79, Р. 21, о. 5, поз. 1501</t>
  </si>
  <si>
    <t>104,2</t>
  </si>
  <si>
    <t>1.21-5-2311</t>
  </si>
  <si>
    <t>Угол горизонтальный 90° стальной, оцинкованный, без крышки, для кабельных лотков сечением 100х80 мм / прим. 100х50</t>
  </si>
  <si>
    <t>ТСН-2001.1 Доп. 79, Р. 21, о. 5, поз. 2311</t>
  </si>
  <si>
    <t>104,3</t>
  </si>
  <si>
    <t>Крышка для угла горизонтального 90° стальная, оцинкованная, толщина стали 0,6 мм, для кабельных лотков шириной 200 мм, высота 15 мм / прим. шириной 100мм</t>
  </si>
  <si>
    <t>104,4</t>
  </si>
  <si>
    <t>104,5</t>
  </si>
  <si>
    <t>104,6</t>
  </si>
  <si>
    <t>105</t>
  </si>
  <si>
    <t>105,1</t>
  </si>
  <si>
    <t>1.21-5-1881</t>
  </si>
  <si>
    <t>Крышка для лотка замкового, стальная, горячеоцинкованная, с заземлением, толщина стали 1,0 мм, размер 3000х100х15 мм</t>
  </si>
  <si>
    <t>ТСН-2001.1 Доп. 79, Р. 21, о. 5, поз. 1881</t>
  </si>
  <si>
    <t>105,2</t>
  </si>
  <si>
    <t>106</t>
  </si>
  <si>
    <t>1.21-5-2467</t>
  </si>
  <si>
    <t>Соединитель универсальный (пластина соединительная) стальной, оцинкованный, для кабельных лотков высотой 50 мм</t>
  </si>
  <si>
    <t>ТСН-2001.1 Доп. 77, Р. 21, о. 5, поз. 2467</t>
  </si>
  <si>
    <t>107</t>
  </si>
  <si>
    <t>1.21-5-1522</t>
  </si>
  <si>
    <t>Профиль монтажный С-образный, стальной, оцинкованный, перфорированный, с зубцами на внутренних гранях, длина 3000 мм, высота 52 мм, толщина 2,5 мм</t>
  </si>
  <si>
    <t>ТСН-2001.1 Доп. 79, Р. 21, о. 5, поз. 1522</t>
  </si>
  <si>
    <t>108</t>
  </si>
  <si>
    <t>1.21-5-1367</t>
  </si>
  <si>
    <t>Пластина медная, никелированная, для заземления в стыкуемых соединениях "мама-мама" и "папа-папа", размер 49х18х1 мм</t>
  </si>
  <si>
    <t>ТСН-2001.1 Доп. 70, Р. 21, о. 5, поз. 1367</t>
  </si>
  <si>
    <t>109</t>
  </si>
  <si>
    <t>Установка конструкций металлических: консольных кронштейнов по бетонным основаниям</t>
  </si>
  <si>
    <t>109,1</t>
  </si>
  <si>
    <t>1.7-5-219</t>
  </si>
  <si>
    <t>Шпилька резьбовая, стальная, оцинкованная, с заостренным концом, в комплекте с шайбой и гайкой, М12x160 мм</t>
  </si>
  <si>
    <t>ТСН-2001.1 Доп. 79, Р. 7, о. 5, поз. 219</t>
  </si>
  <si>
    <t>110</t>
  </si>
  <si>
    <t>1.21-5-1400</t>
  </si>
  <si>
    <t>Консоль стальная, оцинкованная, для крепления в профиль при монтаже трассы кабельных лотков максимальной шириной 200 мм, толщина стали 1,5 мм, размер 44х60х230 мм</t>
  </si>
  <si>
    <t>ТСН-2001.1 Доп. 70, Р. 21, о. 5, поз. 1400</t>
  </si>
  <si>
    <t>111</t>
  </si>
  <si>
    <t>КА, п.45</t>
  </si>
  <si>
    <t>Консоль потолочная BBA2020</t>
  </si>
  <si>
    <t>[2 964,11 / 1,22 /  9,84] +  2% Заг.скл</t>
  </si>
  <si>
    <t>112</t>
  </si>
  <si>
    <t>4.8-331-5</t>
  </si>
  <si>
    <t>Установка разделительной перегородки для перфорированного лотка</t>
  </si>
  <si>
    <t>ТСН-2001.4 Доп. 79, Сб. 8, т. 331, поз. 5</t>
  </si>
  <si>
    <t>112,1</t>
  </si>
  <si>
    <t>1.21-5-1356</t>
  </si>
  <si>
    <t>Перегородка для лотка стальная, оцинкованная, для разделения кабелей внутри лотка, толщина стали 0,8 мм, размер 3000х50 мм</t>
  </si>
  <si>
    <t>ТСН-2001.1 Доп. 79, Р. 21, о. 5, поз. 1356</t>
  </si>
  <si>
    <t>112,2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</si>
  <si>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</si>
  <si>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</si>
  <si>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</si>
  <si>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</si>
  <si>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</si>
  <si>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</si>
  <si>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</si>
  <si>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</si>
  <si>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</si>
  <si>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</si>
  <si>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Базовый уровень цен</t>
  </si>
  <si>
    <t>Сборник индексов</t>
  </si>
  <si>
    <t>Коэффициенты к ТСН-2001 МГЭ Дополнение 81, строительство</t>
  </si>
  <si>
    <t>Текущий уровень цен</t>
  </si>
  <si>
    <t>219/81</t>
  </si>
  <si>
    <t>Коэффициенты к ТСН-2001.13-2 Дополнение 47</t>
  </si>
  <si>
    <t>64/47</t>
  </si>
  <si>
    <t>_OBSM_</t>
  </si>
  <si>
    <t>9999990008</t>
  </si>
  <si>
    <t>Трудозатраты рабочих</t>
  </si>
  <si>
    <t>чел.-ч.</t>
  </si>
  <si>
    <t>2.1-4-12</t>
  </si>
  <si>
    <t>ТСН-2001.2. Доп. 68. п.1-4-12 (040205)</t>
  </si>
  <si>
    <t>Автопогрузчики вилочные, грузоподъемность до 5 т</t>
  </si>
  <si>
    <t>маш.-ч</t>
  </si>
  <si>
    <t>9999990009</t>
  </si>
  <si>
    <t>1.1-1-3607</t>
  </si>
  <si>
    <t>ТСН-2001.1 Доп. 79, Р. 1, о. 1, поз. 3607</t>
  </si>
  <si>
    <t>Шурупы с полукруглой головкой, диаметр 4 мм, длина 40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</si>
  <si>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</si>
  <si>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</si>
  <si>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</si>
  <si>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1.1-1-146</t>
  </si>
  <si>
    <t>ТСН-2001.1 Доп. 79, Р. 1, о. 1, поз. 146</t>
  </si>
  <si>
    <t>Гипс строительный</t>
  </si>
  <si>
    <t>1.1-1-2911</t>
  </si>
  <si>
    <t>ТСН-2001.1 Доп. 67, Р. 1, о. 1, поз. 2911</t>
  </si>
  <si>
    <t>Лак электроизоляционный меламиноалкидный, типа МЛ-92</t>
  </si>
  <si>
    <t>1.1-1-330</t>
  </si>
  <si>
    <t>ТСН-2001.1 Доп. 79, Р. 1, о. 1, поз. 330</t>
  </si>
  <si>
    <t>Канифоль</t>
  </si>
  <si>
    <t>1.1-1-440</t>
  </si>
  <si>
    <t>ТСН-2001.1 Доп. 79, Р. 1, о. 1, поз. 440</t>
  </si>
  <si>
    <t>Краска водно-дисперсионная, акриловая, типа ВДА</t>
  </si>
  <si>
    <t>1.1-1-8007</t>
  </si>
  <si>
    <t>ТСН-2001.1 Доп. 80, Р. 1, о. 1, поз. 8007</t>
  </si>
  <si>
    <t>Дюбель пластмассовый с шурупом, диаметр 12 мм, длина 70 мм, диаметр шурупа 8 мм, длина шурупа 70 мм</t>
  </si>
  <si>
    <t>1.1-1-953</t>
  </si>
  <si>
    <t>ТСН-2001.1 Доп. 79, Р. 1, о. 1, поз. 953</t>
  </si>
  <si>
    <t>Проволока медная, толщина от 1,0 до 1,5 мм</t>
  </si>
  <si>
    <t>1.21-5-1141</t>
  </si>
  <si>
    <t>ТСН-2001.1 Доп. 67, Р. 21, о. 5, поз. 1141</t>
  </si>
  <si>
    <t>Трубка (кембрик) изоляционная из ПВХ пластиката, диаметр 5 мм</t>
  </si>
  <si>
    <t>1.21-5-1229</t>
  </si>
  <si>
    <t>ТСН-2001.1 Доп. 67, Р. 21, о. 5, поз. 1229</t>
  </si>
  <si>
    <t>Лента электроизоляционная, термостойкая, ширина 26 мм, толщина от 0,5 до 0,8 мм, типа ЛЭТСАР</t>
  </si>
  <si>
    <t>1.21-5-690</t>
  </si>
  <si>
    <t>ТСН-2001.1 Доп. 73, Р. 21, о. 5, поз. 690</t>
  </si>
  <si>
    <t>Скрепа для ленты, типа NC 10, CF 10</t>
  </si>
  <si>
    <t>9999990002</t>
  </si>
  <si>
    <t>Масса оборудования</t>
  </si>
  <si>
    <t>2.1-18-7</t>
  </si>
  <si>
    <t>ТСН-2001.2. Доп. 68. п.1-18-7 (183001)</t>
  </si>
  <si>
    <t>Автомобили грузовые бортовые, грузоподъемность до 5 т</t>
  </si>
  <si>
    <t>2.1-17-200</t>
  </si>
  <si>
    <t>ТСН-2001.2. Доп. 68. п.1-17-200 (138601)</t>
  </si>
  <si>
    <t>Аппараты для сварки волокон оптического кабеля со скалывателем, выравнивание по сердцевине</t>
  </si>
  <si>
    <t>2.1-17-201</t>
  </si>
  <si>
    <t>ТСН-2001.2. Доп. 68. п.1-17-201 (177901)</t>
  </si>
  <si>
    <t>Рефлектометры оптические с длиной волны 1310/1550 нм</t>
  </si>
  <si>
    <t>1.1-1-1063</t>
  </si>
  <si>
    <t>ТСН-2001.1 Доп. 79, Р. 1, о. 1, поз. 1063</t>
  </si>
  <si>
    <t>Спирт этиловый ректификат</t>
  </si>
  <si>
    <t>1.1-1-115</t>
  </si>
  <si>
    <t>ТСН-2001.1. Доп. 1-42. Р. 1, о. 1, поз. 115</t>
  </si>
  <si>
    <t>Ветошь</t>
  </si>
  <si>
    <t>1.1-1-4007</t>
  </si>
  <si>
    <t>ТСН-2001.1 Доп. 67, Р. 1, о. 1, поз. 4007</t>
  </si>
  <si>
    <t>Салфетка безворсовая, сухая, для протирки оптических разъемов, размер 110х210 мм</t>
  </si>
  <si>
    <t>2.1-4-30</t>
  </si>
  <si>
    <t>ТСН-2001.2. Доп. 68. п.1-4-30 (042901)</t>
  </si>
  <si>
    <t>Лебедки электрические, тяговое усилие до 4,9 кН (0,5 тс)</t>
  </si>
  <si>
    <t>1.1-1-404</t>
  </si>
  <si>
    <t>ТСН-2001.1 Доп. 79, Р. 1, о. 1, поз. 404</t>
  </si>
  <si>
    <t>Клей столярный</t>
  </si>
  <si>
    <t>1.1-1-655</t>
  </si>
  <si>
    <t>ТСН-2001.1. Доп. 1-42. Р. 1, о. 1, поз. 655</t>
  </si>
  <si>
    <t>Мешковина</t>
  </si>
  <si>
    <t>м2</t>
  </si>
  <si>
    <t>2.1-30-10</t>
  </si>
  <si>
    <t>ТСН-2001.2. Доп. 68. п.1-30-10 (304101)</t>
  </si>
  <si>
    <t>Перфораторы, мощность до 800 Вт</t>
  </si>
  <si>
    <t>1.1-1-118</t>
  </si>
  <si>
    <t>ТСН-2001.1. Доп. 1-42. Р. 1, о. 1, поз. 118</t>
  </si>
  <si>
    <t>Вода</t>
  </si>
  <si>
    <t>м3</t>
  </si>
  <si>
    <t>1.3-2-221</t>
  </si>
  <si>
    <t>ТСН-2001.1 Доп. 67, Р. 3, о. 2, поз. 221</t>
  </si>
  <si>
    <t>Смесь сухая штукатурная гипсовая с минеральными модифицирующими добавками, ручного нанесения, для внутренних работ, толщина наносимого слоя от 5 до 50 мм, водоудерживающей способностью свыше 99%, без содержания SiO2, содержание гипсового вяжущего марки не</t>
  </si>
  <si>
    <t>1.7-3-140</t>
  </si>
  <si>
    <t>ТСН-2001.1 Доп. 80, Р. 7, о. 3, поз. 140</t>
  </si>
  <si>
    <t>Коронка буровая алмазная сегментная, с быстросъемным хвостовиком и центрирующим сверлом, для всех типов бетона, железобетона и кирпича, глубина сверления до 70 мм, диаметр 68 мм</t>
  </si>
  <si>
    <t>2.1-30-56</t>
  </si>
  <si>
    <t>ТСН-2001.2. Доп. 68. п.1-30-56 (309101)</t>
  </si>
  <si>
    <t>Шуруповерты</t>
  </si>
  <si>
    <t>1.1-1-238</t>
  </si>
  <si>
    <t>ТСН-2001.1 Доп. 80, Р. 1, о. 1, поз. 238</t>
  </si>
  <si>
    <t>Дюбель пластмассовый</t>
  </si>
  <si>
    <t>1.1-1-3256</t>
  </si>
  <si>
    <t>ТСН-2001.1 Доп. 73, Р. 1, о. 1, поз. 3256</t>
  </si>
  <si>
    <t>Шуруп-саморез с потайной головкой, наконечник сверло, оцинкованный, диаметр 4,2 мм, длина 60 мм</t>
  </si>
  <si>
    <t>2.1-30-19</t>
  </si>
  <si>
    <t>ТСН-2001.2. Доп. 80. п.1-30-19 (305001)</t>
  </si>
  <si>
    <t>Машины шлифовальные электрические, мощность до 1700 Вт</t>
  </si>
  <si>
    <t>2.1-4-8</t>
  </si>
  <si>
    <t>ТСН-2001.2. Доп. 68. п.1-4-8 (040201)</t>
  </si>
  <si>
    <t>Автопогрузчики вилочные, грузоподъемность до 1 т</t>
  </si>
  <si>
    <t>1.1-1-8193</t>
  </si>
  <si>
    <t>ТСН-2001.1 Доп. 77, Р. 1, о. 1, поз. 8193</t>
  </si>
  <si>
    <t>Краска цинковая, в аэрозольном баллоне, объем 400 мл</t>
  </si>
  <si>
    <t>1.1-1-999</t>
  </si>
  <si>
    <t>ТСН-2001.1 Доп. 79, Р. 1, о. 1, поз. 999</t>
  </si>
  <si>
    <t>Растворитель "Уайт-спирит"</t>
  </si>
  <si>
    <t>1.7-3-51</t>
  </si>
  <si>
    <t>ТСН-2001.1 Доп. 67, Р. 7, о. 3, поз. 51</t>
  </si>
  <si>
    <t>Круг (диск) отрезной, для резки металла, диаметр 125 мм</t>
  </si>
  <si>
    <t>1.7-3-116</t>
  </si>
  <si>
    <t>ТСН-2001.1 Доп. 67, Р. 7, о. 3, поз. 116</t>
  </si>
  <si>
    <t>Сверло спиральное HSS, для сверления алюминия, нержавеющей стали, углеродистой стали и чугуна, диаметр 8 мм, длина 117 мм</t>
  </si>
  <si>
    <t>2.1-30-103</t>
  </si>
  <si>
    <t>ТСН-2001.2. Доп. 68. п.1-30-103 (304104)</t>
  </si>
  <si>
    <t>Перфораторы, мощность до 1,2 кВт</t>
  </si>
  <si>
    <t>1.7-3-122</t>
  </si>
  <si>
    <t>ТСН-2001.1 Доп. 79, Р. 7, о. 3, поз. 122</t>
  </si>
  <si>
    <t>Бур с наконечником из твердого сплава, с хвостовиком SDS-plus, диаметр 10 мм, длина 260 мм</t>
  </si>
  <si>
    <t>9999990001</t>
  </si>
  <si>
    <t>Масса мусора</t>
  </si>
  <si>
    <t>27.20.23.130 , п.3</t>
  </si>
  <si>
    <t>27.32.13.159 , п.8</t>
  </si>
  <si>
    <t>26.20.40.111 , п.9</t>
  </si>
  <si>
    <t>1.1-1-31</t>
  </si>
  <si>
    <t>ТСН-2001.1 Доп. 79, Р. 1, о. 1, поз. 31</t>
  </si>
  <si>
    <t>Краска масляная белая (белила цинковые), типа МА-15, для наружных и внутренних работ</t>
  </si>
  <si>
    <t>1.1-1-3805</t>
  </si>
  <si>
    <t>ТСН-2001.1 Доп. 79, Р. 1, о. 1, поз. 3805</t>
  </si>
  <si>
    <t>Шуруп-саморез с потайной головкой, универсальный, оцинкованный, диаметр 5 мм, длина 70 мм</t>
  </si>
  <si>
    <t>26.20.40.110 , п.10</t>
  </si>
  <si>
    <t>26.30.30.190 , п.11</t>
  </si>
  <si>
    <t>26.20.40.111 , п.12</t>
  </si>
  <si>
    <t>26.20.40.110 , п.13</t>
  </si>
  <si>
    <t>26.30.30.190 , п.14</t>
  </si>
  <si>
    <t>26.30.30.190 , п.15</t>
  </si>
  <si>
    <t>26.30.30.190 , п.16</t>
  </si>
  <si>
    <t>26.30.30.190 , п.17</t>
  </si>
  <si>
    <t>1.1-1-1723</t>
  </si>
  <si>
    <t>ТСН-2001.1 Доп. 79, Р. 1, о. 1, поз. 1723</t>
  </si>
  <si>
    <t>Лента изоляционная, прорезиненная, односторонняя</t>
  </si>
  <si>
    <t>2.1-13-24</t>
  </si>
  <si>
    <t>ТСН-2001.2. Доп. 68. п.1-13-24 (139501)</t>
  </si>
  <si>
    <t>Инверторы для полуавтоматической сварки, сварочный ток до 500 А</t>
  </si>
  <si>
    <t>2.1-30-51</t>
  </si>
  <si>
    <t>ТСН-2001.2. Доп. 68. п.1-30-51 (308601)</t>
  </si>
  <si>
    <t>Установки электрогидравлические для выпрямления труб из термопластов диаметром 63-160 мм</t>
  </si>
  <si>
    <t>1.1-1-1577</t>
  </si>
  <si>
    <t>ТСН-2001.1 Доп. 79, Р. 1, о. 1, поз. 1577</t>
  </si>
  <si>
    <t>Эмаль пентафталевая, цветная, типа ПФ-115</t>
  </si>
  <si>
    <t>1.1-1-1665</t>
  </si>
  <si>
    <t>ТСН-2001.1 Доп. 79, Р. 1, о. 1, поз. 1665</t>
  </si>
  <si>
    <t>Аргон газообразный</t>
  </si>
  <si>
    <t>1.1-1-1669</t>
  </si>
  <si>
    <t>ТСН-2001.1 Доп. 79, Р. 1, о. 1, поз. 1669</t>
  </si>
  <si>
    <t>Электроды, типа Э-42А, диаметр от 4 до 6 мм</t>
  </si>
  <si>
    <t>1.1-1-4203</t>
  </si>
  <si>
    <t>ТСН-2001.1 Доп. 79, Р. 1, о. 1, поз. 4203</t>
  </si>
  <si>
    <t>Проволока из алюминия марки АД1, диаметр от 1,5 до 3,0 мм</t>
  </si>
  <si>
    <t>1.1-2-49</t>
  </si>
  <si>
    <t>ТСН-2001.1 Доп. 79, Р. 1, о. 2, поз. 49</t>
  </si>
  <si>
    <t>Пруток медный, круглый</t>
  </si>
  <si>
    <t>1.1-1-3602</t>
  </si>
  <si>
    <t>ТСН-2001.1 Доп. 79, Р. 1, о. 1, поз. 3602</t>
  </si>
  <si>
    <t>Винты с полукруглой головкой, диаметр 16 мм, длина 50 мм</t>
  </si>
  <si>
    <t>1.1-1-1920</t>
  </si>
  <si>
    <t>ТСН-2001.1. Доп. 1-42. Р. 1, о. 1, поз. 1920</t>
  </si>
  <si>
    <t>Электроэнергия</t>
  </si>
  <si>
    <t>квт.-ч.</t>
  </si>
  <si>
    <t>1.1-1-944</t>
  </si>
  <si>
    <t>ТСН-2001.1 Доп. 79, Р. 1, о. 1, поз. 944</t>
  </si>
  <si>
    <t>Припой оловянно-свинцовый, в прутках, диаметр 8 мм, типа ПОС-30</t>
  </si>
  <si>
    <t>1.1-2-63</t>
  </si>
  <si>
    <t>ТСН-2001.1. Доп. 1-42. Р. 1, о. 2, поз. 63</t>
  </si>
  <si>
    <t>Нитки суровые</t>
  </si>
  <si>
    <t>г</t>
  </si>
  <si>
    <t>1.1-1-2494</t>
  </si>
  <si>
    <t>ТСН-2001.1 Доп. 79, Р. 1, о. 1, поз. 2494</t>
  </si>
  <si>
    <t>Шурупы-саморезы, диаметр 3,5 мм, длина 45 мм</t>
  </si>
  <si>
    <t>1.1-1-3598</t>
  </si>
  <si>
    <t>ТСН-2001.1. Доп. 1-42. Р. 1, о. 1, поз. 3598</t>
  </si>
  <si>
    <t>Состав (мастика) маслобитумный морозостойкий для заливки кабельных муфт</t>
  </si>
  <si>
    <t>1.1-1-41</t>
  </si>
  <si>
    <t>ТСН-2001.1 Доп. 79, Р. 1, о. 1, поз. 41</t>
  </si>
  <si>
    <t>Бензин неэтилированный, марка АИ-92</t>
  </si>
  <si>
    <t>1.1-1-462</t>
  </si>
  <si>
    <t>ТСН-2001.1 Доп. 79, Р. 1, о. 1, поз. 462</t>
  </si>
  <si>
    <t>Краска масляная жидкотертая цветная (готовая к употреблению) для наружных и внутренних работ, типа МА-22</t>
  </si>
  <si>
    <t>1.1-1-496</t>
  </si>
  <si>
    <t>ТСН-2001.1 Доп. 79, Р. 1, о. 1, поз. 496</t>
  </si>
  <si>
    <t>Лак каменноугольный</t>
  </si>
  <si>
    <t>1.1-1-515</t>
  </si>
  <si>
    <t>ТСН-2001.1 Доп. 79, Р. 1, о. 1, поз. 515</t>
  </si>
  <si>
    <t>Лента изоляционная, хлопчатобумажная</t>
  </si>
  <si>
    <t>1.1-1-733</t>
  </si>
  <si>
    <t>ТСН-2001.1. Доп. 1-42. Р. 1, о. 1, поз. 733</t>
  </si>
  <si>
    <t>Олифа для окраски натуральная</t>
  </si>
  <si>
    <t>1.1-1-8144</t>
  </si>
  <si>
    <t>ТСН-2001.1 Доп. 79, Р. 1, о. 1, поз. 8144</t>
  </si>
  <si>
    <t>Проволока стальная оцинкованная обыкновенная, нормальной точности, для воздушных линий связи, диаметр 2 мм</t>
  </si>
  <si>
    <t>1.21-5-1230</t>
  </si>
  <si>
    <t>ТСН-2001.1 Доп. 67, Р. 21, о. 5, поз. 1230</t>
  </si>
  <si>
    <t>Наконечник кабельный, латунный, кольцевой, неизолированный, для жил сечением от 1,0 до 2,5 мм2</t>
  </si>
  <si>
    <t>1.21-5-1231</t>
  </si>
  <si>
    <t>ТСН-2001.1 Доп. 79, Р. 21, о. 5, поз. 1231</t>
  </si>
  <si>
    <t>Трубка (кембрик) электроизоляционная из поливинилхлоридного пластиката, диаметр от 8 до 9 мм, толщина стенки 0,6 мм</t>
  </si>
  <si>
    <t>1.1-1-1600</t>
  </si>
  <si>
    <t>ТСН-2001.1 Доп. 73, Р. 1, о. 1, поз. 1600</t>
  </si>
  <si>
    <t>Лента полиэтиленовая с липким слоем, ширина 30 мм</t>
  </si>
  <si>
    <t>1.1-1-207</t>
  </si>
  <si>
    <t>ТСН-2001.1 Доп. 79, Р. 1, о. 1, поз. 207</t>
  </si>
  <si>
    <t>Пиломатериал (доска) необрезной хвойных пород естественной влажности, сорт III, толщина 50 мм, ширина от 100 до 200 мм</t>
  </si>
  <si>
    <t>1.21-5-1466</t>
  </si>
  <si>
    <t>ТСН-2001.1 Доп. 79, Р. 21, о. 5, поз. 1466</t>
  </si>
  <si>
    <t>Скоба двухлапковая стальная оцинкованная, для кабелей диаметром от 8 до 9 мм</t>
  </si>
  <si>
    <t>1.21-5-194</t>
  </si>
  <si>
    <t>ТСН-2001.1 Доп. 73, Р. 21, о. 5, поз. 194</t>
  </si>
  <si>
    <t>Коробка для установки выключателей, переключателей, штепсельных розеток в сборных гипсовых перегородках</t>
  </si>
  <si>
    <t>26.30.11.110 , п.38</t>
  </si>
  <si>
    <t>1.1-1-3693</t>
  </si>
  <si>
    <t>ТСН-2001.1 Доп. 80, Р. 1, о. 1, поз. 3693</t>
  </si>
  <si>
    <t>Дюбель распорный пластмассовый, диаметр 6 мм, длина 40 мм</t>
  </si>
  <si>
    <t>1.21-5-1180</t>
  </si>
  <si>
    <t>ТСН-2001.1 Доп. 79, Р. 21, о. 5, поз. 1180</t>
  </si>
  <si>
    <t>Бирка маркировочная для кабелей и проводов, типа У134 У3,5</t>
  </si>
  <si>
    <t>1.21-5-926</t>
  </si>
  <si>
    <t>ТСН-2001.1 Доп. 67, Р. 21, о. 5, поз. 926</t>
  </si>
  <si>
    <t>Хомут (стяжка) кабельный из полиамида, размеры 3,6х200 мм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</si>
  <si>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</si>
  <si>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</si>
  <si>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</si>
  <si>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</si>
  <si>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</si>
  <si>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</si>
  <si>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1.1-1-237</t>
  </si>
  <si>
    <t>ТСН-2001.1 Доп. 67, Р. 1, о. 1, поз. 237</t>
  </si>
  <si>
    <t>Дюбель с патроном</t>
  </si>
  <si>
    <t>1.1-1-3510</t>
  </si>
  <si>
    <t>ТСН-2001.1 Доп. 79, Р. 1, о. 1, поз. 3510</t>
  </si>
  <si>
    <t>Клей полимерный, универсальный, водостойкий</t>
  </si>
  <si>
    <t>л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</si>
  <si>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</si>
  <si>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</si>
  <si>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</si>
  <si>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1.21-5-1561</t>
  </si>
  <si>
    <t>ТСН-2001.1 Доп. 65, Р. 21, о. 5, поз. 1561</t>
  </si>
  <si>
    <t>Заглушка трубная полиэтиленовая У469</t>
  </si>
  <si>
    <t>1.21-5-872</t>
  </si>
  <si>
    <t>ТСН-2001.1 Доп. 79, Р. 21, о. 5, поз. 872</t>
  </si>
  <si>
    <t>Скоба двухлапковая стальная оцинкованная, для кабелей диаметром от 25 до 26</t>
  </si>
  <si>
    <t>2.1-3-38</t>
  </si>
  <si>
    <t>ТСН-2001.2. Доп. 68. п.1-3-38 (032009)</t>
  </si>
  <si>
    <t>Краны на автомобильном ходу, грузоподъемность до 16 т</t>
  </si>
  <si>
    <t>1.1-1-1257</t>
  </si>
  <si>
    <t>ТСН-2001.1 Доп. 79, Р. 1, о. 1, поз. 1257</t>
  </si>
  <si>
    <t>Тальк молотый</t>
  </si>
  <si>
    <t>1.21-5-1544</t>
  </si>
  <si>
    <t>ТСН-2001.1 Доп. 65, Р. 21, о. 5, поз. 1544</t>
  </si>
  <si>
    <t>Гильзы кабельные медные типа ГМ 6</t>
  </si>
  <si>
    <t>1.21-5-1555</t>
  </si>
  <si>
    <t>ТСН-2001.1 Доп. 79, Р. 21, о. 5, поз. 1555</t>
  </si>
  <si>
    <t>Втулка трубная, полипропиленовая, диаметр 22 мм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</si>
  <si>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</si>
  <si>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</si>
  <si>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</si>
  <si>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1.21-5-758</t>
  </si>
  <si>
    <t>ТСН-2001.1 Доп. 79, Р. 21, о. 5, поз. 758</t>
  </si>
  <si>
    <t>Зажим соединительно-изолирующий, типа СИЗ-3</t>
  </si>
  <si>
    <t>27.32.13.159 , п.42</t>
  </si>
  <si>
    <t>1.21-5-1134</t>
  </si>
  <si>
    <t>ТСН-2001.1 Доп. 70, Р. 21, о. 5, поз. 1134</t>
  </si>
  <si>
    <t>Хомут (стяжка) кабельный из полиамида, размеры 4,8х300 мм</t>
  </si>
  <si>
    <t>1.21-5-1181</t>
  </si>
  <si>
    <t>ТСН-2001.1 Доп. 79, Р. 21, о. 5, поз. 1181</t>
  </si>
  <si>
    <t>Бирка маркировочная для кабелей и проводов, типа У153 У3,5</t>
  </si>
  <si>
    <t>5295150000</t>
  </si>
  <si>
    <t>Коммутаторы служебной связи</t>
  </si>
  <si>
    <t>1297020000</t>
  </si>
  <si>
    <t>Болты строительные с гайками и шайбами (1297030000, 1610000000, 1620000000, 1680000000)</t>
  </si>
  <si>
    <t>3449800000</t>
  </si>
  <si>
    <t>Наконечники кабельные</t>
  </si>
  <si>
    <t>5296160000</t>
  </si>
  <si>
    <t>Преобразователи или блоки питания</t>
  </si>
  <si>
    <t>4200000000</t>
  </si>
  <si>
    <t>Съемные и выдвижные блоки, ячейки, модули, типовые элементы замены (4300000000)</t>
  </si>
  <si>
    <t>5296130000</t>
  </si>
  <si>
    <t>Кроссы оптические</t>
  </si>
  <si>
    <t>5295300000</t>
  </si>
  <si>
    <t>Стойки, полустойки, каркасы стойки или шкафа массой до 300 кг</t>
  </si>
  <si>
    <t>3434200000</t>
  </si>
  <si>
    <t>Коробки установочные скрытого типа для выключателей, переключателей и штепсельных розеток</t>
  </si>
  <si>
    <t>4442400000</t>
  </si>
  <si>
    <t>Камеры видеонаблюдения внутренней установки</t>
  </si>
  <si>
    <t>3449610000</t>
  </si>
  <si>
    <t>Лотки кабельные стальные перфорированные (3449670000)</t>
  </si>
  <si>
    <t>Секции фасонные стальные кабельных лотков (3449670000)</t>
  </si>
  <si>
    <t>3449674000</t>
  </si>
  <si>
    <t>Соединители стальные для кабельных лотков (3449677000)</t>
  </si>
  <si>
    <t>3449955000</t>
  </si>
  <si>
    <t>Проводники защитные заземляющие (1844211000)</t>
  </si>
  <si>
    <t>4594000000</t>
  </si>
  <si>
    <t>Винты с гайками и шайбами (1680000000)</t>
  </si>
  <si>
    <t>3449672000</t>
  </si>
  <si>
    <t>Крышки прямых секций кабельных лотков</t>
  </si>
  <si>
    <t>Крышки фасонных секций кабельных лотков</t>
  </si>
  <si>
    <t>3449673000</t>
  </si>
  <si>
    <t>Кронштейны консольные (3449462000)</t>
  </si>
  <si>
    <t>5285920000</t>
  </si>
  <si>
    <t>Анкеры металлические</t>
  </si>
  <si>
    <t>3594000000</t>
  </si>
  <si>
    <t>Перемычки кабельные</t>
  </si>
  <si>
    <t>4041900000</t>
  </si>
  <si>
    <t>Платы разного назначения</t>
  </si>
  <si>
    <t>3464000000</t>
  </si>
  <si>
    <t>Розетки потолочные</t>
  </si>
  <si>
    <t>3464730000</t>
  </si>
  <si>
    <t>Крюки для крепления вентиляторов потолочных</t>
  </si>
  <si>
    <t>3468950000</t>
  </si>
  <si>
    <t>Вентиляторы потолочные</t>
  </si>
  <si>
    <t>1811210000</t>
  </si>
  <si>
    <t>Шины медные или алюминиевые прямоугольного сечения (1844200000)</t>
  </si>
  <si>
    <t>5296220000</t>
  </si>
  <si>
    <t>Крышки декоративные или другие мелкие изделия</t>
  </si>
  <si>
    <t>Платы, устанавливаемые на готовом месте стойки</t>
  </si>
  <si>
    <t>3464430000</t>
  </si>
  <si>
    <t>Розетки штепсельные скрытого типа (3464010000)</t>
  </si>
  <si>
    <t>6583900000</t>
  </si>
  <si>
    <t>Розетки микрофонные настенного типа</t>
  </si>
  <si>
    <t>6654000000</t>
  </si>
  <si>
    <t>Телефонные аппараты настольные</t>
  </si>
  <si>
    <t>2248200000</t>
  </si>
  <si>
    <t>Трубы электротехнические гофрированные (2248100000)</t>
  </si>
  <si>
    <t>3449651000</t>
  </si>
  <si>
    <t>Держатели пластиковые для крепления труб</t>
  </si>
  <si>
    <t>3574100000</t>
  </si>
  <si>
    <t>Кабели связи симметричные (3573110000)</t>
  </si>
  <si>
    <t>км</t>
  </si>
  <si>
    <t>2248210000</t>
  </si>
  <si>
    <t>Трубы винипластовые</t>
  </si>
  <si>
    <t>3449650000</t>
  </si>
  <si>
    <t>Патрубки (2248208000)</t>
  </si>
  <si>
    <t>3449652000</t>
  </si>
  <si>
    <t>Втулки изолирующие</t>
  </si>
  <si>
    <t>3464740000</t>
  </si>
  <si>
    <t>Коробки для соединения проводов (3434200000)</t>
  </si>
  <si>
    <t>3500000000</t>
  </si>
  <si>
    <t>Провода (марка и сечение по проекту)</t>
  </si>
  <si>
    <t>Кабели, провода</t>
  </si>
  <si>
    <t>3449678000</t>
  </si>
  <si>
    <t>Перегородки разделительные стальные для кабельных лотков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</si>
  <si>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</si>
  <si>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</si>
  <si>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</si>
  <si>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</si>
  <si>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</si>
  <si>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</si>
  <si>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</si>
  <si>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</si>
  <si>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1.1</t>
  </si>
  <si>
    <t>КА</t>
  </si>
  <si>
    <t>ООО "ЭЛТЕКС КОММУНИКАЦИИ"</t>
  </si>
  <si>
    <t>7714966730</t>
  </si>
  <si>
    <t>стр. п.</t>
  </si>
  <si>
    <t>1.2</t>
  </si>
  <si>
    <t>ООО "Борн СПб"</t>
  </si>
  <si>
    <t>7841406851</t>
  </si>
  <si>
    <t>1.3</t>
  </si>
  <si>
    <t>ООО «Видеотехнология»</t>
  </si>
  <si>
    <t>7709191608</t>
  </si>
  <si>
    <t>2.1</t>
  </si>
  <si>
    <t>2.2</t>
  </si>
  <si>
    <t>2.3</t>
  </si>
  <si>
    <t>ООО «ББРС.РУ»</t>
  </si>
  <si>
    <t>7714352064</t>
  </si>
  <si>
    <t>3.1</t>
  </si>
  <si>
    <t>3.2</t>
  </si>
  <si>
    <t>3.3</t>
  </si>
  <si>
    <t>4.1</t>
  </si>
  <si>
    <t>4.2</t>
  </si>
  <si>
    <t>4.3</t>
  </si>
  <si>
    <t>5.1</t>
  </si>
  <si>
    <t>5.2</t>
  </si>
  <si>
    <t>ООО «НПП Русмодуль»</t>
  </si>
  <si>
    <t>5402063419</t>
  </si>
  <si>
    <t>5.3</t>
  </si>
  <si>
    <t>6.1</t>
  </si>
  <si>
    <t>6.2</t>
  </si>
  <si>
    <t>6.3</t>
  </si>
  <si>
    <t>7.1</t>
  </si>
  <si>
    <t>7.2</t>
  </si>
  <si>
    <t>7.3</t>
  </si>
  <si>
    <t>ООО «ВЕЛЕМ»</t>
  </si>
  <si>
    <t>9710141958</t>
  </si>
  <si>
    <t>8.1</t>
  </si>
  <si>
    <t>8.2</t>
  </si>
  <si>
    <t>8.3</t>
  </si>
  <si>
    <t>ООО «Кэпитал Инжиниринг Строй»</t>
  </si>
  <si>
    <t>7716896253</t>
  </si>
  <si>
    <t>9.1</t>
  </si>
  <si>
    <t>ООО «ЭНЕРГОКОНТИНЕНТ»</t>
  </si>
  <si>
    <t>5003094912</t>
  </si>
  <si>
    <t>9.2</t>
  </si>
  <si>
    <t>ООО "ТУЛЗ-ЭНЕРГО"  </t>
  </si>
  <si>
    <t>7726428430</t>
  </si>
  <si>
    <t>9.3</t>
  </si>
  <si>
    <t>10.1</t>
  </si>
  <si>
    <t>ООО «Центр Цифровых Коммуникаций»</t>
  </si>
  <si>
    <t>9715231387</t>
  </si>
  <si>
    <t>10.2</t>
  </si>
  <si>
    <t>ООО «ТОРГОВЫЙ ДОМ ЛИДЕР»</t>
  </si>
  <si>
    <t>7804413667</t>
  </si>
  <si>
    <t>10.3</t>
  </si>
  <si>
    <t>ООО «СРВ-Трейд»</t>
  </si>
  <si>
    <t>5052019178</t>
  </si>
  <si>
    <t>11.1</t>
  </si>
  <si>
    <t>ООО "ТД Твоя безопасность"</t>
  </si>
  <si>
    <t>9715308907</t>
  </si>
  <si>
    <t>11.2</t>
  </si>
  <si>
    <t>ИП Валиуллин Марат Гарифуллович</t>
  </si>
  <si>
    <t>183402446309</t>
  </si>
  <si>
    <t>11.3</t>
  </si>
  <si>
    <t>ООО «Комус»</t>
  </si>
  <si>
    <t>7721793895</t>
  </si>
  <si>
    <t>12.1</t>
  </si>
  <si>
    <t>ООО «ЭНСИСТЕМ»</t>
  </si>
  <si>
    <t>5024229952</t>
  </si>
  <si>
    <t>12.2</t>
  </si>
  <si>
    <t>ООО ИБП</t>
  </si>
  <si>
    <t>5074060437</t>
  </si>
  <si>
    <t>12.3</t>
  </si>
  <si>
    <t>13.1</t>
  </si>
  <si>
    <t>ООО «КОМПЬЮЛАН»</t>
  </si>
  <si>
    <t>9723033526</t>
  </si>
  <si>
    <t>13.2</t>
  </si>
  <si>
    <t>ООО "Хидден Энерджи"</t>
  </si>
  <si>
    <t>7716751755</t>
  </si>
  <si>
    <t>13.3</t>
  </si>
  <si>
    <t>ООО "ЧЭ"</t>
  </si>
  <si>
    <t> 972073614</t>
  </si>
  <si>
    <t>14.1</t>
  </si>
  <si>
    <t>ООО "Анлан"</t>
  </si>
  <si>
    <t>7709721453</t>
  </si>
  <si>
    <t>14.2</t>
  </si>
  <si>
    <t>ООО "ТД Тинко"</t>
  </si>
  <si>
    <t>7702680818</t>
  </si>
  <si>
    <t>14.3</t>
  </si>
  <si>
    <t>АО «ТД ЭЛЕКТРОТЕХМОНТАЖ»</t>
  </si>
  <si>
    <t>7842224734</t>
  </si>
  <si>
    <t>15.1</t>
  </si>
  <si>
    <t>ООО "КАБЕУС РУС"</t>
  </si>
  <si>
    <t>7724400711</t>
  </si>
  <si>
    <t>15.2</t>
  </si>
  <si>
    <t>15.3</t>
  </si>
  <si>
    <t>16.1</t>
  </si>
  <si>
    <t>ООО «М-Инвест»</t>
  </si>
  <si>
    <t>7743553167</t>
  </si>
  <si>
    <t>16.2</t>
  </si>
  <si>
    <t>16.3</t>
  </si>
  <si>
    <t>17.1</t>
  </si>
  <si>
    <t>ООО "Тантос"</t>
  </si>
  <si>
    <t>9721058155</t>
  </si>
  <si>
    <t>17.2</t>
  </si>
  <si>
    <t>17.3</t>
  </si>
  <si>
    <t>18.1</t>
  </si>
  <si>
    <t>ООО "Компания 5 Колонок"</t>
  </si>
  <si>
    <t>7727336207</t>
  </si>
  <si>
    <t>18.2</t>
  </si>
  <si>
    <t>ООО "ЛАНБИ"</t>
  </si>
  <si>
    <t>7724365425</t>
  </si>
  <si>
    <t>18.3</t>
  </si>
  <si>
    <t>ООО "Анбик РК"</t>
  </si>
  <si>
    <t>7724794791</t>
  </si>
  <si>
    <t>19.1</t>
  </si>
  <si>
    <t>19.2</t>
  </si>
  <si>
    <t>19.3</t>
  </si>
  <si>
    <t>20.1</t>
  </si>
  <si>
    <t>20.2</t>
  </si>
  <si>
    <t>20.3</t>
  </si>
  <si>
    <t>21.1</t>
  </si>
  <si>
    <t>21.2</t>
  </si>
  <si>
    <t>21.3</t>
  </si>
  <si>
    <t>22.1</t>
  </si>
  <si>
    <t>22.2</t>
  </si>
  <si>
    <t>АО "ЧИП и ДИП"</t>
  </si>
  <si>
    <t>7729108750</t>
  </si>
  <si>
    <t>22.3</t>
  </si>
  <si>
    <t>23.1</t>
  </si>
  <si>
    <t>23.2</t>
  </si>
  <si>
    <t>23.3</t>
  </si>
  <si>
    <t>24.1</t>
  </si>
  <si>
    <t>24.2</t>
  </si>
  <si>
    <t>24.3</t>
  </si>
  <si>
    <t>25.1</t>
  </si>
  <si>
    <t>ООО «ВсеИнструменты.ру»</t>
  </si>
  <si>
    <t>7722753969</t>
  </si>
  <si>
    <t>25.2</t>
  </si>
  <si>
    <t>25.3</t>
  </si>
  <si>
    <t>26.1</t>
  </si>
  <si>
    <t>26.2</t>
  </si>
  <si>
    <t>26.3</t>
  </si>
  <si>
    <t>27.1</t>
  </si>
  <si>
    <t>27.2</t>
  </si>
  <si>
    <t>27.3</t>
  </si>
  <si>
    <t>28.1</t>
  </si>
  <si>
    <t>28.2</t>
  </si>
  <si>
    <t>28.3</t>
  </si>
  <si>
    <t>29.1</t>
  </si>
  <si>
    <t>29.2</t>
  </si>
  <si>
    <t>29.3</t>
  </si>
  <si>
    <t>30.1</t>
  </si>
  <si>
    <t>30.2</t>
  </si>
  <si>
    <t>ООО "БИГТВ77"</t>
  </si>
  <si>
    <t>7708417980</t>
  </si>
  <si>
    <t>30.3</t>
  </si>
  <si>
    <t>31.1</t>
  </si>
  <si>
    <t>31.2</t>
  </si>
  <si>
    <t>OOO "АЛЬФА"</t>
  </si>
  <si>
    <t>7708643322</t>
  </si>
  <si>
    <t>31.3</t>
  </si>
  <si>
    <t>32.1</t>
  </si>
  <si>
    <t>32.2</t>
  </si>
  <si>
    <t>ООО "ЛУИС+"</t>
  </si>
  <si>
    <t>7714334756</t>
  </si>
  <si>
    <t>32.3</t>
  </si>
  <si>
    <t>33.1</t>
  </si>
  <si>
    <t>33.2</t>
  </si>
  <si>
    <t>ООО "ДНС Ритейл"</t>
  </si>
  <si>
    <t>2540167061</t>
  </si>
  <si>
    <t>33.3</t>
  </si>
  <si>
    <t>34.1</t>
  </si>
  <si>
    <t>34.2</t>
  </si>
  <si>
    <t>34.3</t>
  </si>
  <si>
    <t>35.1</t>
  </si>
  <si>
    <t>35.2</t>
  </si>
  <si>
    <t>35.3</t>
  </si>
  <si>
    <t>36.1</t>
  </si>
  <si>
    <t>36.2</t>
  </si>
  <si>
    <t>36.3</t>
  </si>
  <si>
    <t>37.1</t>
  </si>
  <si>
    <t>37.2</t>
  </si>
  <si>
    <t>37.3</t>
  </si>
  <si>
    <t>ООО ТД «СВЯЗЬСТРОЙДЕТАЛЬ»</t>
  </si>
  <si>
    <t>7704588494</t>
  </si>
  <si>
    <t>38.1</t>
  </si>
  <si>
    <t>38.2</t>
  </si>
  <si>
    <t>ООО "Джаз Телеком"</t>
  </si>
  <si>
    <t>7722321623</t>
  </si>
  <si>
    <t>38.3</t>
  </si>
  <si>
    <t>ИП Афиногенов Никита Дмитриевич</t>
  </si>
  <si>
    <t>773374188822</t>
  </si>
  <si>
    <t>39.1</t>
  </si>
  <si>
    <t>ООО "Электроком"</t>
  </si>
  <si>
    <t>9721203839</t>
  </si>
  <si>
    <t>39.2</t>
  </si>
  <si>
    <t>ООО "Лайта"</t>
  </si>
  <si>
    <t>9705186304</t>
  </si>
  <si>
    <t>39.3</t>
  </si>
  <si>
    <t>ООО "Пинтоп"</t>
  </si>
  <si>
    <t>7743474444</t>
  </si>
  <si>
    <t>40.1</t>
  </si>
  <si>
    <t>40.2</t>
  </si>
  <si>
    <t>40.3</t>
  </si>
  <si>
    <t>41.1</t>
  </si>
  <si>
    <t>41.2</t>
  </si>
  <si>
    <t>ООО «ВИДЕОГЛАЗ ЦЕНТР»</t>
  </si>
  <si>
    <t>7719840097</t>
  </si>
  <si>
    <t>41.3</t>
  </si>
  <si>
    <t>42.1</t>
  </si>
  <si>
    <t>ЗАО «Промэлектроника»</t>
  </si>
  <si>
    <t>6454004102</t>
  </si>
  <si>
    <t>42.2</t>
  </si>
  <si>
    <t>42.3</t>
  </si>
  <si>
    <t>43.1</t>
  </si>
  <si>
    <t>ООО «ТД ЭнергоСервис»</t>
  </si>
  <si>
    <t>9715306106</t>
  </si>
  <si>
    <t>43.2</t>
  </si>
  <si>
    <t>43.3</t>
  </si>
  <si>
    <t>ООО «Спарта»</t>
  </si>
  <si>
    <t>5249012821</t>
  </si>
  <si>
    <t>44.1</t>
  </si>
  <si>
    <t>ООО "ГК МЭК"</t>
  </si>
  <si>
    <t>1327035500</t>
  </si>
  <si>
    <t>44.2</t>
  </si>
  <si>
    <t>ООО «Кабельные Трассы»</t>
  </si>
  <si>
    <t>9723164800</t>
  </si>
  <si>
    <t>44.3</t>
  </si>
  <si>
    <t>ООО «Вионет»</t>
  </si>
  <si>
    <t>7811401510</t>
  </si>
  <si>
    <t>45.1</t>
  </si>
  <si>
    <t>ООО «ЭнергоСистема»</t>
  </si>
  <si>
    <t>7724838897</t>
  </si>
  <si>
    <t>45.2</t>
  </si>
  <si>
    <t>45.3</t>
  </si>
  <si>
    <t>ЗАО "МПО Электромонтаж"</t>
  </si>
  <si>
    <t>7719079370</t>
  </si>
  <si>
    <t>46.1</t>
  </si>
  <si>
    <t>ООО «ДЖИФЛЕКС»</t>
  </si>
  <si>
    <t>5036143516</t>
  </si>
  <si>
    <t>46.2</t>
  </si>
  <si>
    <t>46.3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</si>
  <si>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</si>
  <si>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</si>
  <si>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Смесь сухая штукатурная гипсовая с минеральными модифицирующими добавками, ручного нанесения, для внутренних работ, толщина наносимого слоя от 5 до 50 мм, водоудерживающей способностью свыше 99%, без содержания SiO2, содержание гипсового вяжущего марки не ниже Г5 более 80%, белизна не менее 80%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</si>
  <si>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</si>
  <si>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</si>
  <si>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</si>
  <si>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</si>
  <si>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</si>
  <si>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</si>
  <si>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</si>
  <si>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</si>
  <si>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</si>
  <si>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</si>
  <si>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</si>
  <si>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</si>
  <si>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</si>
  <si>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</si>
  <si>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</si>
  <si>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</si>
  <si>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</si>
  <si>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</si>
  <si>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</si>
  <si>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</si>
  <si>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</si>
  <si>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</si>
  <si>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</si>
  <si>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</si>
  <si>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</si>
  <si>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</si>
  <si>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</si>
  <si>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02-01-13 СКС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</si>
  <si>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</si>
  <si>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строительство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</si>
  <si>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</si>
  <si>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</si>
  <si>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</si>
  <si>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ЭМ</t>
  </si>
  <si>
    <t>в т.ч. ЗПМ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</si>
  <si>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</si>
  <si>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</si>
  <si>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</si>
  <si>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</si>
  <si>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</si>
  <si>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</si>
  <si>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</si>
  <si>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</si>
  <si>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 xml:space="preserve">   Итого по ТСН-2001.16</t>
  </si>
  <si>
    <t xml:space="preserve">   Итого возвратных сумм</t>
  </si>
  <si>
    <t>МР</t>
  </si>
  <si>
    <r>
      <t>ОБОРУДОВАНИЕ:_x000D_
SFP модуль LC, TX/RX 850 нм, 550м, 2 волокна ММ RSM10D1L03</t>
    </r>
    <r>
      <rPr>
        <i/>
        <sz val="10"/>
        <color rgb="FF821E82"/>
        <rFont val="Arial"/>
        <family val="2"/>
        <charset val="204"/>
      </rPr>
      <t xml:space="preserve">
963,87 = [8 540 / 1,22 /  7,57] +  3% Трансп +  1,2% Заг.скл</t>
    </r>
  </si>
  <si>
    <r>
      <t>Кабель DAC, SFP+ , пассивный, 1м RSM10PDAC1</t>
    </r>
    <r>
      <rPr>
        <i/>
        <sz val="10"/>
        <rFont val="Arial"/>
        <family val="2"/>
        <charset val="204"/>
      </rPr>
      <t xml:space="preserve">
531,29 = [6 253 / 1,22 /  9,84] +  2% Заг.скл</t>
    </r>
  </si>
  <si>
    <r>
      <t>ОБОРУДОВАНИЕ:_x000D_
Комплект креплений для установки ИБП в стойку 19" высота 3U (3U RACK RAIL) 3U RackRail</t>
    </r>
    <r>
      <rPr>
        <i/>
        <sz val="10"/>
        <color rgb="FF821E82"/>
        <rFont val="Arial"/>
        <family val="2"/>
        <charset val="204"/>
      </rPr>
      <t xml:space="preserve">
791,53 = [7 013 / 1,22 /  7,57] +  3% Трансп +  1,2% Заг.скл</t>
    </r>
  </si>
  <si>
    <r>
      <t>ОБОРУДОВАНИЕ:_x000D_
Плата SNMP DL801</t>
    </r>
    <r>
      <rPr>
        <i/>
        <sz val="10"/>
        <color rgb="FF821E82"/>
        <rFont val="Arial"/>
        <family val="2"/>
        <charset val="204"/>
      </rPr>
      <t xml:space="preserve">
1 665,90 = [14 760 / 1,22 /  7,57] +  3% Трансп +  1,2% Заг.скл</t>
    </r>
  </si>
  <si>
    <r>
      <t>ОБОРУДОВАНИЕ:_x000D_
Комплект креплений для установки ИБП в стойку 19" высота 2U (2U RACK RAIL) 2U RackRail</t>
    </r>
    <r>
      <rPr>
        <i/>
        <sz val="10"/>
        <color rgb="FF821E82"/>
        <rFont val="Arial"/>
        <family val="2"/>
        <charset val="204"/>
      </rPr>
      <t xml:space="preserve">
395,81 = [3 506,98 / 1,22 /  7,57] +  3% Трансп +  1,2% Заг.скл</t>
    </r>
  </si>
  <si>
    <r>
      <t>ОБОРУДОВАНИЕ:_x000D_
Оптический кросс 19" 24 SC (LC duplex) серый FO-19-24SC 1U</t>
    </r>
    <r>
      <rPr>
        <i/>
        <sz val="10"/>
        <color rgb="FF821E82"/>
        <rFont val="Arial"/>
        <family val="2"/>
        <charset val="204"/>
      </rPr>
      <t xml:space="preserve">
377,05 = [3 340,7 / 1,22 /  7,57] +  3% Трансп +  1,2% Заг.скл</t>
    </r>
  </si>
  <si>
    <r>
      <t>ОБОРУДОВАНИЕ:_x000D_
Пигтейл волоконно-оптический MM 50/125 (OM4), LC, 1.5 м, LSZH PT-LC-50-OM4</t>
    </r>
    <r>
      <rPr>
        <i/>
        <sz val="10"/>
        <color rgb="FF821E82"/>
        <rFont val="Arial"/>
        <family val="2"/>
        <charset val="204"/>
      </rPr>
      <t xml:space="preserve">
17,95 = [159 / 1,22 /  7,57] +  3% Трансп +  1,2% Заг.скл</t>
    </r>
  </si>
  <si>
    <r>
      <t>ОБОРУДОВАНИЕ:_x000D_
Пигтейл волоконно-оптический SM, 9/125 LC/UPC 1.5м PT-LC-9</t>
    </r>
    <r>
      <rPr>
        <i/>
        <sz val="10"/>
        <color rgb="FF821E82"/>
        <rFont val="Arial"/>
        <family val="2"/>
        <charset val="204"/>
      </rPr>
      <t xml:space="preserve">
13,04 = [115,5 / 1,22 /  7,57] +  3% Трансп +  1,2% Заг.скл</t>
    </r>
  </si>
  <si>
    <r>
      <t>Шина заземления 19” CABEUSCGB-IN-1U-20-19</t>
    </r>
    <r>
      <rPr>
        <i/>
        <sz val="10"/>
        <rFont val="Arial"/>
        <family val="2"/>
        <charset val="204"/>
      </rPr>
      <t xml:space="preserve">
243,84 = [2 869,9 / 1,22 /  9,84] +  2% Заг.скл</t>
    </r>
  </si>
  <si>
    <r>
      <t>Органайзер для кабеля 1U с кольцами JB08-1U-PR-BK</t>
    </r>
    <r>
      <rPr>
        <i/>
        <sz val="10"/>
        <rFont val="Arial"/>
        <family val="2"/>
        <charset val="204"/>
      </rPr>
      <t xml:space="preserve">
88,71 = [1 044 / 1,22 /  9,84] +  2% Заг.скл</t>
    </r>
  </si>
  <si>
    <t>ОБОРУДОВАНИЕ:_x000D_
Блок базовый распределения питания, 8 выходных розеток. Тип горизонтальный 19", высота 1U, максимальный ток нагрузки 16 А, максимальная выходная мощность 250 В, длина кабеля 3 м</t>
  </si>
  <si>
    <t>ОБОРУДОВАНИЕ:_x000D_
Панель коммутационная (патч-панель), неэкранированная, для установки в шкафы и стойки шириной 19", на 48 портов RJ-45, категория 5е, высота 1U. Металлический корпус</t>
  </si>
  <si>
    <t>ОБОРУДОВАНИЕ:_x000D_
Панель коммутационная (патч-панель), неэкранированная, для установки в шкафы и стойки шириной 19", на 24 порта RJ-45, категория 5е, высота 1U. Металлический корпус</t>
  </si>
  <si>
    <t>ОБОРУДОВАНИЕ:_x000D_
Шнур коммутационный (патч-корд) тип разъемов RJ45 - RJ45, категория 5E, оболочка LSZH, длина 1 м, неэкранированный</t>
  </si>
  <si>
    <r>
      <t>ОБОРУДОВАНИЕ:_x000D_
Патч-корд волоконно-оптический (шнур) MM 50/125(OM4), LC-LC, duplex, LSZH, 2 м FOP-50-OM4-LC-LC-2m</t>
    </r>
    <r>
      <rPr>
        <i/>
        <sz val="10"/>
        <color rgb="FF821E82"/>
        <rFont val="Arial"/>
        <family val="2"/>
        <charset val="204"/>
      </rPr>
      <t xml:space="preserve">
66,93 = [593 / 1,22 /  7,57] +  3% Трансп +  1,2% Заг.скл</t>
    </r>
  </si>
  <si>
    <r>
      <t>ОБОРУДОВАНИЕ:_x000D_
Патч-корд волоконно-оптический (шнур) SM LC-LC, duplex, LSZH, 2 м FOP(d)-9-LC-LC-2m</t>
    </r>
    <r>
      <rPr>
        <i/>
        <sz val="10"/>
        <color rgb="FF821E82"/>
        <rFont val="Arial"/>
        <family val="2"/>
        <charset val="204"/>
      </rPr>
      <t xml:space="preserve">
55,98 = [496 / 1,22 /  7,57] +  3% Трансп +  1,2% Заг.скл</t>
    </r>
  </si>
  <si>
    <r>
      <t>ОБОРУДОВАНИЕ:_x000D_
Патч-корд волоконно-оптический (шнур) SM LC-LC, duplex, LSZH, 2 м FOP(d)-9-LC-LC-2m</t>
    </r>
    <r>
      <rPr>
        <i/>
        <sz val="10"/>
        <color rgb="FF821E82"/>
        <rFont val="Arial"/>
        <family val="2"/>
        <charset val="204"/>
      </rPr>
      <t xml:space="preserve">
98,65 = [874 / 1,22 /  7,57] +  3% Трансп +  1,2% Заг.скл</t>
    </r>
  </si>
  <si>
    <r>
      <t>ОБОРУДОВАНИЕ:_x000D_
Патч-корд волоконно-оптический (шнур) MM 50/125(OM4), LCLC,duplex, LSZH, 10 мFOP-50-OM4-LC-LC-10m</t>
    </r>
    <r>
      <rPr>
        <i/>
        <sz val="10"/>
        <color rgb="FF821E82"/>
        <rFont val="Arial"/>
        <family val="2"/>
        <charset val="204"/>
      </rPr>
      <t xml:space="preserve">
185,85 = [1 646,7 / 1,22 /  7,57] +  3% Трансп +  1,2% Заг.скл</t>
    </r>
  </si>
  <si>
    <r>
      <t>ОБОРУДОВАНИЕ:_x000D_
Вставка KeystoneJack RJ-45 (8P8C), категория 5e, белая KJ-RJ45-Cat.5e-90</t>
    </r>
    <r>
      <rPr>
        <i/>
        <sz val="10"/>
        <color rgb="FF821E82"/>
        <rFont val="Arial"/>
        <family val="2"/>
        <charset val="204"/>
      </rPr>
      <t xml:space="preserve">
11,80 = [104,5 / 1,22 /  7,57] +  3% Трансп +  1,2% Заг.скл</t>
    </r>
  </si>
  <si>
    <r>
      <t>ОБОРУДОВАНИЕ:_x000D_
Вставка 45x22,5 (аналог Mosaic) для 1 модуля формата Keystone-Jack, со шторкой FP-22,5-1M</t>
    </r>
    <r>
      <rPr>
        <i/>
        <sz val="10"/>
        <color rgb="FF821E82"/>
        <rFont val="Arial"/>
        <family val="2"/>
        <charset val="204"/>
      </rPr>
      <t xml:space="preserve">
5,42 = [48 / 1,22 /  7,57] +  3% Трансп +  1,2% Заг.скл</t>
    </r>
  </si>
  <si>
    <r>
      <t>BRITE Розетка компьютерная двойная кат.5E RJ45 РК10-2-БрБ белый IEK BR-K20-1-K01</t>
    </r>
    <r>
      <rPr>
        <i/>
        <sz val="10"/>
        <rFont val="Arial"/>
        <family val="2"/>
        <charset val="204"/>
      </rPr>
      <t xml:space="preserve">
68,16 = [802,22 / 1,22 /  9,84] +  2% Заг.скл</t>
    </r>
  </si>
  <si>
    <r>
      <t>Кабель PROF HDMI 2.0 10м GCR-HM313-10.0m</t>
    </r>
    <r>
      <rPr>
        <i/>
        <sz val="10"/>
        <rFont val="Arial"/>
        <family val="2"/>
        <charset val="204"/>
      </rPr>
      <t xml:space="preserve">
1 395,99 = [16 430 / 1,22 /  9,84] +  2% Заг.скл</t>
    </r>
  </si>
  <si>
    <r>
      <t>Активный кабель удлинитель USB AM/AM 10м GCR-53788</t>
    </r>
    <r>
      <rPr>
        <i/>
        <sz val="10"/>
        <rFont val="Arial"/>
        <family val="2"/>
        <charset val="204"/>
      </rPr>
      <t xml:space="preserve">
357,80 = [4 211 / 1,22 /  9,84] +  2% Заг.скл</t>
    </r>
  </si>
  <si>
    <r>
      <t>Модуль Keystone, HDMI, мама-мама, 180 градусов, белый LAN-OK-HDMI-V-WH</t>
    </r>
    <r>
      <rPr>
        <i/>
        <sz val="10"/>
        <rFont val="Arial"/>
        <family val="2"/>
        <charset val="204"/>
      </rPr>
      <t xml:space="preserve">
21,69 = [255,24 / 1,22 /  9,84] +  2% Заг.скл</t>
    </r>
  </si>
  <si>
    <r>
      <t>Модуль Keystone, USB 2.0, тип A, мама-мама, 180 градусов, белый LAN-OK-USB20-AA/V-WH</t>
    </r>
    <r>
      <rPr>
        <i/>
        <sz val="10"/>
        <rFont val="Arial"/>
        <family val="2"/>
        <charset val="204"/>
      </rPr>
      <t xml:space="preserve">
11,13 = [131 / 1,22 /  9,84] +  2% Заг.скл</t>
    </r>
  </si>
  <si>
    <r>
      <t>Вставка 45x45 (аналог Mosaic) для 1 модуля формата KeystoneJack, со шторкой FP-45-1M</t>
    </r>
    <r>
      <rPr>
        <i/>
        <sz val="10"/>
        <rFont val="Arial"/>
        <family val="2"/>
        <charset val="204"/>
      </rPr>
      <t xml:space="preserve">
6,29 = [74,01 / 1,22 /  9,84] +  2% Заг.скл</t>
    </r>
  </si>
  <si>
    <r>
      <t>FF-80x80 Лицевая панель 80х80мм для модулей 45x45 (Mosaic)</t>
    </r>
    <r>
      <rPr>
        <i/>
        <sz val="10"/>
        <rFont val="Arial"/>
        <family val="2"/>
        <charset val="204"/>
      </rPr>
      <t xml:space="preserve">
12,07 = [142 / 1,22 /  9,84] +  2% Заг.скл</t>
    </r>
  </si>
  <si>
    <r>
      <t>Вставка 45x22,5 (аналог Mosaic) для 1 модуля формата KeystoneJack, со шторкой FP-22,5-1M</t>
    </r>
    <r>
      <rPr>
        <i/>
        <sz val="10"/>
        <rFont val="Arial"/>
        <family val="2"/>
        <charset val="204"/>
      </rPr>
      <t xml:space="preserve">
4,29 = [50,6 / 1,22 /  9,84] +  2% Заг.скл</t>
    </r>
  </si>
  <si>
    <r>
      <t>Муфта оптическая проходная МТОК-Л7/48-1КС1645-К</t>
    </r>
    <r>
      <rPr>
        <i/>
        <sz val="10"/>
        <rFont val="Arial"/>
        <family val="2"/>
        <charset val="204"/>
      </rPr>
      <t xml:space="preserve">
119,11 = [1 401,85 / 1,22 /  9,84] +  2% Заг.скл</t>
    </r>
  </si>
  <si>
    <r>
      <t>Гибкая гофрированная ПЛЛ труба без содержания галогенов, ДУ20, O 19,7 / 14,8 мм, протяжка, цвет белый 81820 DKC</t>
    </r>
    <r>
      <rPr>
        <i/>
        <sz val="10"/>
        <rFont val="Arial"/>
        <family val="2"/>
        <charset val="204"/>
      </rPr>
      <t xml:space="preserve">
11,33 = [133,33 / 1,22 /  9,84] +  2% Заг.скл</t>
    </r>
  </si>
  <si>
    <r>
      <t>Гибкая гофрированная ПЛЛ труба без содержания галогенов, ДУ25, O 24,7 / 19,1 мм, протяжка, цвет белый 81825 DKC</t>
    </r>
    <r>
      <rPr>
        <i/>
        <sz val="10"/>
        <rFont val="Arial"/>
        <family val="2"/>
        <charset val="204"/>
      </rPr>
      <t xml:space="preserve">
15,69 = [184,63 / 1,22 /  9,84] +  2% Заг.скл</t>
    </r>
  </si>
  <si>
    <r>
      <t>Кабели витая пара, неэкранированная, UTPкатегория 5е, 4 пары, одножильные, внутренние ParLan UTP Cat5е PVCLS нг(А)-LSLTx 4х2х0,52</t>
    </r>
    <r>
      <rPr>
        <i/>
        <sz val="10"/>
        <rFont val="Arial"/>
        <family val="2"/>
        <charset val="204"/>
      </rPr>
      <t xml:space="preserve">
8,27 = [97,34 / 1,22 /  9,84] +  2% Заг.скл</t>
    </r>
  </si>
  <si>
    <r>
      <t>Кабель волоконно-оптический 50/125 (OM4) многомодовый, 16 волокон, плотное буферное покрытие (tightbuffer), ОБР-У-нг(А)-HFLTx-16-G651-  800Н (ОМ4)</t>
    </r>
    <r>
      <rPr>
        <i/>
        <sz val="10"/>
        <rFont val="Arial"/>
        <family val="2"/>
        <charset val="204"/>
      </rPr>
      <t xml:space="preserve">
28,13 = [331,06 / 1,22 /  9,84] +  2% Заг.скл</t>
    </r>
  </si>
  <si>
    <r>
      <t>Кабель волоконно-оптический 9/125 (OM4) одномодовый, 12 волокон ДПТс-нг(А)-HFLTx-12 У (1х12)2,7кН</t>
    </r>
    <r>
      <rPr>
        <i/>
        <sz val="10"/>
        <rFont val="Arial"/>
        <family val="2"/>
        <charset val="204"/>
      </rPr>
      <t xml:space="preserve">
8,62 = [101,4 / 1,22 /  9,84] +  2% Заг.скл</t>
    </r>
  </si>
  <si>
    <r>
      <t>Пена двухкомпонентная огнезащитная, картридж 330 мл</t>
    </r>
    <r>
      <rPr>
        <i/>
        <sz val="10"/>
        <rFont val="Arial"/>
        <family val="2"/>
        <charset val="204"/>
      </rPr>
      <t xml:space="preserve">
387,45 = [4 560 / 1,22 /  9,84] +  2% Заг.скл</t>
    </r>
  </si>
  <si>
    <r>
      <t>Консоль потолочная BBA2020</t>
    </r>
    <r>
      <rPr>
        <i/>
        <sz val="10"/>
        <rFont val="Arial"/>
        <family val="2"/>
        <charset val="204"/>
      </rPr>
      <t xml:space="preserve">
251,85 = [2 964,11 / 1,22 /  9,84]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</si>
  <si>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</si>
  <si>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</si>
  <si>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</si>
  <si>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</si>
  <si>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</si>
  <si>
    <r>
      <t>ОБОРУДОВАНИЕ:
Коммутатор доступа 48 портов 1000/100/10, 4 SFP+ MES2348B_AC</t>
    </r>
    <r>
      <rPr>
        <i/>
        <sz val="10"/>
        <color rgb="FF821E82"/>
        <rFont val="Arial"/>
        <family val="2"/>
        <charset val="204"/>
      </rPr>
      <t xml:space="preserve">
31 705,11 = [280 910 / 1,22 /  7,57] +  3% Трансп +  1,2% Заг.скл</t>
    </r>
  </si>
  <si>
    <r>
      <t>ОБОРУДОВАНИЕ:
Коммутатор доступа 48 портов 1000/100/10, 4 SFP+, РоЕ MES2348P</t>
    </r>
    <r>
      <rPr>
        <i/>
        <sz val="10"/>
        <color rgb="FF821E82"/>
        <rFont val="Arial"/>
        <family val="2"/>
        <charset val="204"/>
      </rPr>
      <t xml:space="preserve">
65 353,31 = [579 036 / 1,22 /  7,57] +  3% Трансп +  1,2% Заг.скл</t>
    </r>
  </si>
  <si>
    <t>+</t>
  </si>
  <si>
    <r>
      <t>ОБОРУДОВАНИЕ:
Модуль питания PM950-220/56, 100-240 В AC, 950 Вт PM950-220/56</t>
    </r>
    <r>
      <rPr>
        <i/>
        <sz val="10"/>
        <color rgb="FF821E82"/>
        <rFont val="Arial"/>
        <family val="2"/>
        <charset val="204"/>
      </rPr>
      <t xml:space="preserve">
9 445,73 = [83 690 / 1,22 /  7,57] +  3% Трансп +  1,2% Заг.скл</t>
    </r>
  </si>
  <si>
    <r>
      <t>ОБОРУДОВАНИЕ:
Коммутатор доступа 8 портов 1000/100/10, 2 SFP MES2408</t>
    </r>
    <r>
      <rPr>
        <i/>
        <sz val="10"/>
        <color rgb="FF821E82"/>
        <rFont val="Arial"/>
        <family val="2"/>
        <charset val="204"/>
      </rPr>
      <t xml:space="preserve">
10 405,09 = [92 190 / 1,22 /  7,57] +  3% Трансп +  1,2% Заг.скл</t>
    </r>
  </si>
  <si>
    <r>
      <t>ОБОРУДОВАНИЕ:
SFP модуль LC, TX/RX 850 нм, 550м, 2 волокна ММ RSM1D1L055I</t>
    </r>
    <r>
      <rPr>
        <i/>
        <sz val="10"/>
        <color rgb="FF821E82"/>
        <rFont val="Arial"/>
        <family val="2"/>
        <charset val="204"/>
      </rPr>
      <t xml:space="preserve">
963,87 = [8 540 / 1,22 /  7,57] +  3% Трансп +  1,2% Заг.скл</t>
    </r>
  </si>
  <si>
    <r>
      <t>ОБОРУДОВАНИЕ:
IP АТС SMG-200</t>
    </r>
    <r>
      <rPr>
        <i/>
        <sz val="10"/>
        <color rgb="FF821E82"/>
        <rFont val="Arial"/>
        <family val="2"/>
        <charset val="204"/>
      </rPr>
      <t xml:space="preserve">
40 863,82 = [362 057 / 1,22 /  7,57] +  3% Трансп +  1,2% Заг.скл</t>
    </r>
  </si>
  <si>
    <r>
      <t>ОБОРУДОВАНИЕ:
Источник бесперебойного питания онлайн, ФОРВАРД6000 ВА FD60201</t>
    </r>
    <r>
      <rPr>
        <i/>
        <sz val="10"/>
        <color rgb="FF821E82"/>
        <rFont val="Arial"/>
        <family val="2"/>
        <charset val="204"/>
      </rPr>
      <t xml:space="preserve">
16 296,12 = [144 385 / 1,22 /  7,57] +  3% Трансп +  1,2% Заг.скл</t>
    </r>
  </si>
  <si>
    <r>
      <t>ОБОРУДОВАНИЕ:
Плата SNMP DL802S</t>
    </r>
    <r>
      <rPr>
        <i/>
        <sz val="10"/>
        <color rgb="FF821E82"/>
        <rFont val="Arial"/>
        <family val="2"/>
        <charset val="204"/>
      </rPr>
      <t xml:space="preserve">
1 882,38 = [16 678 / 1,22 /  7,57] +  3% Трансп +  1,2% Заг.скл</t>
    </r>
  </si>
  <si>
    <r>
      <t>ОБОРУДОВАНИЕ:
Источник бесперебойного питания онлайн, ФРИСТАЙЛ 3000 ВА FT30222</t>
    </r>
    <r>
      <rPr>
        <i/>
        <sz val="10"/>
        <color rgb="FF821E82"/>
        <rFont val="Arial"/>
        <family val="2"/>
        <charset val="204"/>
      </rPr>
      <t xml:space="preserve">
7 149,14 = [63 342 / 1,22 /  7,57] +  3% Трансп +  1,2% Заг.скл</t>
    </r>
  </si>
  <si>
    <t>отнести в мат</t>
  </si>
  <si>
    <r>
      <t>ОБОРУДОВАНИЕ:
Шкаф напольный 42U 800x1200х1987мм (ШхГхВ) телекоммуникационный 19", передняя дверь перфорированная - задняя дверь перфорированная, цвет черный (RAL9005М) ТСМ-42.8.12-ПП.9005М</t>
    </r>
    <r>
      <rPr>
        <i/>
        <sz val="10"/>
        <color rgb="FF821E82"/>
        <rFont val="Arial"/>
        <family val="2"/>
        <charset val="204"/>
      </rPr>
      <t xml:space="preserve">
9 795,39 = [86 788 / 1,22 /  7,57] +  3% Трансп +  1,2% Заг.скл</t>
    </r>
  </si>
  <si>
    <r>
      <t>ОБОРУДОВАНИЕ:
Шкаф напольный 42U 800x1000х1987мм (ШхГхВ) телекоммуникационный 19", передняя дверь перфорированная - задняя дверь перфорированная, цвет черный (RAL9005М) ТСМ-42.8.10-ПП.9005М</t>
    </r>
    <r>
      <rPr>
        <i/>
        <sz val="10"/>
        <color rgb="FF821E82"/>
        <rFont val="Arial"/>
        <family val="2"/>
        <charset val="204"/>
      </rPr>
      <t xml:space="preserve">
8 893,82 = [78 800 / 1,22 /  7,57] +  3% Трансп +  1,2% Заг.скл</t>
    </r>
  </si>
  <si>
    <r>
      <t>ОБОРУДОВАНИЕ:
Модуль 4-х вентиляторный потолочный (с термостатом 0-60°C), для установки в напольные шкафы, цвет черный (RAL9005) МВП-4-Т.9005</t>
    </r>
    <r>
      <rPr>
        <i/>
        <sz val="10"/>
        <color rgb="FF821E82"/>
        <rFont val="Arial"/>
        <family val="2"/>
        <charset val="204"/>
      </rPr>
      <t xml:space="preserve">
955,48 = [8 465,61 / 1,22 /  7,57] +  3% Трансп +  1,2% Заг.скл</t>
    </r>
  </si>
  <si>
    <r>
      <t>ОБОРУДОВАНИЕ:
IP-телефон VP-17P Eltex VP-17P</t>
    </r>
    <r>
      <rPr>
        <i/>
        <sz val="10"/>
        <color rgb="FF821E82"/>
        <rFont val="Arial"/>
        <family val="2"/>
        <charset val="204"/>
      </rPr>
      <t xml:space="preserve">
2 574,92 = [22 814 / 1,22 /  7,57] +  3% Трансп +  1,2% Заг.скл</t>
    </r>
  </si>
  <si>
    <r>
      <t>ОБОРУДОВАНИЕ:
IP Видеокамера купольная RVi-CFG72/R (2.8–12 мм), IP67, диапазон температур –50 °C… +50 °C., кодеки H.264, H.265, встроенный микрофон, ИК-подсветка 25 м.RVi-CFG72/R (2.8–12 мм)</t>
    </r>
    <r>
      <rPr>
        <i/>
        <sz val="10"/>
        <color rgb="FF821E82"/>
        <rFont val="Arial"/>
        <family val="2"/>
        <charset val="204"/>
      </rPr>
      <t xml:space="preserve">
6 168,11 = [54 650 / 1,22 /  7,57] +  3% Трансп +  1,2% Заг.скл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</si>
</sst>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₽_-;\-* #,##0.00\ _₽_-;_-* &quot;-&quot;??\ _₽_-;_-@_-"/>
    <numFmt numFmtId="164" formatCode="#,##0.00;[Red]\-\ #,##0.00"/>
  </numFmts>
  <fonts count="27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C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0" fillId="0" borderId="0"/>
    <xf numFmtId="43" fontId="25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0" fillId="0" borderId="0" xfId="0" applyNumberFormat="1"/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19" fillId="0" borderId="0" xfId="0" applyFont="1" applyAlignment="1">
      <alignment horizontal="right" vertical="top"/>
    </xf>
    <xf numFmtId="164" fontId="19" fillId="0" borderId="0" xfId="0" applyNumberFormat="1" applyFont="1" applyAlignment="1">
      <alignment horizontal="right" vertical="top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0" fontId="12" fillId="0" borderId="0" xfId="0" quotePrefix="1" applyFont="1" applyAlignment="1">
      <alignment horizontal="right" vertical="top" wrapText="1"/>
    </xf>
    <xf numFmtId="0" fontId="19" fillId="0" borderId="0" xfId="0" quotePrefix="1" applyFont="1" applyAlignment="1">
      <alignment horizontal="right"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7" fillId="0" borderId="0" xfId="0" applyFont="1" applyAlignment="1">
      <alignment horizontal="left" wrapText="1"/>
    </xf>
    <xf numFmtId="0" fontId="12" fillId="0" borderId="1" xfId="0" applyFont="1" applyBorder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64" fontId="17" fillId="0" borderId="0" xfId="0" applyNumberFormat="1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7" fillId="0" borderId="0" xfId="0" applyFont="1" applyAlignment="1">
      <alignment horizontal="left" wrapText="1"/>
    </xf>
    <xf numFmtId="164" fontId="17" fillId="0" borderId="2" xfId="0" applyNumberFormat="1" applyFont="1" applyBorder="1" applyAlignment="1">
      <alignment horizontal="right" vertical="top"/>
    </xf>
    <xf numFmtId="0" fontId="13" fillId="0" borderId="0" xfId="0" applyFont="1" applyAlignment="1">
      <alignment horizontal="center" vertical="top" wrapText="1"/>
    </xf>
    <xf numFmtId="164" fontId="23" fillId="0" borderId="2" xfId="0" applyNumberFormat="1" applyFont="1" applyBorder="1" applyAlignment="1">
      <alignment horizontal="right" vertical="top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4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/>
    </xf>
    <xf numFmtId="0" fontId="12" fillId="2" borderId="0" xfId="0" applyFont="1" applyFill="1"/>
    <xf numFmtId="0" fontId="15" fillId="2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0" fillId="2" borderId="0" xfId="0" applyFill="1"/>
    <xf numFmtId="0" fontId="12" fillId="2" borderId="1" xfId="0" applyFont="1" applyFill="1" applyBorder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center" vertical="top" wrapText="1"/>
    </xf>
    <xf numFmtId="0" fontId="17" fillId="2" borderId="0" xfId="0" applyFont="1" applyFill="1" applyAlignment="1">
      <alignment horizontal="left"/>
    </xf>
    <xf numFmtId="164" fontId="17" fillId="2" borderId="0" xfId="0" applyNumberFormat="1" applyFont="1" applyFill="1"/>
    <xf numFmtId="0" fontId="17" fillId="2" borderId="0" xfId="0" applyFont="1" applyFill="1"/>
    <xf numFmtId="0" fontId="12" fillId="2" borderId="0" xfId="0" applyFont="1" applyFill="1" applyAlignment="1">
      <alignment horizontal="left"/>
    </xf>
    <xf numFmtId="164" fontId="12" fillId="2" borderId="0" xfId="0" applyNumberFormat="1" applyFont="1" applyFill="1"/>
    <xf numFmtId="0" fontId="12" fillId="2" borderId="0" xfId="1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top" wrapText="1"/>
    </xf>
    <xf numFmtId="0" fontId="19" fillId="2" borderId="1" xfId="0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right" vertical="top" wrapText="1"/>
    </xf>
    <xf numFmtId="0" fontId="19" fillId="2" borderId="1" xfId="0" applyFont="1" applyFill="1" applyBorder="1" applyAlignment="1">
      <alignment horizontal="right" vertical="top"/>
    </xf>
    <xf numFmtId="164" fontId="19" fillId="2" borderId="1" xfId="0" applyNumberFormat="1" applyFont="1" applyFill="1" applyBorder="1" applyAlignment="1">
      <alignment horizontal="right" vertical="top"/>
    </xf>
    <xf numFmtId="0" fontId="19" fillId="2" borderId="1" xfId="0" applyFont="1" applyFill="1" applyBorder="1" applyAlignment="1">
      <alignment horizontal="right" vertical="top" wrapText="1"/>
    </xf>
    <xf numFmtId="0" fontId="19" fillId="2" borderId="0" xfId="0" applyFont="1" applyFill="1" applyAlignment="1">
      <alignment horizontal="left" vertical="top" wrapText="1"/>
    </xf>
    <xf numFmtId="0" fontId="20" fillId="2" borderId="0" xfId="0" applyFont="1" applyFill="1" applyAlignment="1">
      <alignment horizontal="right" vertical="top" wrapText="1"/>
    </xf>
    <xf numFmtId="0" fontId="19" fillId="2" borderId="0" xfId="0" applyFont="1" applyFill="1" applyAlignment="1">
      <alignment horizontal="right" vertical="top"/>
    </xf>
    <xf numFmtId="164" fontId="19" fillId="2" borderId="0" xfId="0" applyNumberFormat="1" applyFont="1" applyFill="1" applyAlignment="1">
      <alignment horizontal="right" vertical="top"/>
    </xf>
    <xf numFmtId="0" fontId="19" fillId="2" borderId="0" xfId="0" quotePrefix="1" applyFont="1" applyFill="1" applyAlignment="1">
      <alignment horizontal="right" vertical="top" wrapText="1"/>
    </xf>
    <xf numFmtId="43" fontId="26" fillId="0" borderId="0" xfId="2" applyFont="1"/>
  </cellXfs>
  <cellStyles count="3">
    <cellStyle name="Обычный" xfId="0" builtinId="0"/>
    <cellStyle name="Обычный 4" xfId="1" xr:uid="{D28DEA74-B4DE-413C-A0CD-AE73E1A3E73E}"/>
    <cellStyle name="Финансовый" xfId="2" builtinId="3"/>
  </cellStyles>
  <dxfs count="1">
    <dxf>
      <fill>
        <patternFill patternType="solid">
          <fgColor rgb="FFD9E1F2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AD18-5DE1-4CAA-AAFF-C87D011C272B}">
  <sheetPr filterMode="1">
    <pageSetUpPr fitToPage="1"/>
  </sheetPr>
  <dimension ref="A1:AQ974"/>
  <sheetViews>
    <sheetView tabSelected="1" view="pageBreakPreview" zoomScaleNormal="100" zoomScaleSheetLayoutView="100" workbookViewId="0">
      <selection activeCell="D685" sqref="D685"/>
    </sheetView>
  </sheetViews>
  <sheetFormatPr defaultRowHeight="12.75" x14ac:dyDescent="0.2"/>
  <cols>
    <col min="1" max="1" width="5.5703125" customWidth="1"/>
    <col min="2" max="2" width="11.5703125" customWidth="1"/>
    <col min="3" max="3" width="40.5703125" customWidth="1"/>
    <col min="4" max="4" width="11.5703125" customWidth="1"/>
    <col min="5" max="5" width="10.42578125" bestFit="1" customWidth="1"/>
    <col min="6" max="6" width="9.5703125" bestFit="1" customWidth="1"/>
    <col min="7" max="7" width="8.42578125" bestFit="1" customWidth="1"/>
    <col min="8" max="8" width="8.85546875" bestFit="1" customWidth="1"/>
    <col min="9" max="9" width="13.140625" customWidth="1"/>
    <col min="10" max="10" width="5.5703125" customWidth="1"/>
    <col min="11" max="11" width="16.5703125" customWidth="1"/>
    <col min="12" max="12" width="13.85546875" style="97" customWidth="1"/>
    <col min="15" max="41" width="0" hidden="1" customWidth="1"/>
    <col min="42" max="42" width="127.28515625" hidden="1" customWidth="1"/>
    <col min="43" max="43" width="95.140625" hidden="1" customWidth="1"/>
    <col min="44" max="47" width="0" hidden="1" customWidth="1"/>
  </cols>
  <sheetData>
    <row r="1" spans="1:42" x14ac:dyDescent="0.2">
      <c r="A1" s="15" t="str">
        <f>Source!B1</f>
        <v>Smeta.RU  (495) 974-1589</v>
      </c>
    </row>
    <row r="2" spans="1:42" ht="14.25" hidden="1" x14ac:dyDescent="0.2">
      <c r="A2" s="16"/>
      <c r="B2" s="16"/>
      <c r="C2" s="16"/>
      <c r="D2" s="16"/>
      <c r="E2" s="16"/>
      <c r="F2" s="16"/>
      <c r="G2" s="16"/>
      <c r="H2" s="16"/>
      <c r="I2" s="16"/>
      <c r="J2" s="65" t="s">
        <v>1255</v>
      </c>
      <c r="K2" s="65"/>
      <c r="L2"/>
    </row>
    <row r="3" spans="1:42" ht="16.5" hidden="1" x14ac:dyDescent="0.25">
      <c r="A3" s="18"/>
      <c r="B3" s="66" t="s">
        <v>1253</v>
      </c>
      <c r="C3" s="66"/>
      <c r="D3" s="66"/>
      <c r="E3" s="66"/>
      <c r="F3" s="17"/>
      <c r="G3" s="66" t="s">
        <v>1254</v>
      </c>
      <c r="H3" s="66"/>
      <c r="I3" s="66"/>
      <c r="J3" s="66"/>
      <c r="K3" s="66"/>
      <c r="L3"/>
    </row>
    <row r="4" spans="1:42" ht="14.25" hidden="1" x14ac:dyDescent="0.2">
      <c r="A4" s="17"/>
      <c r="B4" s="56"/>
      <c r="C4" s="56"/>
      <c r="D4" s="56"/>
      <c r="E4" s="56"/>
      <c r="F4" s="17"/>
      <c r="G4" s="56"/>
      <c r="H4" s="56"/>
      <c r="I4" s="56"/>
      <c r="J4" s="56"/>
      <c r="K4" s="56"/>
      <c r="L4"/>
    </row>
    <row r="5" spans="1:42" ht="14.25" hidden="1" x14ac:dyDescent="0.2">
      <c r="A5" s="17"/>
      <c r="B5" s="17"/>
      <c r="C5" s="19"/>
      <c r="D5" s="19"/>
      <c r="E5" s="19"/>
      <c r="F5" s="17"/>
      <c r="G5" s="19"/>
      <c r="H5" s="19"/>
      <c r="I5" s="19"/>
      <c r="J5" s="19"/>
      <c r="K5" s="19"/>
      <c r="L5"/>
    </row>
    <row r="6" spans="1:42" ht="14.25" hidden="1" x14ac:dyDescent="0.2">
      <c r="A6" s="19"/>
      <c r="B6" s="56" t="str">
        <f>CONCATENATE("______________________ ", IF(Source!AL12&lt;&gt;"", Source!AL12, ""))</f>
        <v xml:space="preserve">______________________ </v>
      </c>
      <c r="C6" s="56"/>
      <c r="D6" s="56"/>
      <c r="E6" s="56"/>
      <c r="F6" s="17"/>
      <c r="G6" s="56" t="str">
        <f>CONCATENATE("______________________ ", IF(Source!AH12&lt;&gt;"", Source!AH12, ""))</f>
        <v xml:space="preserve">______________________ </v>
      </c>
      <c r="H6" s="56"/>
      <c r="I6" s="56"/>
      <c r="J6" s="56"/>
      <c r="K6" s="56"/>
      <c r="L6"/>
    </row>
    <row r="7" spans="1:42" ht="14.25" hidden="1" x14ac:dyDescent="0.2">
      <c r="A7" s="20"/>
      <c r="B7" s="64" t="s">
        <v>1256</v>
      </c>
      <c r="C7" s="64"/>
      <c r="D7" s="64"/>
      <c r="E7" s="64"/>
      <c r="F7" s="17"/>
      <c r="G7" s="64" t="s">
        <v>1256</v>
      </c>
      <c r="H7" s="64"/>
      <c r="I7" s="64"/>
      <c r="J7" s="64"/>
      <c r="K7" s="64"/>
      <c r="L7"/>
    </row>
    <row r="8" spans="1:42" hidden="1" x14ac:dyDescent="0.2">
      <c r="L8"/>
    </row>
    <row r="9" spans="1:42" ht="14.25" hidden="1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</row>
    <row r="10" spans="1:42" ht="47.25" x14ac:dyDescent="0.25">
      <c r="A10" s="67" t="s">
        <v>1338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/>
      <c r="AP10" s="21" t="s">
        <v>1279</v>
      </c>
    </row>
    <row r="11" spans="1:42" x14ac:dyDescent="0.2">
      <c r="A11" s="68" t="s">
        <v>1257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/>
    </row>
    <row r="12" spans="1:42" ht="14.25" x14ac:dyDescent="0.2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/>
    </row>
    <row r="13" spans="1:42" ht="15.75" x14ac:dyDescent="0.25">
      <c r="A13" s="67" t="str">
        <f>CONCATENATE( "ЛОКАЛЬНАЯ СМЕТА № ",IF(Source!F12&lt;&gt;"Новый объект", Source!F12, ""))</f>
        <v>ЛОКАЛЬНАЯ СМЕТА № 02-01-13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/>
    </row>
    <row r="14" spans="1:42" ht="14.25" x14ac:dyDescent="0.2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/>
    </row>
    <row r="15" spans="1:42" ht="18" x14ac:dyDescent="0.25">
      <c r="A15" s="71" t="str">
        <f>Source!G20</f>
        <v>Структурированная кабельная система. Локальная вычислительная сеть. Телефонизация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/>
    </row>
    <row r="16" spans="1:42" x14ac:dyDescent="0.2">
      <c r="A16" s="72" t="s">
        <v>1258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/>
    </row>
    <row r="17" spans="1:42" ht="14.25" x14ac:dyDescent="0.2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/>
    </row>
    <row r="18" spans="1:42" ht="14.25" x14ac:dyDescent="0.2">
      <c r="A18" s="74" t="str">
        <f>CONCATENATE( "Основание: чертежи № ", Source!J12)</f>
        <v>Основание: чертежи № 2024-00375-01-0-ИОС5.6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/>
    </row>
    <row r="19" spans="1:42" ht="14.25" x14ac:dyDescent="0.2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/>
    </row>
    <row r="20" spans="1:42" ht="57" x14ac:dyDescent="0.2">
      <c r="A20" s="69"/>
      <c r="B20" s="69"/>
      <c r="C20" s="69"/>
      <c r="D20" s="69"/>
      <c r="E20" s="69"/>
      <c r="F20" s="69"/>
      <c r="G20" s="69"/>
      <c r="H20" s="69"/>
      <c r="I20" s="76" t="s">
        <v>1259</v>
      </c>
      <c r="J20" s="76" t="s">
        <v>1260</v>
      </c>
      <c r="K20" s="69"/>
      <c r="L20"/>
    </row>
    <row r="21" spans="1:42" ht="15" x14ac:dyDescent="0.25">
      <c r="A21" s="69"/>
      <c r="B21" s="69"/>
      <c r="C21" s="69"/>
      <c r="D21" s="69"/>
      <c r="E21" s="77" t="s">
        <v>1261</v>
      </c>
      <c r="F21" s="77"/>
      <c r="G21" s="77"/>
      <c r="H21" s="77"/>
      <c r="I21" s="78">
        <f>I22+I23+I24+I25</f>
        <v>1679.96</v>
      </c>
      <c r="J21" s="78">
        <f>J22+J23+J24+J25</f>
        <v>24694.28</v>
      </c>
      <c r="K21" s="79" t="s">
        <v>1334</v>
      </c>
      <c r="L21"/>
    </row>
    <row r="22" spans="1:42" ht="14.25" x14ac:dyDescent="0.2">
      <c r="A22" s="69"/>
      <c r="B22" s="69"/>
      <c r="C22" s="69"/>
      <c r="D22" s="69"/>
      <c r="E22" s="80" t="s">
        <v>1262</v>
      </c>
      <c r="F22" s="80"/>
      <c r="G22" s="80"/>
      <c r="H22" s="80"/>
      <c r="I22" s="81">
        <f>ROUND((Source!F550)/1000, 2)</f>
        <v>123.48</v>
      </c>
      <c r="J22" s="81">
        <f>ROUND((Source!P550)/1000, 2)</f>
        <v>6958</v>
      </c>
      <c r="K22" s="69" t="s">
        <v>1334</v>
      </c>
      <c r="L22"/>
    </row>
    <row r="23" spans="1:42" ht="14.25" x14ac:dyDescent="0.2">
      <c r="A23" s="69"/>
      <c r="B23" s="69"/>
      <c r="C23" s="69"/>
      <c r="D23" s="69"/>
      <c r="E23" s="80" t="s">
        <v>1263</v>
      </c>
      <c r="F23" s="80"/>
      <c r="G23" s="80"/>
      <c r="H23" s="80"/>
      <c r="I23" s="81">
        <f>ROUND((Source!F551)/1000, 2)</f>
        <v>881.07</v>
      </c>
      <c r="J23" s="81">
        <f>ROUND((Source!P551)/1000, 2)</f>
        <v>12576.05</v>
      </c>
      <c r="K23" s="69" t="s">
        <v>1334</v>
      </c>
      <c r="L23"/>
    </row>
    <row r="24" spans="1:42" ht="14.25" x14ac:dyDescent="0.2">
      <c r="A24" s="69"/>
      <c r="B24" s="69"/>
      <c r="C24" s="69"/>
      <c r="D24" s="69"/>
      <c r="E24" s="80" t="s">
        <v>1264</v>
      </c>
      <c r="F24" s="80"/>
      <c r="G24" s="80"/>
      <c r="H24" s="80"/>
      <c r="I24" s="81">
        <f>ROUND((Source!F542)/1000, 2)</f>
        <v>675.41</v>
      </c>
      <c r="J24" s="81">
        <f>ROUND((Source!P542)/1000, 2)</f>
        <v>5160.2299999999996</v>
      </c>
      <c r="K24" s="69" t="s">
        <v>1334</v>
      </c>
      <c r="L24"/>
    </row>
    <row r="25" spans="1:42" ht="14.25" x14ac:dyDescent="0.2">
      <c r="A25" s="69"/>
      <c r="B25" s="69"/>
      <c r="C25" s="69"/>
      <c r="D25" s="69"/>
      <c r="E25" s="80" t="s">
        <v>1265</v>
      </c>
      <c r="F25" s="80"/>
      <c r="G25" s="80"/>
      <c r="H25" s="80"/>
      <c r="I25" s="81">
        <f>ROUND((Source!F552+Source!F553)/1000, 2)</f>
        <v>0</v>
      </c>
      <c r="J25" s="81">
        <f>ROUND((Source!P552+Source!P553)/1000, 2)</f>
        <v>0</v>
      </c>
      <c r="K25" s="69" t="s">
        <v>1334</v>
      </c>
      <c r="L25"/>
    </row>
    <row r="26" spans="1:42" ht="14.25" x14ac:dyDescent="0.2">
      <c r="A26" s="69"/>
      <c r="B26" s="69"/>
      <c r="C26" s="69"/>
      <c r="D26" s="69"/>
      <c r="E26" s="80" t="s">
        <v>1266</v>
      </c>
      <c r="F26" s="80"/>
      <c r="G26" s="80"/>
      <c r="H26" s="80"/>
      <c r="I26" s="81">
        <f>(Source!F548+ Source!F547)/1000</f>
        <v>101.00098999999999</v>
      </c>
      <c r="J26" s="81">
        <f>((Source!P548 + Source!P547)/1000)</f>
        <v>5691.4057899999998</v>
      </c>
      <c r="K26" s="69" t="s">
        <v>1334</v>
      </c>
      <c r="L26"/>
    </row>
    <row r="27" spans="1:42" ht="14.25" x14ac:dyDescent="0.2">
      <c r="A27" s="69"/>
      <c r="B27" s="69"/>
      <c r="C27" s="69"/>
      <c r="D27" s="69"/>
      <c r="E27" s="80" t="s">
        <v>1267</v>
      </c>
      <c r="F27" s="80"/>
      <c r="G27" s="80"/>
      <c r="H27" s="80"/>
      <c r="I27" s="81">
        <f>Source!F555</f>
        <v>9027.0876717599986</v>
      </c>
      <c r="J27" s="81"/>
      <c r="K27" s="69" t="s">
        <v>653</v>
      </c>
      <c r="L27"/>
    </row>
    <row r="28" spans="1:42" ht="14.25" x14ac:dyDescent="0.2">
      <c r="A28" s="69"/>
      <c r="B28" s="69"/>
      <c r="C28" s="69"/>
      <c r="D28" s="69"/>
      <c r="E28" s="80" t="s">
        <v>1268</v>
      </c>
      <c r="F28" s="80"/>
      <c r="G28" s="80"/>
      <c r="H28" s="80"/>
      <c r="I28" s="81"/>
      <c r="J28" s="81"/>
      <c r="K28" s="69"/>
      <c r="L28"/>
    </row>
    <row r="29" spans="1:42" ht="14.25" x14ac:dyDescent="0.2">
      <c r="A29" s="69"/>
      <c r="B29" s="69"/>
      <c r="C29" s="69"/>
      <c r="D29" s="69"/>
      <c r="E29" s="82" t="s">
        <v>140</v>
      </c>
      <c r="F29" s="82"/>
      <c r="G29" s="82"/>
      <c r="H29" s="82"/>
      <c r="I29" s="81">
        <f>SUM(Y1:Y967)/1000</f>
        <v>0</v>
      </c>
      <c r="J29" s="81">
        <f>SUM(Z1:Z967)/1000</f>
        <v>0</v>
      </c>
      <c r="K29" s="69" t="s">
        <v>1334</v>
      </c>
      <c r="L29"/>
    </row>
    <row r="30" spans="1:42" ht="14.25" x14ac:dyDescent="0.2">
      <c r="A30" s="69"/>
      <c r="B30" s="69"/>
      <c r="C30" s="69"/>
      <c r="D30" s="69"/>
      <c r="E30" s="69"/>
      <c r="F30" s="83"/>
      <c r="G30" s="83"/>
      <c r="H30" s="83"/>
      <c r="I30" s="81"/>
      <c r="J30" s="81"/>
      <c r="K30" s="69"/>
      <c r="L30"/>
    </row>
    <row r="31" spans="1:42" ht="14.25" x14ac:dyDescent="0.2">
      <c r="A31" s="69" t="s">
        <v>1280</v>
      </c>
      <c r="B31" s="69"/>
      <c r="C31" s="69"/>
      <c r="D31" s="69"/>
      <c r="E31" s="69"/>
      <c r="F31" s="83"/>
      <c r="G31" s="83"/>
      <c r="H31" s="83"/>
      <c r="I31" s="81"/>
      <c r="J31" s="81"/>
      <c r="K31" s="69"/>
      <c r="L31"/>
    </row>
    <row r="32" spans="1:42" ht="28.5" x14ac:dyDescent="0.2">
      <c r="A32" s="74" t="s">
        <v>1281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/>
      <c r="AP32" s="22" t="s">
        <v>1281</v>
      </c>
    </row>
    <row r="33" spans="1:42" ht="99.75" x14ac:dyDescent="0.2">
      <c r="A33" s="84" t="s">
        <v>1269</v>
      </c>
      <c r="B33" s="84" t="s">
        <v>1270</v>
      </c>
      <c r="C33" s="84" t="s">
        <v>1271</v>
      </c>
      <c r="D33" s="84" t="s">
        <v>1272</v>
      </c>
      <c r="E33" s="84" t="s">
        <v>1273</v>
      </c>
      <c r="F33" s="84" t="s">
        <v>1274</v>
      </c>
      <c r="G33" s="85" t="s">
        <v>1275</v>
      </c>
      <c r="H33" s="85" t="s">
        <v>1276</v>
      </c>
      <c r="I33" s="84" t="s">
        <v>1282</v>
      </c>
      <c r="J33" s="86" t="s">
        <v>1277</v>
      </c>
      <c r="K33" s="84" t="s">
        <v>1278</v>
      </c>
      <c r="L33"/>
    </row>
    <row r="34" spans="1:42" ht="14.25" x14ac:dyDescent="0.2">
      <c r="A34" s="84">
        <v>1</v>
      </c>
      <c r="B34" s="84">
        <v>2</v>
      </c>
      <c r="C34" s="84">
        <v>3</v>
      </c>
      <c r="D34" s="84">
        <v>4</v>
      </c>
      <c r="E34" s="84">
        <v>5</v>
      </c>
      <c r="F34" s="84">
        <v>6</v>
      </c>
      <c r="G34" s="84">
        <v>7</v>
      </c>
      <c r="H34" s="84">
        <v>8</v>
      </c>
      <c r="I34" s="84">
        <v>9</v>
      </c>
      <c r="J34" s="84">
        <v>10</v>
      </c>
      <c r="K34" s="84">
        <v>11</v>
      </c>
      <c r="L34"/>
    </row>
    <row r="35" spans="1:42" hidden="1" x14ac:dyDescent="0.2">
      <c r="L35"/>
    </row>
    <row r="36" spans="1:42" ht="33" hidden="1" x14ac:dyDescent="0.2">
      <c r="A36" s="62" t="str">
        <f>CONCATENATE("Локальная смета: ",IF(Source!G20&lt;&gt;"Новая локальная смета", Source!G20, ""))</f>
        <v>Локальная смета: Структурированная кабельная система. Локальная вычислительная сеть. Телефонизация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/>
      <c r="AP36" s="23" t="str">
        <f>CONCATENATE("Локальная смета: ",IF(Source!G20&lt;&gt;"Новая локальная смета", Source!G20, ""))</f>
        <v>Локальная смета: Структурированная кабельная система. Локальная вычислительная сеть. Телефонизация</v>
      </c>
    </row>
    <row r="37" spans="1:42" hidden="1" x14ac:dyDescent="0.2">
      <c r="L37"/>
    </row>
    <row r="38" spans="1:42" ht="16.5" hidden="1" x14ac:dyDescent="0.2">
      <c r="A38" s="62" t="str">
        <f>CONCATENATE("Раздел: ",IF(Source!G24&lt;&gt;"Новый раздел", Source!G24, ""))</f>
        <v>Раздел: Демонтажные работы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/>
    </row>
    <row r="39" spans="1:42" ht="28.5" hidden="1" x14ac:dyDescent="0.2">
      <c r="A39" s="24">
        <v>1</v>
      </c>
      <c r="B39" s="24" t="str">
        <f>Source!F28</f>
        <v>4.10-34-5</v>
      </c>
      <c r="C39" s="24" t="s">
        <v>21</v>
      </c>
      <c r="D39" s="26" t="str">
        <f>Source!H28</f>
        <v>1  ШТ.</v>
      </c>
      <c r="E39" s="25">
        <f>Source!I28</f>
        <v>9</v>
      </c>
      <c r="F39" s="28"/>
      <c r="G39" s="27"/>
      <c r="H39" s="25"/>
      <c r="I39" s="28"/>
      <c r="J39" s="25"/>
      <c r="K39" s="28"/>
      <c r="L39"/>
      <c r="Q39">
        <f>Source!X28</f>
        <v>248.52</v>
      </c>
      <c r="R39">
        <f>Source!X29</f>
        <v>14003.93</v>
      </c>
      <c r="S39">
        <f>Source!Y28</f>
        <v>127.02</v>
      </c>
      <c r="T39">
        <f>Source!Y29</f>
        <v>7157.56</v>
      </c>
      <c r="U39">
        <f>ROUND((175/100)*ROUND(Source!R28, 2), 2)</f>
        <v>18.760000000000002</v>
      </c>
      <c r="V39">
        <f>ROUND((0/100)*ROUND(Source!R29, 2), 2)</f>
        <v>0</v>
      </c>
      <c r="AC39">
        <v>0</v>
      </c>
    </row>
    <row r="40" spans="1:42" hidden="1" x14ac:dyDescent="0.2">
      <c r="C40" s="29" t="str">
        <f>"Объем: "&amp;Source!I28&amp;"=5+"&amp;"3+"&amp;"1"</f>
        <v>Объем: 9=5+3+1</v>
      </c>
      <c r="L40"/>
    </row>
    <row r="41" spans="1:42" ht="14.25" hidden="1" x14ac:dyDescent="0.2">
      <c r="A41" s="24"/>
      <c r="B41" s="24"/>
      <c r="C41" s="24" t="s">
        <v>1283</v>
      </c>
      <c r="D41" s="26"/>
      <c r="E41" s="25"/>
      <c r="F41" s="28">
        <f>Source!AO28</f>
        <v>78.239999999999995</v>
      </c>
      <c r="G41" s="27" t="s">
        <v>1284</v>
      </c>
      <c r="H41" s="25">
        <f>Source!AV29</f>
        <v>1.0469999999999999</v>
      </c>
      <c r="I41" s="28">
        <f>Source!S28</f>
        <v>265.41000000000003</v>
      </c>
      <c r="J41" s="25">
        <f>IF(Source!BA29&lt;&gt; 0, Source!BA29, 1)</f>
        <v>56.35</v>
      </c>
      <c r="K41" s="28">
        <f>Source!S29</f>
        <v>14955.85</v>
      </c>
      <c r="L41"/>
    </row>
    <row r="42" spans="1:42" ht="14.25" hidden="1" x14ac:dyDescent="0.2">
      <c r="A42" s="24"/>
      <c r="B42" s="24"/>
      <c r="C42" s="24" t="s">
        <v>1285</v>
      </c>
      <c r="D42" s="26"/>
      <c r="E42" s="25"/>
      <c r="F42" s="28">
        <f>Source!AM28</f>
        <v>28.71</v>
      </c>
      <c r="G42" s="27" t="s">
        <v>1284</v>
      </c>
      <c r="H42" s="25">
        <f>Source!AV29</f>
        <v>1.0469999999999999</v>
      </c>
      <c r="I42" s="28">
        <f>Source!Q28</f>
        <v>97.39</v>
      </c>
      <c r="J42" s="25">
        <f>IF(Source!BB29&lt;&gt; 0, Source!BB29, 1)</f>
        <v>16.16</v>
      </c>
      <c r="K42" s="28">
        <f>Source!Q29</f>
        <v>1573.82</v>
      </c>
      <c r="L42"/>
    </row>
    <row r="43" spans="1:42" ht="14.25" hidden="1" x14ac:dyDescent="0.2">
      <c r="A43" s="24"/>
      <c r="B43" s="24"/>
      <c r="C43" s="24" t="s">
        <v>1286</v>
      </c>
      <c r="D43" s="26"/>
      <c r="E43" s="25"/>
      <c r="F43" s="28">
        <f>Source!AN28</f>
        <v>3.16</v>
      </c>
      <c r="G43" s="27" t="s">
        <v>1284</v>
      </c>
      <c r="H43" s="25">
        <f>Source!AV29</f>
        <v>1.0469999999999999</v>
      </c>
      <c r="I43" s="30">
        <f>Source!R28</f>
        <v>10.72</v>
      </c>
      <c r="J43" s="25">
        <f>IF(Source!BS29&lt;&gt; 0, Source!BS29, 1)</f>
        <v>56.35</v>
      </c>
      <c r="K43" s="30">
        <f>Source!R29</f>
        <v>604.07000000000005</v>
      </c>
      <c r="L43"/>
    </row>
    <row r="44" spans="1:42" ht="14.25" hidden="1" x14ac:dyDescent="0.2">
      <c r="A44" s="24"/>
      <c r="B44" s="24"/>
      <c r="C44" s="24" t="s">
        <v>1287</v>
      </c>
      <c r="D44" s="26" t="s">
        <v>1288</v>
      </c>
      <c r="E44" s="25">
        <f>Source!BZ29</f>
        <v>90</v>
      </c>
      <c r="F44" s="28"/>
      <c r="G44" s="27"/>
      <c r="H44" s="25"/>
      <c r="I44" s="28">
        <f>SUM(Q39:Q43)</f>
        <v>248.52</v>
      </c>
      <c r="J44" s="25">
        <f>Source!AT29</f>
        <v>90</v>
      </c>
      <c r="K44" s="28">
        <f>SUM(R39:R43)</f>
        <v>14003.93</v>
      </c>
      <c r="L44"/>
    </row>
    <row r="45" spans="1:42" ht="14.25" hidden="1" x14ac:dyDescent="0.2">
      <c r="A45" s="24"/>
      <c r="B45" s="24"/>
      <c r="C45" s="24" t="s">
        <v>1289</v>
      </c>
      <c r="D45" s="26" t="s">
        <v>1288</v>
      </c>
      <c r="E45" s="25">
        <f>Source!CA29</f>
        <v>46</v>
      </c>
      <c r="F45" s="28"/>
      <c r="G45" s="27"/>
      <c r="H45" s="25"/>
      <c r="I45" s="28">
        <f>SUM(S39:S44)</f>
        <v>127.02</v>
      </c>
      <c r="J45" s="25">
        <f>Source!AU29</f>
        <v>46</v>
      </c>
      <c r="K45" s="28">
        <f>SUM(T39:T44)</f>
        <v>7157.56</v>
      </c>
      <c r="L45"/>
    </row>
    <row r="46" spans="1:42" ht="14.25" hidden="1" x14ac:dyDescent="0.2">
      <c r="A46" s="31"/>
      <c r="B46" s="31"/>
      <c r="C46" s="31" t="s">
        <v>1290</v>
      </c>
      <c r="D46" s="32" t="s">
        <v>1291</v>
      </c>
      <c r="E46" s="33">
        <f>Source!AQ28</f>
        <v>6.2</v>
      </c>
      <c r="F46" s="34"/>
      <c r="G46" s="35" t="s">
        <v>1284</v>
      </c>
      <c r="H46" s="33">
        <f>Source!AV29</f>
        <v>1.0469999999999999</v>
      </c>
      <c r="I46" s="34">
        <f>Source!U28</f>
        <v>21.032135999999998</v>
      </c>
      <c r="J46" s="33"/>
      <c r="K46" s="34"/>
      <c r="L46"/>
    </row>
    <row r="47" spans="1:42" ht="15" hidden="1" x14ac:dyDescent="0.2">
      <c r="C47" s="36" t="s">
        <v>1292</v>
      </c>
      <c r="H47" s="61">
        <f>I41+I42+I44+I45+0-0-0</f>
        <v>738.34</v>
      </c>
      <c r="I47" s="61"/>
      <c r="J47" s="61">
        <f>K41+K42+K44+K45+0-0-0</f>
        <v>37691.160000000003</v>
      </c>
      <c r="K47" s="61"/>
      <c r="L47"/>
    </row>
    <row r="48" spans="1:42" ht="15" hidden="1" x14ac:dyDescent="0.2">
      <c r="C48" s="36" t="s">
        <v>1293</v>
      </c>
      <c r="H48" s="58">
        <f>0+0</f>
        <v>0</v>
      </c>
      <c r="I48" s="58"/>
      <c r="J48" s="58">
        <f>0+0</f>
        <v>0</v>
      </c>
      <c r="K48" s="58"/>
      <c r="L48"/>
    </row>
    <row r="49" spans="1:29" ht="15" hidden="1" x14ac:dyDescent="0.2">
      <c r="C49" s="36" t="s">
        <v>1294</v>
      </c>
      <c r="H49" s="58">
        <f>I41+I42+I44+I45+0</f>
        <v>738.34</v>
      </c>
      <c r="I49" s="58"/>
      <c r="J49" s="58">
        <f>K41+K42+K44+K45+0</f>
        <v>37691.160000000003</v>
      </c>
      <c r="K49" s="58"/>
      <c r="L49"/>
      <c r="O49" s="37">
        <f>I41+I42+I44+I45+0</f>
        <v>738.34</v>
      </c>
      <c r="P49" s="37">
        <f>K41+K42+K44+K45+0</f>
        <v>37691.160000000003</v>
      </c>
    </row>
    <row r="50" spans="1:29" hidden="1" x14ac:dyDescent="0.2">
      <c r="L50"/>
    </row>
    <row r="51" spans="1:29" ht="42.75" hidden="1" x14ac:dyDescent="0.2">
      <c r="A51" s="24">
        <v>2</v>
      </c>
      <c r="B51" s="24" t="str">
        <f>Source!F30</f>
        <v>4.10-19-6</v>
      </c>
      <c r="C51" s="24" t="s">
        <v>32</v>
      </c>
      <c r="D51" s="26" t="str">
        <f>Source!H30</f>
        <v>1  ШТ.</v>
      </c>
      <c r="E51" s="25">
        <f>Source!I30</f>
        <v>6</v>
      </c>
      <c r="F51" s="28"/>
      <c r="G51" s="27"/>
      <c r="H51" s="25"/>
      <c r="I51" s="28"/>
      <c r="J51" s="25"/>
      <c r="K51" s="28"/>
      <c r="L51"/>
      <c r="Q51">
        <f>Source!X30</f>
        <v>285.5</v>
      </c>
      <c r="R51">
        <f>Source!X31</f>
        <v>16087.82</v>
      </c>
      <c r="S51">
        <f>Source!Y30</f>
        <v>145.91999999999999</v>
      </c>
      <c r="T51">
        <f>Source!Y31</f>
        <v>8222.66</v>
      </c>
      <c r="U51">
        <f>ROUND((175/100)*ROUND(Source!R30, 2), 2)</f>
        <v>19.989999999999998</v>
      </c>
      <c r="V51">
        <f>ROUND((0/100)*ROUND(Source!R31, 2), 2)</f>
        <v>0</v>
      </c>
      <c r="AC51">
        <v>0</v>
      </c>
    </row>
    <row r="52" spans="1:29" ht="14.25" hidden="1" x14ac:dyDescent="0.2">
      <c r="A52" s="24"/>
      <c r="B52" s="24"/>
      <c r="C52" s="24" t="s">
        <v>1283</v>
      </c>
      <c r="D52" s="26"/>
      <c r="E52" s="25"/>
      <c r="F52" s="28">
        <f>Source!AO30</f>
        <v>135.22</v>
      </c>
      <c r="G52" s="27" t="s">
        <v>1284</v>
      </c>
      <c r="H52" s="25">
        <f>Source!AV31</f>
        <v>1.0469999999999999</v>
      </c>
      <c r="I52" s="28">
        <f>Source!S30</f>
        <v>305.8</v>
      </c>
      <c r="J52" s="25">
        <f>IF(Source!BA31&lt;&gt; 0, Source!BA31, 1)</f>
        <v>56.35</v>
      </c>
      <c r="K52" s="28">
        <f>Source!S31</f>
        <v>17231.830000000002</v>
      </c>
      <c r="L52"/>
    </row>
    <row r="53" spans="1:29" ht="14.25" hidden="1" x14ac:dyDescent="0.2">
      <c r="A53" s="24"/>
      <c r="B53" s="24"/>
      <c r="C53" s="24" t="s">
        <v>1285</v>
      </c>
      <c r="D53" s="26"/>
      <c r="E53" s="25"/>
      <c r="F53" s="28">
        <f>Source!AM30</f>
        <v>45.93</v>
      </c>
      <c r="G53" s="27" t="s">
        <v>1284</v>
      </c>
      <c r="H53" s="25">
        <f>Source!AV31</f>
        <v>1.0469999999999999</v>
      </c>
      <c r="I53" s="28">
        <f>Source!Q30</f>
        <v>103.87</v>
      </c>
      <c r="J53" s="25">
        <f>IF(Source!BB31&lt;&gt; 0, Source!BB31, 1)</f>
        <v>16.16</v>
      </c>
      <c r="K53" s="28">
        <f>Source!Q31</f>
        <v>1678.54</v>
      </c>
      <c r="L53"/>
    </row>
    <row r="54" spans="1:29" ht="14.25" hidden="1" x14ac:dyDescent="0.2">
      <c r="A54" s="24"/>
      <c r="B54" s="24"/>
      <c r="C54" s="24" t="s">
        <v>1286</v>
      </c>
      <c r="D54" s="26"/>
      <c r="E54" s="25"/>
      <c r="F54" s="28">
        <f>Source!AN30</f>
        <v>5.05</v>
      </c>
      <c r="G54" s="27" t="s">
        <v>1284</v>
      </c>
      <c r="H54" s="25">
        <f>Source!AV31</f>
        <v>1.0469999999999999</v>
      </c>
      <c r="I54" s="30">
        <f>Source!R30</f>
        <v>11.42</v>
      </c>
      <c r="J54" s="25">
        <f>IF(Source!BS31&lt;&gt; 0, Source!BS31, 1)</f>
        <v>56.35</v>
      </c>
      <c r="K54" s="30">
        <f>Source!R31</f>
        <v>643.52</v>
      </c>
      <c r="L54"/>
    </row>
    <row r="55" spans="1:29" ht="14.25" hidden="1" x14ac:dyDescent="0.2">
      <c r="A55" s="24"/>
      <c r="B55" s="24"/>
      <c r="C55" s="24" t="s">
        <v>1287</v>
      </c>
      <c r="D55" s="26" t="s">
        <v>1288</v>
      </c>
      <c r="E55" s="25">
        <f>Source!BZ31</f>
        <v>90</v>
      </c>
      <c r="F55" s="28"/>
      <c r="G55" s="27"/>
      <c r="H55" s="25"/>
      <c r="I55" s="28">
        <f>SUM(Q51:Q54)</f>
        <v>285.5</v>
      </c>
      <c r="J55" s="25">
        <f>Source!AT31</f>
        <v>90</v>
      </c>
      <c r="K55" s="28">
        <f>SUM(R51:R54)</f>
        <v>16087.82</v>
      </c>
      <c r="L55"/>
    </row>
    <row r="56" spans="1:29" ht="14.25" hidden="1" x14ac:dyDescent="0.2">
      <c r="A56" s="24"/>
      <c r="B56" s="24"/>
      <c r="C56" s="24" t="s">
        <v>1289</v>
      </c>
      <c r="D56" s="26" t="s">
        <v>1288</v>
      </c>
      <c r="E56" s="25">
        <f>Source!CA31</f>
        <v>46</v>
      </c>
      <c r="F56" s="28"/>
      <c r="G56" s="27"/>
      <c r="H56" s="25"/>
      <c r="I56" s="28">
        <f>SUM(S51:S55)</f>
        <v>145.91999999999999</v>
      </c>
      <c r="J56" s="25">
        <f>Source!AU31</f>
        <v>46</v>
      </c>
      <c r="K56" s="28">
        <f>SUM(T51:T55)</f>
        <v>8222.66</v>
      </c>
      <c r="L56"/>
    </row>
    <row r="57" spans="1:29" ht="14.25" hidden="1" x14ac:dyDescent="0.2">
      <c r="A57" s="31"/>
      <c r="B57" s="31"/>
      <c r="C57" s="31" t="s">
        <v>1290</v>
      </c>
      <c r="D57" s="32" t="s">
        <v>1291</v>
      </c>
      <c r="E57" s="33">
        <f>Source!AQ30</f>
        <v>9.3000000000000007</v>
      </c>
      <c r="F57" s="34"/>
      <c r="G57" s="35" t="s">
        <v>1284</v>
      </c>
      <c r="H57" s="33">
        <f>Source!AV31</f>
        <v>1.0469999999999999</v>
      </c>
      <c r="I57" s="34">
        <f>Source!U30</f>
        <v>21.032135999999998</v>
      </c>
      <c r="J57" s="33"/>
      <c r="K57" s="34"/>
      <c r="L57"/>
    </row>
    <row r="58" spans="1:29" ht="15" hidden="1" x14ac:dyDescent="0.2">
      <c r="C58" s="36" t="s">
        <v>1292</v>
      </c>
      <c r="H58" s="61">
        <f>I52+I53+I55+I56+0-0-0</f>
        <v>841.09</v>
      </c>
      <c r="I58" s="61"/>
      <c r="J58" s="61">
        <f>K52+K53+K55+K56+0-0-0</f>
        <v>43220.850000000006</v>
      </c>
      <c r="K58" s="61"/>
      <c r="L58"/>
    </row>
    <row r="59" spans="1:29" ht="15" hidden="1" x14ac:dyDescent="0.2">
      <c r="C59" s="36" t="s">
        <v>1293</v>
      </c>
      <c r="H59" s="58">
        <f>0+0</f>
        <v>0</v>
      </c>
      <c r="I59" s="58"/>
      <c r="J59" s="58">
        <f>0+0</f>
        <v>0</v>
      </c>
      <c r="K59" s="58"/>
      <c r="L59"/>
    </row>
    <row r="60" spans="1:29" ht="15" hidden="1" x14ac:dyDescent="0.2">
      <c r="C60" s="36" t="s">
        <v>1294</v>
      </c>
      <c r="H60" s="58">
        <f>I52+I53+I55+I56+0</f>
        <v>841.09</v>
      </c>
      <c r="I60" s="58"/>
      <c r="J60" s="58">
        <f>K52+K53+K55+K56+0</f>
        <v>43220.850000000006</v>
      </c>
      <c r="K60" s="58"/>
      <c r="L60"/>
      <c r="O60" s="37">
        <f>I52+I53+I55+I56+0</f>
        <v>841.09</v>
      </c>
      <c r="P60" s="37">
        <f>K52+K53+K55+K56+0</f>
        <v>43220.850000000006</v>
      </c>
    </row>
    <row r="61" spans="1:29" hidden="1" x14ac:dyDescent="0.2">
      <c r="L61"/>
    </row>
    <row r="62" spans="1:29" ht="42.75" hidden="1" x14ac:dyDescent="0.2">
      <c r="A62" s="24">
        <v>3</v>
      </c>
      <c r="B62" s="24" t="str">
        <f>Source!F32</f>
        <v>4.11-12-1</v>
      </c>
      <c r="C62" s="24" t="s">
        <v>36</v>
      </c>
      <c r="D62" s="26" t="str">
        <f>Source!H32</f>
        <v>1  ШТ.</v>
      </c>
      <c r="E62" s="25">
        <f>Source!I32</f>
        <v>14</v>
      </c>
      <c r="F62" s="28"/>
      <c r="G62" s="27"/>
      <c r="H62" s="25"/>
      <c r="I62" s="28"/>
      <c r="J62" s="25"/>
      <c r="K62" s="28"/>
      <c r="L62"/>
      <c r="Q62">
        <f>Source!X32</f>
        <v>55.71</v>
      </c>
      <c r="R62">
        <f>Source!X33</f>
        <v>3139.26</v>
      </c>
      <c r="S62">
        <f>Source!Y32</f>
        <v>28.47</v>
      </c>
      <c r="T62">
        <f>Source!Y33</f>
        <v>1604.51</v>
      </c>
      <c r="U62">
        <f>ROUND((175/100)*ROUND(Source!R32, 2), 2)</f>
        <v>0.74</v>
      </c>
      <c r="V62">
        <f>ROUND((0/100)*ROUND(Source!R33, 2), 2)</f>
        <v>0</v>
      </c>
      <c r="AC62">
        <v>0</v>
      </c>
    </row>
    <row r="63" spans="1:29" hidden="1" x14ac:dyDescent="0.2">
      <c r="C63" s="29" t="str">
        <f>"Объем: "&amp;Source!I32&amp;"=2+"&amp;"12"</f>
        <v>Объем: 14=2+12</v>
      </c>
      <c r="L63"/>
    </row>
    <row r="64" spans="1:29" ht="14.25" hidden="1" x14ac:dyDescent="0.2">
      <c r="A64" s="24"/>
      <c r="B64" s="24"/>
      <c r="C64" s="24" t="s">
        <v>1283</v>
      </c>
      <c r="D64" s="26"/>
      <c r="E64" s="25"/>
      <c r="F64" s="28">
        <f>Source!AO32</f>
        <v>11.65</v>
      </c>
      <c r="G64" s="27" t="s">
        <v>1284</v>
      </c>
      <c r="H64" s="25">
        <f>Source!AV33</f>
        <v>1.0469999999999999</v>
      </c>
      <c r="I64" s="28">
        <f>Source!S32</f>
        <v>61.48</v>
      </c>
      <c r="J64" s="25">
        <f>IF(Source!BA33&lt;&gt; 0, Source!BA33, 1)</f>
        <v>56.35</v>
      </c>
      <c r="K64" s="28">
        <f>Source!S33</f>
        <v>3464.4</v>
      </c>
      <c r="L64"/>
    </row>
    <row r="65" spans="1:29" ht="14.25" hidden="1" x14ac:dyDescent="0.2">
      <c r="A65" s="24"/>
      <c r="B65" s="24"/>
      <c r="C65" s="24" t="s">
        <v>1285</v>
      </c>
      <c r="D65" s="26"/>
      <c r="E65" s="25"/>
      <c r="F65" s="28">
        <f>Source!AM32</f>
        <v>0.5</v>
      </c>
      <c r="G65" s="27" t="s">
        <v>1284</v>
      </c>
      <c r="H65" s="25">
        <f>Source!AV33</f>
        <v>1.0469999999999999</v>
      </c>
      <c r="I65" s="28">
        <f>Source!Q32</f>
        <v>2.64</v>
      </c>
      <c r="J65" s="25">
        <f>IF(Source!BB33&lt;&gt; 0, Source!BB33, 1)</f>
        <v>17.02</v>
      </c>
      <c r="K65" s="28">
        <f>Source!Q33</f>
        <v>44.93</v>
      </c>
      <c r="L65"/>
    </row>
    <row r="66" spans="1:29" ht="14.25" hidden="1" x14ac:dyDescent="0.2">
      <c r="A66" s="24"/>
      <c r="B66" s="24"/>
      <c r="C66" s="24" t="s">
        <v>1286</v>
      </c>
      <c r="D66" s="26"/>
      <c r="E66" s="25"/>
      <c r="F66" s="28">
        <f>Source!AN32</f>
        <v>0.08</v>
      </c>
      <c r="G66" s="27" t="s">
        <v>1284</v>
      </c>
      <c r="H66" s="25">
        <f>Source!AV33</f>
        <v>1.0469999999999999</v>
      </c>
      <c r="I66" s="30">
        <f>Source!R32</f>
        <v>0.42</v>
      </c>
      <c r="J66" s="25">
        <f>IF(Source!BS33&lt;&gt; 0, Source!BS33, 1)</f>
        <v>56.35</v>
      </c>
      <c r="K66" s="30">
        <f>Source!R33</f>
        <v>23.67</v>
      </c>
      <c r="L66"/>
    </row>
    <row r="67" spans="1:29" ht="14.25" hidden="1" x14ac:dyDescent="0.2">
      <c r="A67" s="24"/>
      <c r="B67" s="24"/>
      <c r="C67" s="24" t="s">
        <v>1287</v>
      </c>
      <c r="D67" s="26" t="s">
        <v>1288</v>
      </c>
      <c r="E67" s="25">
        <f>Source!BZ33</f>
        <v>90</v>
      </c>
      <c r="F67" s="28"/>
      <c r="G67" s="27"/>
      <c r="H67" s="25"/>
      <c r="I67" s="28">
        <f>SUM(Q62:Q66)</f>
        <v>55.71</v>
      </c>
      <c r="J67" s="25">
        <f>Source!AT33</f>
        <v>90</v>
      </c>
      <c r="K67" s="28">
        <f>SUM(R62:R66)</f>
        <v>3139.26</v>
      </c>
      <c r="L67"/>
    </row>
    <row r="68" spans="1:29" ht="14.25" hidden="1" x14ac:dyDescent="0.2">
      <c r="A68" s="24"/>
      <c r="B68" s="24"/>
      <c r="C68" s="24" t="s">
        <v>1289</v>
      </c>
      <c r="D68" s="26" t="s">
        <v>1288</v>
      </c>
      <c r="E68" s="25">
        <f>Source!CA33</f>
        <v>46</v>
      </c>
      <c r="F68" s="28"/>
      <c r="G68" s="27"/>
      <c r="H68" s="25"/>
      <c r="I68" s="28">
        <f>SUM(S62:S67)</f>
        <v>28.47</v>
      </c>
      <c r="J68" s="25">
        <f>Source!AU33</f>
        <v>46</v>
      </c>
      <c r="K68" s="28">
        <f>SUM(T62:T67)</f>
        <v>1604.51</v>
      </c>
      <c r="L68"/>
    </row>
    <row r="69" spans="1:29" ht="14.25" hidden="1" x14ac:dyDescent="0.2">
      <c r="A69" s="31"/>
      <c r="B69" s="31"/>
      <c r="C69" s="31" t="s">
        <v>1290</v>
      </c>
      <c r="D69" s="32" t="s">
        <v>1291</v>
      </c>
      <c r="E69" s="33">
        <f>Source!AQ32</f>
        <v>1.03</v>
      </c>
      <c r="F69" s="34"/>
      <c r="G69" s="35" t="s">
        <v>1284</v>
      </c>
      <c r="H69" s="33">
        <f>Source!AV33</f>
        <v>1.0469999999999999</v>
      </c>
      <c r="I69" s="34">
        <f>Source!U32</f>
        <v>5.4351863999999992</v>
      </c>
      <c r="J69" s="33"/>
      <c r="K69" s="34"/>
      <c r="L69"/>
    </row>
    <row r="70" spans="1:29" ht="15" hidden="1" x14ac:dyDescent="0.2">
      <c r="C70" s="36" t="s">
        <v>1292</v>
      </c>
      <c r="H70" s="61">
        <f>I64+I65+I67+I68+0-0-0</f>
        <v>148.29999999999998</v>
      </c>
      <c r="I70" s="61"/>
      <c r="J70" s="61">
        <f>K64+K65+K67+K68+0-0-0</f>
        <v>8253.1</v>
      </c>
      <c r="K70" s="61"/>
      <c r="L70"/>
    </row>
    <row r="71" spans="1:29" ht="15" hidden="1" x14ac:dyDescent="0.2">
      <c r="C71" s="36" t="s">
        <v>1293</v>
      </c>
      <c r="H71" s="58">
        <f>0+0</f>
        <v>0</v>
      </c>
      <c r="I71" s="58"/>
      <c r="J71" s="58">
        <f>0+0</f>
        <v>0</v>
      </c>
      <c r="K71" s="58"/>
      <c r="L71"/>
    </row>
    <row r="72" spans="1:29" ht="15" hidden="1" x14ac:dyDescent="0.2">
      <c r="C72" s="36" t="s">
        <v>1294</v>
      </c>
      <c r="H72" s="58">
        <f>I64+I65+I67+I68+0</f>
        <v>148.29999999999998</v>
      </c>
      <c r="I72" s="58"/>
      <c r="J72" s="58">
        <f>K64+K65+K67+K68+0</f>
        <v>8253.1</v>
      </c>
      <c r="K72" s="58"/>
      <c r="L72"/>
      <c r="O72" s="37">
        <f>I64+I65+I67+I68+0</f>
        <v>148.29999999999998</v>
      </c>
      <c r="P72" s="37">
        <f>K64+K65+K67+K68+0</f>
        <v>8253.1</v>
      </c>
    </row>
    <row r="73" spans="1:29" hidden="1" x14ac:dyDescent="0.2">
      <c r="L73"/>
    </row>
    <row r="74" spans="1:29" ht="57" hidden="1" x14ac:dyDescent="0.2">
      <c r="A74" s="24">
        <v>4</v>
      </c>
      <c r="B74" s="24" t="str">
        <f>Source!F34</f>
        <v>4.10-142-5</v>
      </c>
      <c r="C74" s="24" t="s">
        <v>42</v>
      </c>
      <c r="D74" s="26" t="str">
        <f>Source!H34</f>
        <v>100 номеров</v>
      </c>
      <c r="E74" s="25">
        <f>Source!I34</f>
        <v>0.01</v>
      </c>
      <c r="F74" s="28"/>
      <c r="G74" s="27"/>
      <c r="H74" s="25"/>
      <c r="I74" s="28"/>
      <c r="J74" s="25"/>
      <c r="K74" s="28"/>
      <c r="L74"/>
      <c r="Q74">
        <f>Source!X34</f>
        <v>1.93</v>
      </c>
      <c r="R74">
        <f>Source!X35</f>
        <v>108.53</v>
      </c>
      <c r="S74">
        <f>Source!Y34</f>
        <v>0.98</v>
      </c>
      <c r="T74">
        <f>Source!Y35</f>
        <v>55.47</v>
      </c>
      <c r="U74">
        <f>ROUND((175/100)*ROUND(Source!R34, 2), 2)</f>
        <v>0</v>
      </c>
      <c r="V74">
        <f>ROUND((0/100)*ROUND(Source!R35, 2), 2)</f>
        <v>0</v>
      </c>
      <c r="AC74">
        <v>0</v>
      </c>
    </row>
    <row r="75" spans="1:29" hidden="1" x14ac:dyDescent="0.2">
      <c r="C75" s="29" t="str">
        <f>"Объем: "&amp;Source!I34&amp;"=1/"&amp;"100"</f>
        <v>Объем: 0,01=1/100</v>
      </c>
      <c r="L75"/>
    </row>
    <row r="76" spans="1:29" ht="14.25" hidden="1" x14ac:dyDescent="0.2">
      <c r="A76" s="24"/>
      <c r="B76" s="24"/>
      <c r="C76" s="24" t="s">
        <v>1283</v>
      </c>
      <c r="D76" s="26"/>
      <c r="E76" s="25"/>
      <c r="F76" s="28">
        <f>Source!AO34</f>
        <v>567.05999999999995</v>
      </c>
      <c r="G76" s="27" t="s">
        <v>1284</v>
      </c>
      <c r="H76" s="25">
        <f>Source!AV35</f>
        <v>1.0469999999999999</v>
      </c>
      <c r="I76" s="28">
        <f>Source!S34</f>
        <v>2.14</v>
      </c>
      <c r="J76" s="25">
        <f>IF(Source!BA35&lt;&gt; 0, Source!BA35, 1)</f>
        <v>56.35</v>
      </c>
      <c r="K76" s="28">
        <f>Source!S35</f>
        <v>120.59</v>
      </c>
      <c r="L76"/>
    </row>
    <row r="77" spans="1:29" ht="14.25" hidden="1" x14ac:dyDescent="0.2">
      <c r="A77" s="24"/>
      <c r="B77" s="24"/>
      <c r="C77" s="24" t="s">
        <v>1287</v>
      </c>
      <c r="D77" s="26" t="s">
        <v>1288</v>
      </c>
      <c r="E77" s="25">
        <f>Source!BZ35</f>
        <v>90</v>
      </c>
      <c r="F77" s="28"/>
      <c r="G77" s="27"/>
      <c r="H77" s="25"/>
      <c r="I77" s="28">
        <f>SUM(Q74:Q76)</f>
        <v>1.93</v>
      </c>
      <c r="J77" s="25">
        <f>Source!AT35</f>
        <v>90</v>
      </c>
      <c r="K77" s="28">
        <f>SUM(R74:R76)</f>
        <v>108.53</v>
      </c>
      <c r="L77"/>
    </row>
    <row r="78" spans="1:29" ht="14.25" hidden="1" x14ac:dyDescent="0.2">
      <c r="A78" s="24"/>
      <c r="B78" s="24"/>
      <c r="C78" s="24" t="s">
        <v>1289</v>
      </c>
      <c r="D78" s="26" t="s">
        <v>1288</v>
      </c>
      <c r="E78" s="25">
        <f>Source!CA35</f>
        <v>46</v>
      </c>
      <c r="F78" s="28"/>
      <c r="G78" s="27"/>
      <c r="H78" s="25"/>
      <c r="I78" s="28">
        <f>SUM(S74:S77)</f>
        <v>0.98</v>
      </c>
      <c r="J78" s="25">
        <f>Source!AU35</f>
        <v>46</v>
      </c>
      <c r="K78" s="28">
        <f>SUM(T74:T77)</f>
        <v>55.47</v>
      </c>
      <c r="L78"/>
    </row>
    <row r="79" spans="1:29" ht="14.25" hidden="1" x14ac:dyDescent="0.2">
      <c r="A79" s="31"/>
      <c r="B79" s="31"/>
      <c r="C79" s="31" t="s">
        <v>1290</v>
      </c>
      <c r="D79" s="32" t="s">
        <v>1291</v>
      </c>
      <c r="E79" s="33">
        <f>Source!AQ34</f>
        <v>39</v>
      </c>
      <c r="F79" s="34"/>
      <c r="G79" s="35" t="s">
        <v>1284</v>
      </c>
      <c r="H79" s="33">
        <f>Source!AV35</f>
        <v>1.0469999999999999</v>
      </c>
      <c r="I79" s="34">
        <f>Source!U34</f>
        <v>0.14699879999999999</v>
      </c>
      <c r="J79" s="33"/>
      <c r="K79" s="34"/>
      <c r="L79"/>
    </row>
    <row r="80" spans="1:29" ht="15" hidden="1" x14ac:dyDescent="0.2">
      <c r="C80" s="36" t="s">
        <v>1292</v>
      </c>
      <c r="H80" s="61">
        <f>I76+I77+I78+0-0-0</f>
        <v>5.0500000000000007</v>
      </c>
      <c r="I80" s="61"/>
      <c r="J80" s="61">
        <f>K76+K77+K78+0-0-0</f>
        <v>284.59000000000003</v>
      </c>
      <c r="K80" s="61"/>
      <c r="L80"/>
    </row>
    <row r="81" spans="1:29" ht="15" hidden="1" x14ac:dyDescent="0.2">
      <c r="C81" s="36" t="s">
        <v>1293</v>
      </c>
      <c r="H81" s="58">
        <f>0+0</f>
        <v>0</v>
      </c>
      <c r="I81" s="58"/>
      <c r="J81" s="58">
        <f>0+0</f>
        <v>0</v>
      </c>
      <c r="K81" s="58"/>
      <c r="L81"/>
    </row>
    <row r="82" spans="1:29" ht="15" hidden="1" x14ac:dyDescent="0.2">
      <c r="C82" s="36" t="s">
        <v>1294</v>
      </c>
      <c r="H82" s="58">
        <f>I76+I77+I78+0</f>
        <v>5.0500000000000007</v>
      </c>
      <c r="I82" s="58"/>
      <c r="J82" s="58">
        <f>K76+K77+K78+0</f>
        <v>284.59000000000003</v>
      </c>
      <c r="K82" s="58"/>
      <c r="L82"/>
      <c r="O82" s="37">
        <f>I76+I77+I78+0</f>
        <v>5.0500000000000007</v>
      </c>
      <c r="P82" s="37">
        <f>K76+K77+K78+0</f>
        <v>284.59000000000003</v>
      </c>
    </row>
    <row r="83" spans="1:29" hidden="1" x14ac:dyDescent="0.2">
      <c r="L83"/>
    </row>
    <row r="84" spans="1:29" ht="42.75" hidden="1" x14ac:dyDescent="0.2">
      <c r="A84" s="24">
        <v>5</v>
      </c>
      <c r="B84" s="24" t="str">
        <f>Source!F36</f>
        <v>4.10-19-6</v>
      </c>
      <c r="C84" s="24" t="s">
        <v>46</v>
      </c>
      <c r="D84" s="26" t="str">
        <f>Source!H36</f>
        <v>1  ШТ.</v>
      </c>
      <c r="E84" s="25">
        <f>Source!I36</f>
        <v>4</v>
      </c>
      <c r="F84" s="28"/>
      <c r="G84" s="27"/>
      <c r="H84" s="25"/>
      <c r="I84" s="28"/>
      <c r="J84" s="25"/>
      <c r="K84" s="28"/>
      <c r="L84"/>
      <c r="Q84">
        <f>Source!X36</f>
        <v>190.33</v>
      </c>
      <c r="R84">
        <f>Source!X37</f>
        <v>10725.2</v>
      </c>
      <c r="S84">
        <f>Source!Y36</f>
        <v>97.28</v>
      </c>
      <c r="T84">
        <f>Source!Y37</f>
        <v>5481.77</v>
      </c>
      <c r="U84">
        <f>ROUND((175/100)*ROUND(Source!R36, 2), 2)</f>
        <v>13.32</v>
      </c>
      <c r="V84">
        <f>ROUND((0/100)*ROUND(Source!R37, 2), 2)</f>
        <v>0</v>
      </c>
      <c r="AC84">
        <v>0</v>
      </c>
    </row>
    <row r="85" spans="1:29" hidden="1" x14ac:dyDescent="0.2">
      <c r="C85" s="29" t="str">
        <f>"Объем: "&amp;Source!I36&amp;"=1+"&amp;"3"</f>
        <v>Объем: 4=1+3</v>
      </c>
      <c r="L85"/>
    </row>
    <row r="86" spans="1:29" ht="14.25" hidden="1" x14ac:dyDescent="0.2">
      <c r="A86" s="24"/>
      <c r="B86" s="24"/>
      <c r="C86" s="24" t="s">
        <v>1283</v>
      </c>
      <c r="D86" s="26"/>
      <c r="E86" s="25"/>
      <c r="F86" s="28">
        <f>Source!AO36</f>
        <v>135.22</v>
      </c>
      <c r="G86" s="27" t="s">
        <v>1284</v>
      </c>
      <c r="H86" s="25">
        <f>Source!AV37</f>
        <v>1.0469999999999999</v>
      </c>
      <c r="I86" s="28">
        <f>Source!S36</f>
        <v>203.87</v>
      </c>
      <c r="J86" s="25">
        <f>IF(Source!BA37&lt;&gt; 0, Source!BA37, 1)</f>
        <v>56.35</v>
      </c>
      <c r="K86" s="28">
        <f>Source!S37</f>
        <v>11488.07</v>
      </c>
      <c r="L86"/>
    </row>
    <row r="87" spans="1:29" ht="14.25" hidden="1" x14ac:dyDescent="0.2">
      <c r="A87" s="24"/>
      <c r="B87" s="24"/>
      <c r="C87" s="24" t="s">
        <v>1285</v>
      </c>
      <c r="D87" s="26"/>
      <c r="E87" s="25"/>
      <c r="F87" s="28">
        <f>Source!AM36</f>
        <v>45.93</v>
      </c>
      <c r="G87" s="27" t="s">
        <v>1284</v>
      </c>
      <c r="H87" s="25">
        <f>Source!AV37</f>
        <v>1.0469999999999999</v>
      </c>
      <c r="I87" s="28">
        <f>Source!Q36</f>
        <v>69.25</v>
      </c>
      <c r="J87" s="25">
        <f>IF(Source!BB37&lt;&gt; 0, Source!BB37, 1)</f>
        <v>16.16</v>
      </c>
      <c r="K87" s="28">
        <f>Source!Q37</f>
        <v>1119.08</v>
      </c>
      <c r="L87"/>
    </row>
    <row r="88" spans="1:29" ht="14.25" hidden="1" x14ac:dyDescent="0.2">
      <c r="A88" s="24"/>
      <c r="B88" s="24"/>
      <c r="C88" s="24" t="s">
        <v>1286</v>
      </c>
      <c r="D88" s="26"/>
      <c r="E88" s="25"/>
      <c r="F88" s="28">
        <f>Source!AN36</f>
        <v>5.05</v>
      </c>
      <c r="G88" s="27" t="s">
        <v>1284</v>
      </c>
      <c r="H88" s="25">
        <f>Source!AV37</f>
        <v>1.0469999999999999</v>
      </c>
      <c r="I88" s="30">
        <f>Source!R36</f>
        <v>7.61</v>
      </c>
      <c r="J88" s="25">
        <f>IF(Source!BS37&lt;&gt; 0, Source!BS37, 1)</f>
        <v>56.35</v>
      </c>
      <c r="K88" s="30">
        <f>Source!R37</f>
        <v>428.82</v>
      </c>
      <c r="L88"/>
    </row>
    <row r="89" spans="1:29" ht="14.25" hidden="1" x14ac:dyDescent="0.2">
      <c r="A89" s="24"/>
      <c r="B89" s="24"/>
      <c r="C89" s="24" t="s">
        <v>1287</v>
      </c>
      <c r="D89" s="26" t="s">
        <v>1288</v>
      </c>
      <c r="E89" s="25">
        <f>Source!BZ37</f>
        <v>90</v>
      </c>
      <c r="F89" s="28"/>
      <c r="G89" s="27"/>
      <c r="H89" s="25"/>
      <c r="I89" s="28">
        <f>SUM(Q84:Q88)</f>
        <v>190.33</v>
      </c>
      <c r="J89" s="25">
        <f>Source!AT37</f>
        <v>90</v>
      </c>
      <c r="K89" s="28">
        <f>SUM(R84:R88)</f>
        <v>10725.2</v>
      </c>
      <c r="L89"/>
    </row>
    <row r="90" spans="1:29" ht="14.25" hidden="1" x14ac:dyDescent="0.2">
      <c r="A90" s="24"/>
      <c r="B90" s="24"/>
      <c r="C90" s="24" t="s">
        <v>1289</v>
      </c>
      <c r="D90" s="26" t="s">
        <v>1288</v>
      </c>
      <c r="E90" s="25">
        <f>Source!CA37</f>
        <v>46</v>
      </c>
      <c r="F90" s="28"/>
      <c r="G90" s="27"/>
      <c r="H90" s="25"/>
      <c r="I90" s="28">
        <f>SUM(S84:S89)</f>
        <v>97.28</v>
      </c>
      <c r="J90" s="25">
        <f>Source!AU37</f>
        <v>46</v>
      </c>
      <c r="K90" s="28">
        <f>SUM(T84:T89)</f>
        <v>5481.77</v>
      </c>
      <c r="L90"/>
    </row>
    <row r="91" spans="1:29" ht="14.25" hidden="1" x14ac:dyDescent="0.2">
      <c r="A91" s="31"/>
      <c r="B91" s="31"/>
      <c r="C91" s="31" t="s">
        <v>1290</v>
      </c>
      <c r="D91" s="32" t="s">
        <v>1291</v>
      </c>
      <c r="E91" s="33">
        <f>Source!AQ36</f>
        <v>9.3000000000000007</v>
      </c>
      <c r="F91" s="34"/>
      <c r="G91" s="35" t="s">
        <v>1284</v>
      </c>
      <c r="H91" s="33">
        <f>Source!AV37</f>
        <v>1.0469999999999999</v>
      </c>
      <c r="I91" s="34">
        <f>Source!U36</f>
        <v>14.021423999999998</v>
      </c>
      <c r="J91" s="33"/>
      <c r="K91" s="34"/>
      <c r="L91"/>
    </row>
    <row r="92" spans="1:29" ht="15" hidden="1" x14ac:dyDescent="0.2">
      <c r="C92" s="36" t="s">
        <v>1292</v>
      </c>
      <c r="H92" s="61">
        <f>I86+I87+I89+I90+0-0-0</f>
        <v>560.73</v>
      </c>
      <c r="I92" s="61"/>
      <c r="J92" s="61">
        <f>K86+K87+K89+K90+0-0-0</f>
        <v>28814.12</v>
      </c>
      <c r="K92" s="61"/>
      <c r="L92"/>
    </row>
    <row r="93" spans="1:29" ht="15" hidden="1" x14ac:dyDescent="0.2">
      <c r="C93" s="36" t="s">
        <v>1293</v>
      </c>
      <c r="H93" s="58">
        <f>0+0</f>
        <v>0</v>
      </c>
      <c r="I93" s="58"/>
      <c r="J93" s="58">
        <f>0+0</f>
        <v>0</v>
      </c>
      <c r="K93" s="58"/>
      <c r="L93"/>
    </row>
    <row r="94" spans="1:29" ht="15" hidden="1" x14ac:dyDescent="0.2">
      <c r="C94" s="36" t="s">
        <v>1294</v>
      </c>
      <c r="H94" s="58">
        <f>I86+I87+I89+I90+0</f>
        <v>560.73</v>
      </c>
      <c r="I94" s="58"/>
      <c r="J94" s="58">
        <f>K86+K87+K89+K90+0</f>
        <v>28814.12</v>
      </c>
      <c r="K94" s="58"/>
      <c r="L94"/>
      <c r="O94" s="37">
        <f>I86+I87+I89+I90+0</f>
        <v>560.73</v>
      </c>
      <c r="P94" s="37">
        <f>K86+K87+K89+K90+0</f>
        <v>28814.12</v>
      </c>
    </row>
    <row r="95" spans="1:29" hidden="1" x14ac:dyDescent="0.2">
      <c r="L95"/>
    </row>
    <row r="96" spans="1:29" ht="57" hidden="1" x14ac:dyDescent="0.2">
      <c r="A96" s="24">
        <v>6</v>
      </c>
      <c r="B96" s="24" t="str">
        <f>Source!F38</f>
        <v>4.10-181-4</v>
      </c>
      <c r="C96" s="24" t="s">
        <v>49</v>
      </c>
      <c r="D96" s="26" t="str">
        <f>Source!H38</f>
        <v>1  ШТ.</v>
      </c>
      <c r="E96" s="25">
        <f>Source!I38</f>
        <v>3</v>
      </c>
      <c r="F96" s="28"/>
      <c r="G96" s="27"/>
      <c r="H96" s="25"/>
      <c r="I96" s="28"/>
      <c r="J96" s="25"/>
      <c r="K96" s="28"/>
      <c r="L96"/>
      <c r="Q96">
        <f>Source!X38</f>
        <v>37.74</v>
      </c>
      <c r="R96">
        <f>Source!X39</f>
        <v>2126.48</v>
      </c>
      <c r="S96">
        <f>Source!Y38</f>
        <v>19.29</v>
      </c>
      <c r="T96">
        <f>Source!Y39</f>
        <v>1086.8699999999999</v>
      </c>
      <c r="U96">
        <f>ROUND((175/100)*ROUND(Source!R38, 2), 2)</f>
        <v>0</v>
      </c>
      <c r="V96">
        <f>ROUND((0/100)*ROUND(Source!R39, 2), 2)</f>
        <v>0</v>
      </c>
      <c r="AC96">
        <v>0</v>
      </c>
    </row>
    <row r="97" spans="1:29" ht="14.25" hidden="1" x14ac:dyDescent="0.2">
      <c r="A97" s="24"/>
      <c r="B97" s="24"/>
      <c r="C97" s="24" t="s">
        <v>1283</v>
      </c>
      <c r="D97" s="26"/>
      <c r="E97" s="25"/>
      <c r="F97" s="28">
        <f>Source!AO38</f>
        <v>36.39</v>
      </c>
      <c r="G97" s="27" t="s">
        <v>1284</v>
      </c>
      <c r="H97" s="25">
        <f>Source!AV39</f>
        <v>1.0669999999999999</v>
      </c>
      <c r="I97" s="28">
        <f>Source!S38</f>
        <v>41.93</v>
      </c>
      <c r="J97" s="25">
        <f>IF(Source!BA39&lt;&gt; 0, Source!BA39, 1)</f>
        <v>56.35</v>
      </c>
      <c r="K97" s="28">
        <f>Source!S39</f>
        <v>2362.7600000000002</v>
      </c>
      <c r="L97"/>
    </row>
    <row r="98" spans="1:29" ht="14.25" hidden="1" x14ac:dyDescent="0.2">
      <c r="A98" s="24"/>
      <c r="B98" s="24"/>
      <c r="C98" s="24" t="s">
        <v>1285</v>
      </c>
      <c r="D98" s="26"/>
      <c r="E98" s="25"/>
      <c r="F98" s="28">
        <f>Source!AM38</f>
        <v>2.41</v>
      </c>
      <c r="G98" s="27" t="s">
        <v>1284</v>
      </c>
      <c r="H98" s="25">
        <f>Source!AV39</f>
        <v>1.0669999999999999</v>
      </c>
      <c r="I98" s="28">
        <f>Source!Q38</f>
        <v>2.78</v>
      </c>
      <c r="J98" s="25">
        <f>IF(Source!BB39&lt;&gt; 0, Source!BB39, 1)</f>
        <v>9.35</v>
      </c>
      <c r="K98" s="28">
        <f>Source!Q39</f>
        <v>25.99</v>
      </c>
      <c r="L98"/>
    </row>
    <row r="99" spans="1:29" ht="14.25" hidden="1" x14ac:dyDescent="0.2">
      <c r="A99" s="24"/>
      <c r="B99" s="24"/>
      <c r="C99" s="24" t="s">
        <v>1287</v>
      </c>
      <c r="D99" s="26" t="s">
        <v>1288</v>
      </c>
      <c r="E99" s="25">
        <f>Source!BZ39</f>
        <v>90</v>
      </c>
      <c r="F99" s="28"/>
      <c r="G99" s="27"/>
      <c r="H99" s="25"/>
      <c r="I99" s="28">
        <f>SUM(Q96:Q98)</f>
        <v>37.74</v>
      </c>
      <c r="J99" s="25">
        <f>Source!AT39</f>
        <v>90</v>
      </c>
      <c r="K99" s="28">
        <f>SUM(R96:R98)</f>
        <v>2126.48</v>
      </c>
      <c r="L99"/>
    </row>
    <row r="100" spans="1:29" ht="14.25" hidden="1" x14ac:dyDescent="0.2">
      <c r="A100" s="24"/>
      <c r="B100" s="24"/>
      <c r="C100" s="24" t="s">
        <v>1289</v>
      </c>
      <c r="D100" s="26" t="s">
        <v>1288</v>
      </c>
      <c r="E100" s="25">
        <f>Source!CA39</f>
        <v>46</v>
      </c>
      <c r="F100" s="28"/>
      <c r="G100" s="27"/>
      <c r="H100" s="25"/>
      <c r="I100" s="28">
        <f>SUM(S96:S99)</f>
        <v>19.29</v>
      </c>
      <c r="J100" s="25">
        <f>Source!AU39</f>
        <v>46</v>
      </c>
      <c r="K100" s="28">
        <f>SUM(T96:T99)</f>
        <v>1086.8699999999999</v>
      </c>
      <c r="L100"/>
    </row>
    <row r="101" spans="1:29" ht="14.25" hidden="1" x14ac:dyDescent="0.2">
      <c r="A101" s="31"/>
      <c r="B101" s="31"/>
      <c r="C101" s="31" t="s">
        <v>1290</v>
      </c>
      <c r="D101" s="32" t="s">
        <v>1291</v>
      </c>
      <c r="E101" s="33">
        <f>Source!AQ38</f>
        <v>1.87</v>
      </c>
      <c r="F101" s="34"/>
      <c r="G101" s="35" t="s">
        <v>1284</v>
      </c>
      <c r="H101" s="33">
        <f>Source!AV39</f>
        <v>1.0669999999999999</v>
      </c>
      <c r="I101" s="34">
        <f>Source!U38</f>
        <v>2.1549131999999998</v>
      </c>
      <c r="J101" s="33"/>
      <c r="K101" s="34"/>
      <c r="L101"/>
    </row>
    <row r="102" spans="1:29" ht="15" hidden="1" x14ac:dyDescent="0.2">
      <c r="C102" s="36" t="s">
        <v>1292</v>
      </c>
      <c r="H102" s="61">
        <f>I97+I98+I99+I100+0-0-0</f>
        <v>101.74000000000001</v>
      </c>
      <c r="I102" s="61"/>
      <c r="J102" s="61">
        <f>K97+K98+K99+K100+0-0-0</f>
        <v>5602.0999999999995</v>
      </c>
      <c r="K102" s="61"/>
      <c r="L102"/>
    </row>
    <row r="103" spans="1:29" ht="15" hidden="1" x14ac:dyDescent="0.2">
      <c r="C103" s="36" t="s">
        <v>1293</v>
      </c>
      <c r="H103" s="58">
        <f>0+0</f>
        <v>0</v>
      </c>
      <c r="I103" s="58"/>
      <c r="J103" s="58">
        <f>0+0</f>
        <v>0</v>
      </c>
      <c r="K103" s="58"/>
      <c r="L103"/>
    </row>
    <row r="104" spans="1:29" ht="15" hidden="1" x14ac:dyDescent="0.2">
      <c r="C104" s="36" t="s">
        <v>1294</v>
      </c>
      <c r="H104" s="58">
        <f>I97+I98+I99+I100+0</f>
        <v>101.74000000000001</v>
      </c>
      <c r="I104" s="58"/>
      <c r="J104" s="58">
        <f>K97+K98+K99+K100+0</f>
        <v>5602.0999999999995</v>
      </c>
      <c r="K104" s="58"/>
      <c r="L104"/>
      <c r="O104" s="37">
        <f>I97+I98+I99+I100+0</f>
        <v>101.74000000000001</v>
      </c>
      <c r="P104" s="37">
        <f>K97+K98+K99+K100+0</f>
        <v>5602.0999999999995</v>
      </c>
    </row>
    <row r="105" spans="1:29" hidden="1" x14ac:dyDescent="0.2">
      <c r="L105"/>
    </row>
    <row r="106" spans="1:29" ht="42.75" hidden="1" x14ac:dyDescent="0.2">
      <c r="A106" s="24">
        <v>7</v>
      </c>
      <c r="B106" s="24" t="str">
        <f>Source!F40</f>
        <v>4.10-32-2</v>
      </c>
      <c r="C106" s="24" t="s">
        <v>55</v>
      </c>
      <c r="D106" s="26" t="str">
        <f>Source!H40</f>
        <v>1  ШТ.</v>
      </c>
      <c r="E106" s="25">
        <f>Source!I40</f>
        <v>5</v>
      </c>
      <c r="F106" s="28"/>
      <c r="G106" s="27"/>
      <c r="H106" s="25"/>
      <c r="I106" s="28"/>
      <c r="J106" s="25"/>
      <c r="K106" s="28"/>
      <c r="L106"/>
      <c r="Q106">
        <f>Source!X40</f>
        <v>265.64</v>
      </c>
      <c r="R106">
        <f>Source!X41</f>
        <v>14969.04</v>
      </c>
      <c r="S106">
        <f>Source!Y40</f>
        <v>135.77000000000001</v>
      </c>
      <c r="T106">
        <f>Source!Y41</f>
        <v>7650.84</v>
      </c>
      <c r="U106">
        <f>ROUND((175/100)*ROUND(Source!R40, 2), 2)</f>
        <v>22.45</v>
      </c>
      <c r="V106">
        <f>ROUND((0/100)*ROUND(Source!R41, 2), 2)</f>
        <v>0</v>
      </c>
      <c r="AC106">
        <v>0</v>
      </c>
    </row>
    <row r="107" spans="1:29" hidden="1" x14ac:dyDescent="0.2">
      <c r="C107" s="29" t="str">
        <f>"Объем: "&amp;Source!I40&amp;"=1+"&amp;"4"</f>
        <v>Объем: 5=1+4</v>
      </c>
      <c r="L107"/>
    </row>
    <row r="108" spans="1:29" ht="14.25" hidden="1" x14ac:dyDescent="0.2">
      <c r="A108" s="24"/>
      <c r="B108" s="24"/>
      <c r="C108" s="24" t="s">
        <v>1283</v>
      </c>
      <c r="D108" s="26"/>
      <c r="E108" s="25"/>
      <c r="F108" s="28">
        <f>Source!AO40</f>
        <v>149.81</v>
      </c>
      <c r="G108" s="27" t="s">
        <v>1284</v>
      </c>
      <c r="H108" s="25">
        <f>Source!AV41</f>
        <v>1.0469999999999999</v>
      </c>
      <c r="I108" s="28">
        <f>Source!S40</f>
        <v>282.33</v>
      </c>
      <c r="J108" s="25">
        <f>IF(Source!BA41&lt;&gt; 0, Source!BA41, 1)</f>
        <v>56.35</v>
      </c>
      <c r="K108" s="28">
        <f>Source!S41</f>
        <v>15909.3</v>
      </c>
      <c r="L108"/>
    </row>
    <row r="109" spans="1:29" ht="14.25" hidden="1" x14ac:dyDescent="0.2">
      <c r="A109" s="24"/>
      <c r="B109" s="24"/>
      <c r="C109" s="24" t="s">
        <v>1285</v>
      </c>
      <c r="D109" s="26"/>
      <c r="E109" s="25"/>
      <c r="F109" s="28">
        <f>Source!AM40</f>
        <v>63.24</v>
      </c>
      <c r="G109" s="27" t="s">
        <v>1284</v>
      </c>
      <c r="H109" s="25">
        <f>Source!AV41</f>
        <v>1.0469999999999999</v>
      </c>
      <c r="I109" s="28">
        <f>Source!Q40</f>
        <v>119.18</v>
      </c>
      <c r="J109" s="25">
        <f>IF(Source!BB41&lt;&gt; 0, Source!BB41, 1)</f>
        <v>16.04</v>
      </c>
      <c r="K109" s="28">
        <f>Source!Q41</f>
        <v>1911.65</v>
      </c>
      <c r="L109"/>
    </row>
    <row r="110" spans="1:29" ht="14.25" hidden="1" x14ac:dyDescent="0.2">
      <c r="A110" s="24"/>
      <c r="B110" s="24"/>
      <c r="C110" s="24" t="s">
        <v>1286</v>
      </c>
      <c r="D110" s="26"/>
      <c r="E110" s="25"/>
      <c r="F110" s="28">
        <f>Source!AN40</f>
        <v>6.81</v>
      </c>
      <c r="G110" s="27" t="s">
        <v>1284</v>
      </c>
      <c r="H110" s="25">
        <f>Source!AV41</f>
        <v>1.0469999999999999</v>
      </c>
      <c r="I110" s="30">
        <f>Source!R40</f>
        <v>12.83</v>
      </c>
      <c r="J110" s="25">
        <f>IF(Source!BS41&lt;&gt; 0, Source!BS41, 1)</f>
        <v>56.35</v>
      </c>
      <c r="K110" s="30">
        <f>Source!R41</f>
        <v>722.97</v>
      </c>
      <c r="L110"/>
    </row>
    <row r="111" spans="1:29" ht="14.25" hidden="1" x14ac:dyDescent="0.2">
      <c r="A111" s="24"/>
      <c r="B111" s="24"/>
      <c r="C111" s="24" t="s">
        <v>1287</v>
      </c>
      <c r="D111" s="26" t="s">
        <v>1288</v>
      </c>
      <c r="E111" s="25">
        <f>Source!BZ41</f>
        <v>90</v>
      </c>
      <c r="F111" s="28"/>
      <c r="G111" s="27"/>
      <c r="H111" s="25"/>
      <c r="I111" s="28">
        <f>SUM(Q106:Q110)</f>
        <v>265.64</v>
      </c>
      <c r="J111" s="25">
        <f>Source!AT41</f>
        <v>90</v>
      </c>
      <c r="K111" s="28">
        <f>SUM(R106:R110)</f>
        <v>14969.04</v>
      </c>
      <c r="L111"/>
    </row>
    <row r="112" spans="1:29" ht="14.25" hidden="1" x14ac:dyDescent="0.2">
      <c r="A112" s="24"/>
      <c r="B112" s="24"/>
      <c r="C112" s="24" t="s">
        <v>1289</v>
      </c>
      <c r="D112" s="26" t="s">
        <v>1288</v>
      </c>
      <c r="E112" s="25">
        <f>Source!CA41</f>
        <v>46</v>
      </c>
      <c r="F112" s="28"/>
      <c r="G112" s="27"/>
      <c r="H112" s="25"/>
      <c r="I112" s="28">
        <f>SUM(S106:S111)</f>
        <v>135.77000000000001</v>
      </c>
      <c r="J112" s="25">
        <f>Source!AU41</f>
        <v>46</v>
      </c>
      <c r="K112" s="28">
        <f>SUM(T106:T111)</f>
        <v>7650.84</v>
      </c>
      <c r="L112"/>
    </row>
    <row r="113" spans="1:29" ht="14.25" hidden="1" x14ac:dyDescent="0.2">
      <c r="A113" s="31"/>
      <c r="B113" s="31"/>
      <c r="C113" s="31" t="s">
        <v>1290</v>
      </c>
      <c r="D113" s="32" t="s">
        <v>1291</v>
      </c>
      <c r="E113" s="33">
        <f>Source!AQ40</f>
        <v>13.4</v>
      </c>
      <c r="F113" s="34"/>
      <c r="G113" s="35" t="s">
        <v>1284</v>
      </c>
      <c r="H113" s="33">
        <f>Source!AV41</f>
        <v>1.0469999999999999</v>
      </c>
      <c r="I113" s="34">
        <f>Source!U40</f>
        <v>25.253639999999994</v>
      </c>
      <c r="J113" s="33"/>
      <c r="K113" s="34"/>
      <c r="L113"/>
    </row>
    <row r="114" spans="1:29" ht="15" hidden="1" x14ac:dyDescent="0.2">
      <c r="C114" s="36" t="s">
        <v>1292</v>
      </c>
      <c r="H114" s="61">
        <f>I108+I109+I111+I112+0-0-0</f>
        <v>802.92</v>
      </c>
      <c r="I114" s="61"/>
      <c r="J114" s="61">
        <f>K108+K109+K111+K112+0-0-0</f>
        <v>40440.83</v>
      </c>
      <c r="K114" s="61"/>
      <c r="L114"/>
    </row>
    <row r="115" spans="1:29" ht="15" hidden="1" x14ac:dyDescent="0.2">
      <c r="C115" s="36" t="s">
        <v>1293</v>
      </c>
      <c r="H115" s="58">
        <f>0+0</f>
        <v>0</v>
      </c>
      <c r="I115" s="58"/>
      <c r="J115" s="58">
        <f>0+0</f>
        <v>0</v>
      </c>
      <c r="K115" s="58"/>
      <c r="L115"/>
    </row>
    <row r="116" spans="1:29" ht="15" hidden="1" x14ac:dyDescent="0.2">
      <c r="C116" s="36" t="s">
        <v>1294</v>
      </c>
      <c r="H116" s="58">
        <f>I108+I109+I111+I112+0</f>
        <v>802.92</v>
      </c>
      <c r="I116" s="58"/>
      <c r="J116" s="58">
        <f>K108+K109+K111+K112+0</f>
        <v>40440.83</v>
      </c>
      <c r="K116" s="58"/>
      <c r="L116"/>
      <c r="O116" s="37">
        <f>I108+I109+I111+I112+0</f>
        <v>802.92</v>
      </c>
      <c r="P116" s="37">
        <f>K108+K109+K111+K112+0</f>
        <v>40440.83</v>
      </c>
    </row>
    <row r="117" spans="1:29" hidden="1" x14ac:dyDescent="0.2">
      <c r="L117"/>
    </row>
    <row r="118" spans="1:29" ht="28.5" hidden="1" x14ac:dyDescent="0.2">
      <c r="A118" s="24">
        <v>8</v>
      </c>
      <c r="B118" s="24" t="str">
        <f>Source!F42</f>
        <v>6.67-7-1</v>
      </c>
      <c r="C118" s="24" t="s">
        <v>59</v>
      </c>
      <c r="D118" s="26" t="str">
        <f>Source!H42</f>
        <v>100 шт.</v>
      </c>
      <c r="E118" s="25">
        <f>Source!I42</f>
        <v>2.2200000000000002</v>
      </c>
      <c r="F118" s="28"/>
      <c r="G118" s="27"/>
      <c r="H118" s="25"/>
      <c r="I118" s="28"/>
      <c r="J118" s="25"/>
      <c r="K118" s="28"/>
      <c r="L118"/>
      <c r="Q118">
        <f>Source!X42</f>
        <v>151.47999999999999</v>
      </c>
      <c r="R118">
        <f>Source!X43</f>
        <v>8535.82</v>
      </c>
      <c r="S118">
        <f>Source!Y42</f>
        <v>79.900000000000006</v>
      </c>
      <c r="T118">
        <f>Source!Y43</f>
        <v>4502.41</v>
      </c>
      <c r="U118">
        <f>ROUND((175/100)*ROUND(Source!R42, 2), 2)</f>
        <v>0</v>
      </c>
      <c r="V118">
        <f>ROUND((0/100)*ROUND(Source!R43, 2), 2)</f>
        <v>0</v>
      </c>
      <c r="AC118">
        <v>0</v>
      </c>
    </row>
    <row r="119" spans="1:29" hidden="1" x14ac:dyDescent="0.2">
      <c r="C119" s="29" t="str">
        <f>"Объем: "&amp;Source!I42&amp;"=(51+"&amp;"43+"&amp;"128)/"&amp;"100"</f>
        <v>Объем: 2,22=(51+43+128)/100</v>
      </c>
      <c r="L119"/>
    </row>
    <row r="120" spans="1:29" ht="14.25" hidden="1" x14ac:dyDescent="0.2">
      <c r="A120" s="24"/>
      <c r="B120" s="24"/>
      <c r="C120" s="24" t="s">
        <v>1283</v>
      </c>
      <c r="D120" s="26"/>
      <c r="E120" s="25"/>
      <c r="F120" s="28">
        <f>Source!AO42</f>
        <v>59.68</v>
      </c>
      <c r="G120" s="27" t="s">
        <v>165</v>
      </c>
      <c r="H120" s="25">
        <f>Source!AV43</f>
        <v>1.0469999999999999</v>
      </c>
      <c r="I120" s="28">
        <f>Source!S42</f>
        <v>166.46</v>
      </c>
      <c r="J120" s="25">
        <f>IF(Source!BA43&lt;&gt; 0, Source!BA43, 1)</f>
        <v>56.35</v>
      </c>
      <c r="K120" s="28">
        <f>Source!S43</f>
        <v>9380.02</v>
      </c>
      <c r="L120"/>
    </row>
    <row r="121" spans="1:29" ht="14.25" hidden="1" x14ac:dyDescent="0.2">
      <c r="A121" s="24"/>
      <c r="B121" s="24"/>
      <c r="C121" s="24" t="s">
        <v>1287</v>
      </c>
      <c r="D121" s="26" t="s">
        <v>1288</v>
      </c>
      <c r="E121" s="25">
        <f>Source!BZ43</f>
        <v>91</v>
      </c>
      <c r="F121" s="28"/>
      <c r="G121" s="27"/>
      <c r="H121" s="25"/>
      <c r="I121" s="28">
        <f>SUM(Q118:Q120)</f>
        <v>151.47999999999999</v>
      </c>
      <c r="J121" s="25">
        <f>Source!AT43</f>
        <v>91</v>
      </c>
      <c r="K121" s="28">
        <f>SUM(R118:R120)</f>
        <v>8535.82</v>
      </c>
      <c r="L121"/>
    </row>
    <row r="122" spans="1:29" ht="14.25" hidden="1" x14ac:dyDescent="0.2">
      <c r="A122" s="24"/>
      <c r="B122" s="24"/>
      <c r="C122" s="24" t="s">
        <v>1289</v>
      </c>
      <c r="D122" s="26" t="s">
        <v>1288</v>
      </c>
      <c r="E122" s="25">
        <f>Source!CA43</f>
        <v>48</v>
      </c>
      <c r="F122" s="28"/>
      <c r="G122" s="27"/>
      <c r="H122" s="25"/>
      <c r="I122" s="28">
        <f>SUM(S118:S121)</f>
        <v>79.900000000000006</v>
      </c>
      <c r="J122" s="25">
        <f>Source!AU43</f>
        <v>48</v>
      </c>
      <c r="K122" s="28">
        <f>SUM(T118:T121)</f>
        <v>4502.41</v>
      </c>
      <c r="L122"/>
    </row>
    <row r="123" spans="1:29" ht="14.25" hidden="1" x14ac:dyDescent="0.2">
      <c r="A123" s="31"/>
      <c r="B123" s="31"/>
      <c r="C123" s="31" t="s">
        <v>1290</v>
      </c>
      <c r="D123" s="32" t="s">
        <v>1291</v>
      </c>
      <c r="E123" s="33">
        <f>Source!AQ42</f>
        <v>5.84</v>
      </c>
      <c r="F123" s="34"/>
      <c r="G123" s="35" t="s">
        <v>165</v>
      </c>
      <c r="H123" s="33">
        <f>Source!AV43</f>
        <v>1.0469999999999999</v>
      </c>
      <c r="I123" s="34">
        <f>Source!U42</f>
        <v>16.288974720000002</v>
      </c>
      <c r="J123" s="33"/>
      <c r="K123" s="34"/>
      <c r="L123"/>
    </row>
    <row r="124" spans="1:29" ht="15" hidden="1" x14ac:dyDescent="0.2">
      <c r="C124" s="36" t="s">
        <v>1292</v>
      </c>
      <c r="H124" s="61">
        <f>I120+I121+I122+0-0-0</f>
        <v>397.84000000000003</v>
      </c>
      <c r="I124" s="61"/>
      <c r="J124" s="61">
        <f>K120+K121+K122+0-0-0</f>
        <v>22418.25</v>
      </c>
      <c r="K124" s="61"/>
      <c r="L124"/>
    </row>
    <row r="125" spans="1:29" ht="15" hidden="1" x14ac:dyDescent="0.2">
      <c r="C125" s="36" t="s">
        <v>1293</v>
      </c>
      <c r="H125" s="58">
        <f>0+0</f>
        <v>0</v>
      </c>
      <c r="I125" s="58"/>
      <c r="J125" s="58">
        <f>0+0</f>
        <v>0</v>
      </c>
      <c r="K125" s="58"/>
      <c r="L125"/>
    </row>
    <row r="126" spans="1:29" ht="15" hidden="1" x14ac:dyDescent="0.2">
      <c r="C126" s="36" t="s">
        <v>1294</v>
      </c>
      <c r="H126" s="58">
        <f>I120+I121+I122+0</f>
        <v>397.84000000000003</v>
      </c>
      <c r="I126" s="58"/>
      <c r="J126" s="58">
        <f>K120+K121+K122+0</f>
        <v>22418.25</v>
      </c>
      <c r="K126" s="58"/>
      <c r="L126"/>
      <c r="O126" s="37">
        <f>I120+I121+I122+0</f>
        <v>397.84000000000003</v>
      </c>
      <c r="P126" s="37">
        <f>K120+K121+K122+0</f>
        <v>22418.25</v>
      </c>
    </row>
    <row r="127" spans="1:29" hidden="1" x14ac:dyDescent="0.2">
      <c r="L127"/>
    </row>
    <row r="128" spans="1:29" ht="28.5" hidden="1" x14ac:dyDescent="0.2">
      <c r="A128" s="24">
        <v>9</v>
      </c>
      <c r="B128" s="24" t="str">
        <f>Source!F44</f>
        <v>4.8-332-1</v>
      </c>
      <c r="C128" s="24" t="s">
        <v>70</v>
      </c>
      <c r="D128" s="26" t="str">
        <f>Source!H44</f>
        <v>100 шт.</v>
      </c>
      <c r="E128" s="25">
        <f>Source!I44</f>
        <v>0.94</v>
      </c>
      <c r="F128" s="28"/>
      <c r="G128" s="27"/>
      <c r="H128" s="25"/>
      <c r="I128" s="28"/>
      <c r="J128" s="25"/>
      <c r="K128" s="28"/>
      <c r="L128"/>
      <c r="Q128">
        <f>Source!X44</f>
        <v>118.2</v>
      </c>
      <c r="R128">
        <f>Source!X45</f>
        <v>6660.81</v>
      </c>
      <c r="S128">
        <f>Source!Y44</f>
        <v>62.15</v>
      </c>
      <c r="T128">
        <f>Source!Y45</f>
        <v>3502.07</v>
      </c>
      <c r="U128">
        <f>ROUND((175/100)*ROUND(Source!R44, 2), 2)</f>
        <v>0.09</v>
      </c>
      <c r="V128">
        <f>ROUND((0/100)*ROUND(Source!R45, 2), 2)</f>
        <v>0</v>
      </c>
      <c r="AC128">
        <v>0</v>
      </c>
    </row>
    <row r="129" spans="1:29" hidden="1" x14ac:dyDescent="0.2">
      <c r="C129" s="29" t="str">
        <f>"Объем: "&amp;Source!I44&amp;"=94/"&amp;"100"</f>
        <v>Объем: 0,94=94/100</v>
      </c>
      <c r="L129"/>
    </row>
    <row r="130" spans="1:29" ht="14.25" hidden="1" x14ac:dyDescent="0.2">
      <c r="A130" s="24"/>
      <c r="B130" s="24"/>
      <c r="C130" s="24" t="s">
        <v>1283</v>
      </c>
      <c r="D130" s="26"/>
      <c r="E130" s="25"/>
      <c r="F130" s="28">
        <f>Source!AO44</f>
        <v>343.81</v>
      </c>
      <c r="G130" s="27" t="s">
        <v>1284</v>
      </c>
      <c r="H130" s="25">
        <f>Source!AV45</f>
        <v>1.0469999999999999</v>
      </c>
      <c r="I130" s="28">
        <f>Source!S44</f>
        <v>121.81</v>
      </c>
      <c r="J130" s="25">
        <f>IF(Source!BA45&lt;&gt; 0, Source!BA45, 1)</f>
        <v>56.35</v>
      </c>
      <c r="K130" s="28">
        <f>Source!S45</f>
        <v>6863.99</v>
      </c>
      <c r="L130"/>
    </row>
    <row r="131" spans="1:29" ht="14.25" hidden="1" x14ac:dyDescent="0.2">
      <c r="A131" s="24"/>
      <c r="B131" s="24"/>
      <c r="C131" s="24" t="s">
        <v>1285</v>
      </c>
      <c r="D131" s="26"/>
      <c r="E131" s="25"/>
      <c r="F131" s="28">
        <f>Source!AM44</f>
        <v>15.17</v>
      </c>
      <c r="G131" s="27" t="s">
        <v>1284</v>
      </c>
      <c r="H131" s="25">
        <f>Source!AV45</f>
        <v>1.0469999999999999</v>
      </c>
      <c r="I131" s="28">
        <f>Source!Q44</f>
        <v>5.37</v>
      </c>
      <c r="J131" s="25">
        <f>IF(Source!BB45&lt;&gt; 0, Source!BB45, 1)</f>
        <v>9.9700000000000006</v>
      </c>
      <c r="K131" s="28">
        <f>Source!Q45</f>
        <v>53.54</v>
      </c>
      <c r="L131"/>
    </row>
    <row r="132" spans="1:29" ht="14.25" hidden="1" x14ac:dyDescent="0.2">
      <c r="A132" s="24"/>
      <c r="B132" s="24"/>
      <c r="C132" s="24" t="s">
        <v>1286</v>
      </c>
      <c r="D132" s="26"/>
      <c r="E132" s="25"/>
      <c r="F132" s="28">
        <f>Source!AN44</f>
        <v>0.13</v>
      </c>
      <c r="G132" s="27" t="s">
        <v>1284</v>
      </c>
      <c r="H132" s="25">
        <f>Source!AV45</f>
        <v>1.0469999999999999</v>
      </c>
      <c r="I132" s="30">
        <f>Source!R44</f>
        <v>0.05</v>
      </c>
      <c r="J132" s="25">
        <f>IF(Source!BS45&lt;&gt; 0, Source!BS45, 1)</f>
        <v>56.35</v>
      </c>
      <c r="K132" s="30">
        <f>Source!R45</f>
        <v>2.82</v>
      </c>
      <c r="L132"/>
    </row>
    <row r="133" spans="1:29" ht="14.25" hidden="1" x14ac:dyDescent="0.2">
      <c r="A133" s="24"/>
      <c r="B133" s="24"/>
      <c r="C133" s="24" t="s">
        <v>1287</v>
      </c>
      <c r="D133" s="26" t="s">
        <v>1288</v>
      </c>
      <c r="E133" s="25">
        <f>Source!BZ45</f>
        <v>97</v>
      </c>
      <c r="F133" s="28"/>
      <c r="G133" s="27"/>
      <c r="H133" s="25"/>
      <c r="I133" s="28">
        <f>SUM(Q128:Q132)</f>
        <v>118.2</v>
      </c>
      <c r="J133" s="25">
        <f>Source!AT45</f>
        <v>97</v>
      </c>
      <c r="K133" s="28">
        <f>SUM(R128:R132)</f>
        <v>6660.81</v>
      </c>
      <c r="L133"/>
    </row>
    <row r="134" spans="1:29" ht="14.25" hidden="1" x14ac:dyDescent="0.2">
      <c r="A134" s="24"/>
      <c r="B134" s="24"/>
      <c r="C134" s="24" t="s">
        <v>1289</v>
      </c>
      <c r="D134" s="26" t="s">
        <v>1288</v>
      </c>
      <c r="E134" s="25">
        <f>Source!CA45</f>
        <v>51</v>
      </c>
      <c r="F134" s="28"/>
      <c r="G134" s="27"/>
      <c r="H134" s="25"/>
      <c r="I134" s="28">
        <f>SUM(S128:S133)</f>
        <v>62.15</v>
      </c>
      <c r="J134" s="25">
        <f>Source!AU45</f>
        <v>51</v>
      </c>
      <c r="K134" s="28">
        <f>SUM(T128:T133)</f>
        <v>3502.07</v>
      </c>
      <c r="L134"/>
    </row>
    <row r="135" spans="1:29" ht="14.25" hidden="1" x14ac:dyDescent="0.2">
      <c r="A135" s="31"/>
      <c r="B135" s="31"/>
      <c r="C135" s="31" t="s">
        <v>1290</v>
      </c>
      <c r="D135" s="32" t="s">
        <v>1291</v>
      </c>
      <c r="E135" s="33">
        <f>Source!AQ44</f>
        <v>30.75</v>
      </c>
      <c r="F135" s="34"/>
      <c r="G135" s="35" t="s">
        <v>1284</v>
      </c>
      <c r="H135" s="33">
        <f>Source!AV45</f>
        <v>1.0469999999999999</v>
      </c>
      <c r="I135" s="34">
        <f>Source!U44</f>
        <v>10.894872599999998</v>
      </c>
      <c r="J135" s="33"/>
      <c r="K135" s="34"/>
      <c r="L135"/>
    </row>
    <row r="136" spans="1:29" ht="15" hidden="1" x14ac:dyDescent="0.2">
      <c r="C136" s="36" t="s">
        <v>1292</v>
      </c>
      <c r="H136" s="61">
        <f>I130+I131+I133+I134+0-0-0</f>
        <v>307.52999999999997</v>
      </c>
      <c r="I136" s="61"/>
      <c r="J136" s="61">
        <f>K130+K131+K133+K134+0-0-0</f>
        <v>17080.41</v>
      </c>
      <c r="K136" s="61"/>
      <c r="L136"/>
    </row>
    <row r="137" spans="1:29" ht="15" hidden="1" x14ac:dyDescent="0.2">
      <c r="C137" s="36" t="s">
        <v>1293</v>
      </c>
      <c r="H137" s="58">
        <f>0+0</f>
        <v>0</v>
      </c>
      <c r="I137" s="58"/>
      <c r="J137" s="58">
        <f>0+0</f>
        <v>0</v>
      </c>
      <c r="K137" s="58"/>
      <c r="L137"/>
    </row>
    <row r="138" spans="1:29" ht="15" hidden="1" x14ac:dyDescent="0.2">
      <c r="C138" s="36" t="s">
        <v>1294</v>
      </c>
      <c r="H138" s="58">
        <f>I130+I131+I133+I134+0</f>
        <v>307.52999999999997</v>
      </c>
      <c r="I138" s="58"/>
      <c r="J138" s="58">
        <f>K130+K131+K133+K134+0</f>
        <v>17080.41</v>
      </c>
      <c r="K138" s="58"/>
      <c r="L138"/>
      <c r="O138" s="37">
        <f>I130+I131+I133+I134+0</f>
        <v>307.52999999999997</v>
      </c>
      <c r="P138" s="37">
        <f>K130+K131+K133+K134+0</f>
        <v>17080.41</v>
      </c>
    </row>
    <row r="139" spans="1:29" hidden="1" x14ac:dyDescent="0.2">
      <c r="L139"/>
    </row>
    <row r="140" spans="1:29" ht="28.5" hidden="1" x14ac:dyDescent="0.2">
      <c r="A140" s="24">
        <v>10</v>
      </c>
      <c r="B140" s="24" t="str">
        <f>Source!F46</f>
        <v>4.10-174-1</v>
      </c>
      <c r="C140" s="24" t="s">
        <v>76</v>
      </c>
      <c r="D140" s="26" t="str">
        <f>Source!H46</f>
        <v>10 шт.</v>
      </c>
      <c r="E140" s="25">
        <f>Source!I46</f>
        <v>0.4</v>
      </c>
      <c r="F140" s="28"/>
      <c r="G140" s="27"/>
      <c r="H140" s="25"/>
      <c r="I140" s="28"/>
      <c r="J140" s="25"/>
      <c r="K140" s="28"/>
      <c r="L140"/>
      <c r="Q140">
        <f>Source!X46</f>
        <v>33.590000000000003</v>
      </c>
      <c r="R140">
        <f>Source!X47</f>
        <v>1892.69</v>
      </c>
      <c r="S140">
        <f>Source!Y46</f>
        <v>17.170000000000002</v>
      </c>
      <c r="T140">
        <f>Source!Y47</f>
        <v>967.38</v>
      </c>
      <c r="U140">
        <f>ROUND((175/100)*ROUND(Source!R46, 2), 2)</f>
        <v>0.04</v>
      </c>
      <c r="V140">
        <f>ROUND((0/100)*ROUND(Source!R47, 2), 2)</f>
        <v>0</v>
      </c>
      <c r="AC140">
        <v>0</v>
      </c>
    </row>
    <row r="141" spans="1:29" hidden="1" x14ac:dyDescent="0.2">
      <c r="C141" s="29" t="str">
        <f>"Объем: "&amp;Source!I46&amp;"=4/"&amp;"10"</f>
        <v>Объем: 0,4=4/10</v>
      </c>
      <c r="L141"/>
    </row>
    <row r="142" spans="1:29" ht="14.25" hidden="1" x14ac:dyDescent="0.2">
      <c r="A142" s="24"/>
      <c r="B142" s="24"/>
      <c r="C142" s="24" t="s">
        <v>1283</v>
      </c>
      <c r="D142" s="26"/>
      <c r="E142" s="25"/>
      <c r="F142" s="28">
        <f>Source!AO46</f>
        <v>247.42</v>
      </c>
      <c r="G142" s="27" t="s">
        <v>1284</v>
      </c>
      <c r="H142" s="25">
        <f>Source!AV47</f>
        <v>1.0469999999999999</v>
      </c>
      <c r="I142" s="28">
        <f>Source!S46</f>
        <v>37.299999999999997</v>
      </c>
      <c r="J142" s="25">
        <f>IF(Source!BA47&lt;&gt; 0, Source!BA47, 1)</f>
        <v>56.35</v>
      </c>
      <c r="K142" s="28">
        <f>Source!S47</f>
        <v>2101.86</v>
      </c>
      <c r="L142"/>
    </row>
    <row r="143" spans="1:29" ht="14.25" hidden="1" x14ac:dyDescent="0.2">
      <c r="A143" s="24"/>
      <c r="B143" s="24"/>
      <c r="C143" s="24" t="s">
        <v>1285</v>
      </c>
      <c r="D143" s="26"/>
      <c r="E143" s="25"/>
      <c r="F143" s="28">
        <f>Source!AM46</f>
        <v>2.36</v>
      </c>
      <c r="G143" s="27" t="s">
        <v>1284</v>
      </c>
      <c r="H143" s="25">
        <f>Source!AV47</f>
        <v>1.0469999999999999</v>
      </c>
      <c r="I143" s="28">
        <f>Source!Q46</f>
        <v>0.36</v>
      </c>
      <c r="J143" s="25">
        <f>IF(Source!BB47&lt;&gt; 0, Source!BB47, 1)</f>
        <v>12.21</v>
      </c>
      <c r="K143" s="28">
        <f>Source!Q47</f>
        <v>4.4000000000000004</v>
      </c>
      <c r="L143"/>
    </row>
    <row r="144" spans="1:29" ht="14.25" hidden="1" x14ac:dyDescent="0.2">
      <c r="A144" s="24"/>
      <c r="B144" s="24"/>
      <c r="C144" s="24" t="s">
        <v>1286</v>
      </c>
      <c r="D144" s="26"/>
      <c r="E144" s="25"/>
      <c r="F144" s="28">
        <f>Source!AN46</f>
        <v>0.13</v>
      </c>
      <c r="G144" s="27" t="s">
        <v>1284</v>
      </c>
      <c r="H144" s="25">
        <f>Source!AV47</f>
        <v>1.0469999999999999</v>
      </c>
      <c r="I144" s="30">
        <f>Source!R46</f>
        <v>0.02</v>
      </c>
      <c r="J144" s="25">
        <f>IF(Source!BS47&lt;&gt; 0, Source!BS47, 1)</f>
        <v>56.35</v>
      </c>
      <c r="K144" s="30">
        <f>Source!R47</f>
        <v>1.1299999999999999</v>
      </c>
      <c r="L144"/>
    </row>
    <row r="145" spans="1:29" ht="14.25" hidden="1" x14ac:dyDescent="0.2">
      <c r="A145" s="24"/>
      <c r="B145" s="24"/>
      <c r="C145" s="24" t="s">
        <v>1287</v>
      </c>
      <c r="D145" s="26" t="s">
        <v>1288</v>
      </c>
      <c r="E145" s="25">
        <f>Source!BZ47</f>
        <v>90</v>
      </c>
      <c r="F145" s="28"/>
      <c r="G145" s="27"/>
      <c r="H145" s="25"/>
      <c r="I145" s="28">
        <f>SUM(Q140:Q144)</f>
        <v>33.590000000000003</v>
      </c>
      <c r="J145" s="25">
        <f>Source!AT47</f>
        <v>90</v>
      </c>
      <c r="K145" s="28">
        <f>SUM(R140:R144)</f>
        <v>1892.69</v>
      </c>
      <c r="L145"/>
    </row>
    <row r="146" spans="1:29" ht="14.25" hidden="1" x14ac:dyDescent="0.2">
      <c r="A146" s="24"/>
      <c r="B146" s="24"/>
      <c r="C146" s="24" t="s">
        <v>1289</v>
      </c>
      <c r="D146" s="26" t="s">
        <v>1288</v>
      </c>
      <c r="E146" s="25">
        <f>Source!CA47</f>
        <v>46</v>
      </c>
      <c r="F146" s="28"/>
      <c r="G146" s="27"/>
      <c r="H146" s="25"/>
      <c r="I146" s="28">
        <f>SUM(S140:S145)</f>
        <v>17.170000000000002</v>
      </c>
      <c r="J146" s="25">
        <f>Source!AU47</f>
        <v>46</v>
      </c>
      <c r="K146" s="28">
        <f>SUM(T140:T145)</f>
        <v>967.38</v>
      </c>
      <c r="L146"/>
    </row>
    <row r="147" spans="1:29" ht="14.25" hidden="1" x14ac:dyDescent="0.2">
      <c r="A147" s="31"/>
      <c r="B147" s="31"/>
      <c r="C147" s="31" t="s">
        <v>1290</v>
      </c>
      <c r="D147" s="32" t="s">
        <v>1291</v>
      </c>
      <c r="E147" s="33">
        <f>Source!AQ46</f>
        <v>15.54</v>
      </c>
      <c r="F147" s="34"/>
      <c r="G147" s="35" t="s">
        <v>1284</v>
      </c>
      <c r="H147" s="33">
        <f>Source!AV47</f>
        <v>1.0469999999999999</v>
      </c>
      <c r="I147" s="34">
        <f>Source!U46</f>
        <v>2.3429347199999997</v>
      </c>
      <c r="J147" s="33"/>
      <c r="K147" s="34"/>
      <c r="L147"/>
    </row>
    <row r="148" spans="1:29" ht="15" hidden="1" x14ac:dyDescent="0.2">
      <c r="C148" s="36" t="s">
        <v>1292</v>
      </c>
      <c r="H148" s="61">
        <f>I142+I143+I145+I146+0-0-0</f>
        <v>88.42</v>
      </c>
      <c r="I148" s="61"/>
      <c r="J148" s="61">
        <f>K142+K143+K145+K146+0-0-0</f>
        <v>4966.33</v>
      </c>
      <c r="K148" s="61"/>
      <c r="L148"/>
    </row>
    <row r="149" spans="1:29" ht="15" hidden="1" x14ac:dyDescent="0.2">
      <c r="C149" s="36" t="s">
        <v>1293</v>
      </c>
      <c r="H149" s="58">
        <f>0+0</f>
        <v>0</v>
      </c>
      <c r="I149" s="58"/>
      <c r="J149" s="58">
        <f>0+0</f>
        <v>0</v>
      </c>
      <c r="K149" s="58"/>
      <c r="L149"/>
    </row>
    <row r="150" spans="1:29" ht="15" hidden="1" x14ac:dyDescent="0.2">
      <c r="C150" s="36" t="s">
        <v>1294</v>
      </c>
      <c r="H150" s="58">
        <f>I142+I143+I145+I146+0</f>
        <v>88.42</v>
      </c>
      <c r="I150" s="58"/>
      <c r="J150" s="58">
        <f>K142+K143+K145+K146+0</f>
        <v>4966.33</v>
      </c>
      <c r="K150" s="58"/>
      <c r="L150"/>
      <c r="O150" s="37">
        <f>I142+I143+I145+I146+0</f>
        <v>88.42</v>
      </c>
      <c r="P150" s="37">
        <f>K142+K143+K145+K146+0</f>
        <v>4966.33</v>
      </c>
    </row>
    <row r="151" spans="1:29" hidden="1" x14ac:dyDescent="0.2">
      <c r="L151"/>
    </row>
    <row r="152" spans="1:29" ht="14.25" hidden="1" x14ac:dyDescent="0.2">
      <c r="A152" s="24">
        <v>11</v>
      </c>
      <c r="B152" s="24" t="str">
        <f>Source!F48</f>
        <v>6.67-6-1</v>
      </c>
      <c r="C152" s="24" t="s">
        <v>81</v>
      </c>
      <c r="D152" s="26" t="str">
        <f>Source!H48</f>
        <v>100 м</v>
      </c>
      <c r="E152" s="25">
        <f>Source!I48</f>
        <v>267.5</v>
      </c>
      <c r="F152" s="28"/>
      <c r="G152" s="27"/>
      <c r="H152" s="25"/>
      <c r="I152" s="28"/>
      <c r="J152" s="25"/>
      <c r="K152" s="28"/>
      <c r="L152"/>
      <c r="Q152">
        <f>Source!X48</f>
        <v>30131.27</v>
      </c>
      <c r="R152">
        <f>Source!X49</f>
        <v>1697897.28</v>
      </c>
      <c r="S152">
        <f>Source!Y48</f>
        <v>15893.42</v>
      </c>
      <c r="T152">
        <f>Source!Y49</f>
        <v>895594.17</v>
      </c>
      <c r="U152">
        <f>ROUND((175/100)*ROUND(Source!R48, 2), 2)</f>
        <v>0</v>
      </c>
      <c r="V152">
        <f>ROUND((0/100)*ROUND(Source!R49, 2), 2)</f>
        <v>0</v>
      </c>
      <c r="AC152">
        <v>0</v>
      </c>
    </row>
    <row r="153" spans="1:29" hidden="1" x14ac:dyDescent="0.2">
      <c r="C153" s="29" t="str">
        <f>"Объем: "&amp;Source!I48&amp;"=(26500+"&amp;"150+"&amp;"100)/"&amp;"100"</f>
        <v>Объем: 267,5=(26500+150+100)/100</v>
      </c>
      <c r="L153"/>
    </row>
    <row r="154" spans="1:29" ht="14.25" hidden="1" x14ac:dyDescent="0.2">
      <c r="A154" s="24"/>
      <c r="B154" s="24"/>
      <c r="C154" s="24" t="s">
        <v>1283</v>
      </c>
      <c r="D154" s="26"/>
      <c r="E154" s="25"/>
      <c r="F154" s="28">
        <f>Source!AO48</f>
        <v>98.52</v>
      </c>
      <c r="G154" s="27" t="s">
        <v>165</v>
      </c>
      <c r="H154" s="25">
        <f>Source!AV49</f>
        <v>1.0469999999999999</v>
      </c>
      <c r="I154" s="28">
        <f>Source!S48</f>
        <v>33111.29</v>
      </c>
      <c r="J154" s="25">
        <f>IF(Source!BA49&lt;&gt; 0, Source!BA49, 1)</f>
        <v>56.35</v>
      </c>
      <c r="K154" s="28">
        <f>Source!S49</f>
        <v>1865821.19</v>
      </c>
      <c r="L154"/>
    </row>
    <row r="155" spans="1:29" ht="14.25" hidden="1" x14ac:dyDescent="0.2">
      <c r="A155" s="24"/>
      <c r="B155" s="24"/>
      <c r="C155" s="24" t="s">
        <v>1287</v>
      </c>
      <c r="D155" s="26" t="s">
        <v>1288</v>
      </c>
      <c r="E155" s="25">
        <f>Source!BZ49</f>
        <v>91</v>
      </c>
      <c r="F155" s="28"/>
      <c r="G155" s="27"/>
      <c r="H155" s="25"/>
      <c r="I155" s="28">
        <f>SUM(Q152:Q154)</f>
        <v>30131.27</v>
      </c>
      <c r="J155" s="25">
        <f>Source!AT49</f>
        <v>91</v>
      </c>
      <c r="K155" s="28">
        <f>SUM(R152:R154)</f>
        <v>1697897.28</v>
      </c>
      <c r="L155"/>
    </row>
    <row r="156" spans="1:29" ht="14.25" hidden="1" x14ac:dyDescent="0.2">
      <c r="A156" s="24"/>
      <c r="B156" s="24"/>
      <c r="C156" s="24" t="s">
        <v>1289</v>
      </c>
      <c r="D156" s="26" t="s">
        <v>1288</v>
      </c>
      <c r="E156" s="25">
        <f>Source!CA49</f>
        <v>48</v>
      </c>
      <c r="F156" s="28"/>
      <c r="G156" s="27"/>
      <c r="H156" s="25"/>
      <c r="I156" s="28">
        <f>SUM(S152:S155)</f>
        <v>15893.42</v>
      </c>
      <c r="J156" s="25">
        <f>Source!AU49</f>
        <v>48</v>
      </c>
      <c r="K156" s="28">
        <f>SUM(T152:T155)</f>
        <v>895594.17</v>
      </c>
      <c r="L156"/>
    </row>
    <row r="157" spans="1:29" ht="14.25" hidden="1" x14ac:dyDescent="0.2">
      <c r="A157" s="31"/>
      <c r="B157" s="31"/>
      <c r="C157" s="31" t="s">
        <v>1290</v>
      </c>
      <c r="D157" s="32" t="s">
        <v>1291</v>
      </c>
      <c r="E157" s="33">
        <f>Source!AQ48</f>
        <v>9.64</v>
      </c>
      <c r="F157" s="34"/>
      <c r="G157" s="35" t="s">
        <v>165</v>
      </c>
      <c r="H157" s="33">
        <f>Source!AV49</f>
        <v>1.0469999999999999</v>
      </c>
      <c r="I157" s="34">
        <f>Source!U48</f>
        <v>3239.8786799999998</v>
      </c>
      <c r="J157" s="33"/>
      <c r="K157" s="34"/>
      <c r="L157"/>
    </row>
    <row r="158" spans="1:29" ht="15" hidden="1" x14ac:dyDescent="0.2">
      <c r="C158" s="36" t="s">
        <v>1292</v>
      </c>
      <c r="H158" s="61">
        <f>I154+I155+I156+0-0-0</f>
        <v>79135.98</v>
      </c>
      <c r="I158" s="61"/>
      <c r="J158" s="61">
        <f>K154+K155+K156+0-0-0</f>
        <v>4459312.6399999997</v>
      </c>
      <c r="K158" s="61"/>
      <c r="L158"/>
    </row>
    <row r="159" spans="1:29" ht="15" hidden="1" x14ac:dyDescent="0.2">
      <c r="C159" s="36" t="s">
        <v>1293</v>
      </c>
      <c r="H159" s="58">
        <f>0+0</f>
        <v>0</v>
      </c>
      <c r="I159" s="58"/>
      <c r="J159" s="58">
        <f>0+0</f>
        <v>0</v>
      </c>
      <c r="K159" s="58"/>
      <c r="L159"/>
    </row>
    <row r="160" spans="1:29" ht="15" hidden="1" x14ac:dyDescent="0.2">
      <c r="C160" s="36" t="s">
        <v>1294</v>
      </c>
      <c r="H160" s="58">
        <f>I154+I155+I156+0</f>
        <v>79135.98</v>
      </c>
      <c r="I160" s="58"/>
      <c r="J160" s="58">
        <f>K154+K155+K156+0</f>
        <v>4459312.6399999997</v>
      </c>
      <c r="K160" s="58"/>
      <c r="L160"/>
      <c r="O160" s="37">
        <f>I154+I155+I156+0</f>
        <v>79135.98</v>
      </c>
      <c r="P160" s="37">
        <f>K154+K155+K156+0</f>
        <v>4459312.6399999997</v>
      </c>
    </row>
    <row r="161" spans="1:29" hidden="1" x14ac:dyDescent="0.2">
      <c r="L161"/>
    </row>
    <row r="162" spans="1:29" ht="71.25" hidden="1" x14ac:dyDescent="0.2">
      <c r="A162" s="24">
        <v>12</v>
      </c>
      <c r="B162" s="24" t="str">
        <f>Source!F50</f>
        <v>4.8-331-2</v>
      </c>
      <c r="C162" s="24" t="s">
        <v>86</v>
      </c>
      <c r="D162" s="26" t="str">
        <f>Source!H50</f>
        <v>100 М ТРАССЫ</v>
      </c>
      <c r="E162" s="25">
        <f>Source!I50</f>
        <v>5.5</v>
      </c>
      <c r="F162" s="28"/>
      <c r="G162" s="27"/>
      <c r="H162" s="25"/>
      <c r="I162" s="28"/>
      <c r="J162" s="25"/>
      <c r="K162" s="28"/>
      <c r="L162"/>
      <c r="Q162">
        <f>Source!X50</f>
        <v>416.99</v>
      </c>
      <c r="R162">
        <f>Source!X51</f>
        <v>23497.57</v>
      </c>
      <c r="S162">
        <f>Source!Y50</f>
        <v>219.24</v>
      </c>
      <c r="T162">
        <f>Source!Y51</f>
        <v>12354.39</v>
      </c>
      <c r="U162">
        <f>ROUND((175/100)*ROUND(Source!R50, 2), 2)</f>
        <v>4.3600000000000003</v>
      </c>
      <c r="V162">
        <f>ROUND((0/100)*ROUND(Source!R51, 2), 2)</f>
        <v>0</v>
      </c>
      <c r="AC162">
        <v>0</v>
      </c>
    </row>
    <row r="163" spans="1:29" hidden="1" x14ac:dyDescent="0.2">
      <c r="C163" s="29" t="str">
        <f>"Объем: "&amp;Source!I50&amp;"=(450+"&amp;"100)/"&amp;"100"</f>
        <v>Объем: 5,5=(450+100)/100</v>
      </c>
      <c r="L163"/>
    </row>
    <row r="164" spans="1:29" ht="14.25" hidden="1" x14ac:dyDescent="0.2">
      <c r="A164" s="24"/>
      <c r="B164" s="24"/>
      <c r="C164" s="24" t="s">
        <v>1283</v>
      </c>
      <c r="D164" s="26"/>
      <c r="E164" s="25"/>
      <c r="F164" s="28">
        <f>Source!AO50</f>
        <v>206.17</v>
      </c>
      <c r="G164" s="27" t="s">
        <v>1284</v>
      </c>
      <c r="H164" s="25">
        <f>Source!AV51</f>
        <v>1.0469999999999999</v>
      </c>
      <c r="I164" s="28">
        <f>Source!S50</f>
        <v>427.4</v>
      </c>
      <c r="J164" s="25">
        <f>IF(Source!BA51&lt;&gt; 0, Source!BA51, 1)</f>
        <v>56.35</v>
      </c>
      <c r="K164" s="28">
        <f>Source!S51</f>
        <v>24083.99</v>
      </c>
      <c r="L164"/>
    </row>
    <row r="165" spans="1:29" ht="14.25" hidden="1" x14ac:dyDescent="0.2">
      <c r="A165" s="24"/>
      <c r="B165" s="24"/>
      <c r="C165" s="24" t="s">
        <v>1285</v>
      </c>
      <c r="D165" s="26"/>
      <c r="E165" s="25"/>
      <c r="F165" s="28">
        <f>Source!AM50</f>
        <v>6.67</v>
      </c>
      <c r="G165" s="27" t="s">
        <v>1284</v>
      </c>
      <c r="H165" s="25">
        <f>Source!AV51</f>
        <v>1.0469999999999999</v>
      </c>
      <c r="I165" s="28">
        <f>Source!Q50</f>
        <v>13.83</v>
      </c>
      <c r="J165" s="25">
        <f>IF(Source!BB51&lt;&gt; 0, Source!BB51, 1)</f>
        <v>18.96</v>
      </c>
      <c r="K165" s="28">
        <f>Source!Q51</f>
        <v>262.22000000000003</v>
      </c>
      <c r="L165"/>
    </row>
    <row r="166" spans="1:29" ht="14.25" hidden="1" x14ac:dyDescent="0.2">
      <c r="A166" s="24"/>
      <c r="B166" s="24"/>
      <c r="C166" s="24" t="s">
        <v>1286</v>
      </c>
      <c r="D166" s="26"/>
      <c r="E166" s="25"/>
      <c r="F166" s="28">
        <f>Source!AN50</f>
        <v>1.2</v>
      </c>
      <c r="G166" s="27" t="s">
        <v>1284</v>
      </c>
      <c r="H166" s="25">
        <f>Source!AV51</f>
        <v>1.0469999999999999</v>
      </c>
      <c r="I166" s="30">
        <f>Source!R50</f>
        <v>2.4900000000000002</v>
      </c>
      <c r="J166" s="25">
        <f>IF(Source!BS51&lt;&gt; 0, Source!BS51, 1)</f>
        <v>56.35</v>
      </c>
      <c r="K166" s="30">
        <f>Source!R51</f>
        <v>140.31</v>
      </c>
      <c r="L166"/>
    </row>
    <row r="167" spans="1:29" ht="14.25" hidden="1" x14ac:dyDescent="0.2">
      <c r="A167" s="24"/>
      <c r="B167" s="24"/>
      <c r="C167" s="24" t="s">
        <v>1287</v>
      </c>
      <c r="D167" s="26" t="s">
        <v>1288</v>
      </c>
      <c r="E167" s="25">
        <f>Source!BZ51</f>
        <v>97</v>
      </c>
      <c r="F167" s="28"/>
      <c r="G167" s="27"/>
      <c r="H167" s="25"/>
      <c r="I167" s="28">
        <f>SUM(Q162:Q166)</f>
        <v>416.99</v>
      </c>
      <c r="J167" s="25">
        <f>Source!AT51</f>
        <v>97</v>
      </c>
      <c r="K167" s="28">
        <f>SUM(R162:R166)</f>
        <v>23497.57</v>
      </c>
      <c r="L167"/>
    </row>
    <row r="168" spans="1:29" ht="14.25" hidden="1" x14ac:dyDescent="0.2">
      <c r="A168" s="24"/>
      <c r="B168" s="24"/>
      <c r="C168" s="24" t="s">
        <v>1289</v>
      </c>
      <c r="D168" s="26" t="s">
        <v>1288</v>
      </c>
      <c r="E168" s="25">
        <f>Source!CA51</f>
        <v>51</v>
      </c>
      <c r="F168" s="28"/>
      <c r="G168" s="27"/>
      <c r="H168" s="25"/>
      <c r="I168" s="28">
        <f>SUM(S162:S167)</f>
        <v>219.24</v>
      </c>
      <c r="J168" s="25">
        <f>Source!AU51</f>
        <v>51</v>
      </c>
      <c r="K168" s="28">
        <f>SUM(T162:T167)</f>
        <v>12354.39</v>
      </c>
      <c r="L168"/>
    </row>
    <row r="169" spans="1:29" ht="14.25" hidden="1" x14ac:dyDescent="0.2">
      <c r="A169" s="31"/>
      <c r="B169" s="31"/>
      <c r="C169" s="31" t="s">
        <v>1290</v>
      </c>
      <c r="D169" s="32" t="s">
        <v>1291</v>
      </c>
      <c r="E169" s="33">
        <f>Source!AQ50</f>
        <v>18.14</v>
      </c>
      <c r="F169" s="34"/>
      <c r="G169" s="35" t="s">
        <v>1284</v>
      </c>
      <c r="H169" s="33">
        <f>Source!AV51</f>
        <v>1.0469999999999999</v>
      </c>
      <c r="I169" s="34">
        <f>Source!U50</f>
        <v>37.605308399999998</v>
      </c>
      <c r="J169" s="33"/>
      <c r="K169" s="34"/>
      <c r="L169"/>
    </row>
    <row r="170" spans="1:29" ht="15" hidden="1" x14ac:dyDescent="0.2">
      <c r="C170" s="36" t="s">
        <v>1292</v>
      </c>
      <c r="H170" s="61">
        <f>I164+I165+I167+I168+0-0-0</f>
        <v>1077.46</v>
      </c>
      <c r="I170" s="61"/>
      <c r="J170" s="61">
        <f>K164+K165+K167+K168+0-0-0</f>
        <v>60198.17</v>
      </c>
      <c r="K170" s="61"/>
      <c r="L170"/>
    </row>
    <row r="171" spans="1:29" ht="15" hidden="1" x14ac:dyDescent="0.2">
      <c r="C171" s="36" t="s">
        <v>1293</v>
      </c>
      <c r="H171" s="58">
        <f>0+0</f>
        <v>0</v>
      </c>
      <c r="I171" s="58"/>
      <c r="J171" s="58">
        <f>0+0</f>
        <v>0</v>
      </c>
      <c r="K171" s="58"/>
      <c r="L171"/>
    </row>
    <row r="172" spans="1:29" ht="15" hidden="1" x14ac:dyDescent="0.2">
      <c r="C172" s="36" t="s">
        <v>1294</v>
      </c>
      <c r="H172" s="58">
        <f>I164+I165+I167+I168+0</f>
        <v>1077.46</v>
      </c>
      <c r="I172" s="58"/>
      <c r="J172" s="58">
        <f>K164+K165+K167+K168+0</f>
        <v>60198.17</v>
      </c>
      <c r="K172" s="58"/>
      <c r="L172"/>
      <c r="O172" s="37">
        <f>I164+I165+I167+I168+0</f>
        <v>1077.46</v>
      </c>
      <c r="P172" s="37">
        <f>K164+K165+K167+K168+0</f>
        <v>60198.17</v>
      </c>
    </row>
    <row r="173" spans="1:29" hidden="1" x14ac:dyDescent="0.2">
      <c r="L173"/>
    </row>
    <row r="174" spans="1:29" ht="85.5" hidden="1" x14ac:dyDescent="0.2">
      <c r="A174" s="24">
        <v>13</v>
      </c>
      <c r="B174" s="24" t="str">
        <f>Source!F52</f>
        <v>4.8-331-12</v>
      </c>
      <c r="C174" s="24" t="s">
        <v>91</v>
      </c>
      <c r="D174" s="26" t="str">
        <f>Source!H52</f>
        <v>100 М ТРАССЫ</v>
      </c>
      <c r="E174" s="25">
        <f>Source!I52</f>
        <v>5.5</v>
      </c>
      <c r="F174" s="28"/>
      <c r="G174" s="27"/>
      <c r="H174" s="25"/>
      <c r="I174" s="28"/>
      <c r="J174" s="25"/>
      <c r="K174" s="28"/>
      <c r="L174"/>
      <c r="Q174">
        <f>Source!X52</f>
        <v>166.89</v>
      </c>
      <c r="R174">
        <f>Source!X53</f>
        <v>9404.16</v>
      </c>
      <c r="S174">
        <f>Source!Y52</f>
        <v>87.75</v>
      </c>
      <c r="T174">
        <f>Source!Y53</f>
        <v>4944.46</v>
      </c>
      <c r="U174">
        <f>ROUND((175/100)*ROUND(Source!R52, 2), 2)</f>
        <v>3.82</v>
      </c>
      <c r="V174">
        <f>ROUND((0/100)*ROUND(Source!R53, 2), 2)</f>
        <v>0</v>
      </c>
      <c r="AC174">
        <v>0</v>
      </c>
    </row>
    <row r="175" spans="1:29" hidden="1" x14ac:dyDescent="0.2">
      <c r="C175" s="29" t="str">
        <f>"Объем: "&amp;Source!I52&amp;"=(450+"&amp;"100)/"&amp;"100"</f>
        <v>Объем: 5,5=(450+100)/100</v>
      </c>
      <c r="L175"/>
    </row>
    <row r="176" spans="1:29" ht="14.25" hidden="1" x14ac:dyDescent="0.2">
      <c r="A176" s="24"/>
      <c r="B176" s="24"/>
      <c r="C176" s="24" t="s">
        <v>1283</v>
      </c>
      <c r="D176" s="26"/>
      <c r="E176" s="25"/>
      <c r="F176" s="28">
        <f>Source!AO52</f>
        <v>81.94</v>
      </c>
      <c r="G176" s="27" t="s">
        <v>1284</v>
      </c>
      <c r="H176" s="25">
        <f>Source!AV53</f>
        <v>1.0469999999999999</v>
      </c>
      <c r="I176" s="28">
        <f>Source!S52</f>
        <v>169.87</v>
      </c>
      <c r="J176" s="25">
        <f>IF(Source!BA53&lt;&gt; 0, Source!BA53, 1)</f>
        <v>56.35</v>
      </c>
      <c r="K176" s="28">
        <f>Source!S53</f>
        <v>9572.17</v>
      </c>
      <c r="L176"/>
    </row>
    <row r="177" spans="1:29" ht="14.25" hidden="1" x14ac:dyDescent="0.2">
      <c r="A177" s="24"/>
      <c r="B177" s="24"/>
      <c r="C177" s="24" t="s">
        <v>1285</v>
      </c>
      <c r="D177" s="26"/>
      <c r="E177" s="25"/>
      <c r="F177" s="28">
        <f>Source!AM52</f>
        <v>5.74</v>
      </c>
      <c r="G177" s="27" t="s">
        <v>1284</v>
      </c>
      <c r="H177" s="25">
        <f>Source!AV53</f>
        <v>1.0469999999999999</v>
      </c>
      <c r="I177" s="28">
        <f>Source!Q52</f>
        <v>11.9</v>
      </c>
      <c r="J177" s="25">
        <f>IF(Source!BB53&lt;&gt; 0, Source!BB53, 1)</f>
        <v>19.170000000000002</v>
      </c>
      <c r="K177" s="28">
        <f>Source!Q53</f>
        <v>228.12</v>
      </c>
      <c r="L177"/>
    </row>
    <row r="178" spans="1:29" ht="14.25" hidden="1" x14ac:dyDescent="0.2">
      <c r="A178" s="24"/>
      <c r="B178" s="24"/>
      <c r="C178" s="24" t="s">
        <v>1286</v>
      </c>
      <c r="D178" s="26"/>
      <c r="E178" s="25"/>
      <c r="F178" s="28">
        <f>Source!AN52</f>
        <v>1.05</v>
      </c>
      <c r="G178" s="27" t="s">
        <v>1284</v>
      </c>
      <c r="H178" s="25">
        <f>Source!AV53</f>
        <v>1.0469999999999999</v>
      </c>
      <c r="I178" s="30">
        <f>Source!R52</f>
        <v>2.1800000000000002</v>
      </c>
      <c r="J178" s="25">
        <f>IF(Source!BS53&lt;&gt; 0, Source!BS53, 1)</f>
        <v>56.35</v>
      </c>
      <c r="K178" s="30">
        <f>Source!R53</f>
        <v>122.84</v>
      </c>
      <c r="L178"/>
    </row>
    <row r="179" spans="1:29" ht="14.25" hidden="1" x14ac:dyDescent="0.2">
      <c r="A179" s="24"/>
      <c r="B179" s="24"/>
      <c r="C179" s="24" t="s">
        <v>1287</v>
      </c>
      <c r="D179" s="26" t="s">
        <v>1288</v>
      </c>
      <c r="E179" s="25">
        <f>Source!BZ53</f>
        <v>97</v>
      </c>
      <c r="F179" s="28"/>
      <c r="G179" s="27"/>
      <c r="H179" s="25"/>
      <c r="I179" s="28">
        <f>SUM(Q174:Q178)</f>
        <v>166.89</v>
      </c>
      <c r="J179" s="25">
        <f>Source!AT53</f>
        <v>97</v>
      </c>
      <c r="K179" s="28">
        <f>SUM(R174:R178)</f>
        <v>9404.16</v>
      </c>
      <c r="L179"/>
    </row>
    <row r="180" spans="1:29" ht="14.25" hidden="1" x14ac:dyDescent="0.2">
      <c r="A180" s="24"/>
      <c r="B180" s="24"/>
      <c r="C180" s="24" t="s">
        <v>1289</v>
      </c>
      <c r="D180" s="26" t="s">
        <v>1288</v>
      </c>
      <c r="E180" s="25">
        <f>Source!CA53</f>
        <v>51</v>
      </c>
      <c r="F180" s="28"/>
      <c r="G180" s="27"/>
      <c r="H180" s="25"/>
      <c r="I180" s="28">
        <f>SUM(S174:S179)</f>
        <v>87.75</v>
      </c>
      <c r="J180" s="25">
        <f>Source!AU53</f>
        <v>51</v>
      </c>
      <c r="K180" s="28">
        <f>SUM(T174:T179)</f>
        <v>4944.46</v>
      </c>
      <c r="L180"/>
    </row>
    <row r="181" spans="1:29" ht="14.25" hidden="1" x14ac:dyDescent="0.2">
      <c r="A181" s="31"/>
      <c r="B181" s="31"/>
      <c r="C181" s="31" t="s">
        <v>1290</v>
      </c>
      <c r="D181" s="32" t="s">
        <v>1291</v>
      </c>
      <c r="E181" s="33">
        <f>Source!AQ52</f>
        <v>7.27</v>
      </c>
      <c r="F181" s="34"/>
      <c r="G181" s="35" t="s">
        <v>1284</v>
      </c>
      <c r="H181" s="33">
        <f>Source!AV53</f>
        <v>1.0469999999999999</v>
      </c>
      <c r="I181" s="34">
        <f>Source!U52</f>
        <v>15.071146199999996</v>
      </c>
      <c r="J181" s="33"/>
      <c r="K181" s="34"/>
      <c r="L181"/>
    </row>
    <row r="182" spans="1:29" ht="15" hidden="1" x14ac:dyDescent="0.2">
      <c r="C182" s="36" t="s">
        <v>1292</v>
      </c>
      <c r="H182" s="61">
        <f>I176+I177+I179+I180+0-0-0</f>
        <v>436.40999999999997</v>
      </c>
      <c r="I182" s="61"/>
      <c r="J182" s="61">
        <f>K176+K177+K179+K180+0-0-0</f>
        <v>24148.91</v>
      </c>
      <c r="K182" s="61"/>
      <c r="L182"/>
    </row>
    <row r="183" spans="1:29" ht="15" hidden="1" x14ac:dyDescent="0.2">
      <c r="C183" s="36" t="s">
        <v>1293</v>
      </c>
      <c r="H183" s="58">
        <f>0+0</f>
        <v>0</v>
      </c>
      <c r="I183" s="58"/>
      <c r="J183" s="58">
        <f>0+0</f>
        <v>0</v>
      </c>
      <c r="K183" s="58"/>
      <c r="L183"/>
    </row>
    <row r="184" spans="1:29" ht="15" hidden="1" x14ac:dyDescent="0.2">
      <c r="C184" s="36" t="s">
        <v>1294</v>
      </c>
      <c r="H184" s="58">
        <f>I176+I177+I179+I180+0</f>
        <v>436.40999999999997</v>
      </c>
      <c r="I184" s="58"/>
      <c r="J184" s="58">
        <f>K176+K177+K179+K180+0</f>
        <v>24148.91</v>
      </c>
      <c r="K184" s="58"/>
      <c r="L184"/>
      <c r="O184" s="37">
        <f>I176+I177+I179+I180+0</f>
        <v>436.40999999999997</v>
      </c>
      <c r="P184" s="37">
        <f>K176+K177+K179+K180+0</f>
        <v>24148.91</v>
      </c>
    </row>
    <row r="185" spans="1:29" hidden="1" x14ac:dyDescent="0.2">
      <c r="L185"/>
    </row>
    <row r="186" spans="1:29" ht="57" hidden="1" x14ac:dyDescent="0.2">
      <c r="A186" s="24">
        <v>14</v>
      </c>
      <c r="B186" s="24" t="str">
        <f>Source!F54</f>
        <v>4.8-331-14</v>
      </c>
      <c r="C186" s="24" t="s">
        <v>95</v>
      </c>
      <c r="D186" s="26" t="str">
        <f>Source!H54</f>
        <v>100 шт.</v>
      </c>
      <c r="E186" s="25">
        <f>Source!I54</f>
        <v>0.9</v>
      </c>
      <c r="F186" s="28"/>
      <c r="G186" s="27"/>
      <c r="H186" s="25"/>
      <c r="I186" s="28"/>
      <c r="J186" s="25"/>
      <c r="K186" s="28"/>
      <c r="L186"/>
      <c r="Q186">
        <f>Source!X54</f>
        <v>81.81</v>
      </c>
      <c r="R186">
        <f>Source!X55</f>
        <v>4609.9799999999996</v>
      </c>
      <c r="S186">
        <f>Source!Y54</f>
        <v>43.01</v>
      </c>
      <c r="T186">
        <f>Source!Y55</f>
        <v>2423.81</v>
      </c>
      <c r="U186">
        <f>ROUND((175/100)*ROUND(Source!R54, 2), 2)</f>
        <v>0.6</v>
      </c>
      <c r="V186">
        <f>ROUND((0/100)*ROUND(Source!R55, 2), 2)</f>
        <v>0</v>
      </c>
      <c r="AC186">
        <v>0</v>
      </c>
    </row>
    <row r="187" spans="1:29" hidden="1" x14ac:dyDescent="0.2">
      <c r="C187" s="29" t="str">
        <f>"Объем: "&amp;Source!I54&amp;"=(50+"&amp;"40)/"&amp;"100"</f>
        <v>Объем: 0,9=(50+40)/100</v>
      </c>
      <c r="L187"/>
    </row>
    <row r="188" spans="1:29" ht="14.25" hidden="1" x14ac:dyDescent="0.2">
      <c r="A188" s="24"/>
      <c r="B188" s="24"/>
      <c r="C188" s="24" t="s">
        <v>1283</v>
      </c>
      <c r="D188" s="26"/>
      <c r="E188" s="25"/>
      <c r="F188" s="28">
        <f>Source!AO54</f>
        <v>247.61</v>
      </c>
      <c r="G188" s="27" t="s">
        <v>1284</v>
      </c>
      <c r="H188" s="25">
        <f>Source!AV55</f>
        <v>1.0469999999999999</v>
      </c>
      <c r="I188" s="28">
        <f>Source!S54</f>
        <v>84</v>
      </c>
      <c r="J188" s="25">
        <f>IF(Source!BA55&lt;&gt; 0, Source!BA55, 1)</f>
        <v>56.35</v>
      </c>
      <c r="K188" s="28">
        <f>Source!S55</f>
        <v>4733.3999999999996</v>
      </c>
      <c r="L188"/>
    </row>
    <row r="189" spans="1:29" ht="14.25" hidden="1" x14ac:dyDescent="0.2">
      <c r="A189" s="24"/>
      <c r="B189" s="24"/>
      <c r="C189" s="24" t="s">
        <v>1285</v>
      </c>
      <c r="D189" s="26"/>
      <c r="E189" s="25"/>
      <c r="F189" s="28">
        <f>Source!AM54</f>
        <v>9.42</v>
      </c>
      <c r="G189" s="27" t="s">
        <v>1284</v>
      </c>
      <c r="H189" s="25">
        <f>Source!AV55</f>
        <v>1.0469999999999999</v>
      </c>
      <c r="I189" s="28">
        <f>Source!Q54</f>
        <v>3.2</v>
      </c>
      <c r="J189" s="25">
        <f>IF(Source!BB55&lt;&gt; 0, Source!BB55, 1)</f>
        <v>14.85</v>
      </c>
      <c r="K189" s="28">
        <f>Source!Q55</f>
        <v>47.52</v>
      </c>
      <c r="L189"/>
    </row>
    <row r="190" spans="1:29" ht="14.25" hidden="1" x14ac:dyDescent="0.2">
      <c r="A190" s="24"/>
      <c r="B190" s="24"/>
      <c r="C190" s="24" t="s">
        <v>1286</v>
      </c>
      <c r="D190" s="26"/>
      <c r="E190" s="25"/>
      <c r="F190" s="28">
        <f>Source!AN54</f>
        <v>1.01</v>
      </c>
      <c r="G190" s="27" t="s">
        <v>1284</v>
      </c>
      <c r="H190" s="25">
        <f>Source!AV55</f>
        <v>1.0469999999999999</v>
      </c>
      <c r="I190" s="30">
        <f>Source!R54</f>
        <v>0.34</v>
      </c>
      <c r="J190" s="25">
        <f>IF(Source!BS55&lt;&gt; 0, Source!BS55, 1)</f>
        <v>56.35</v>
      </c>
      <c r="K190" s="30">
        <f>Source!R55</f>
        <v>19.16</v>
      </c>
      <c r="L190"/>
    </row>
    <row r="191" spans="1:29" ht="14.25" hidden="1" x14ac:dyDescent="0.2">
      <c r="A191" s="24"/>
      <c r="B191" s="24"/>
      <c r="C191" s="24" t="s">
        <v>1287</v>
      </c>
      <c r="D191" s="26" t="s">
        <v>1288</v>
      </c>
      <c r="E191" s="25">
        <f>Source!BZ55</f>
        <v>97</v>
      </c>
      <c r="F191" s="28"/>
      <c r="G191" s="27"/>
      <c r="H191" s="25"/>
      <c r="I191" s="28">
        <f>SUM(Q186:Q190)</f>
        <v>81.81</v>
      </c>
      <c r="J191" s="25">
        <f>Source!AT55</f>
        <v>97</v>
      </c>
      <c r="K191" s="28">
        <f>SUM(R186:R190)</f>
        <v>4609.9799999999996</v>
      </c>
      <c r="L191"/>
    </row>
    <row r="192" spans="1:29" ht="14.25" hidden="1" x14ac:dyDescent="0.2">
      <c r="A192" s="24"/>
      <c r="B192" s="24"/>
      <c r="C192" s="24" t="s">
        <v>1289</v>
      </c>
      <c r="D192" s="26" t="s">
        <v>1288</v>
      </c>
      <c r="E192" s="25">
        <f>Source!CA55</f>
        <v>51</v>
      </c>
      <c r="F192" s="28"/>
      <c r="G192" s="27"/>
      <c r="H192" s="25"/>
      <c r="I192" s="28">
        <f>SUM(S186:S191)</f>
        <v>43.01</v>
      </c>
      <c r="J192" s="25">
        <f>Source!AU55</f>
        <v>51</v>
      </c>
      <c r="K192" s="28">
        <f>SUM(T186:T191)</f>
        <v>2423.81</v>
      </c>
      <c r="L192"/>
    </row>
    <row r="193" spans="1:29" ht="14.25" hidden="1" x14ac:dyDescent="0.2">
      <c r="A193" s="31"/>
      <c r="B193" s="31"/>
      <c r="C193" s="31" t="s">
        <v>1290</v>
      </c>
      <c r="D193" s="32" t="s">
        <v>1291</v>
      </c>
      <c r="E193" s="33">
        <f>Source!AQ54</f>
        <v>21.71</v>
      </c>
      <c r="F193" s="34"/>
      <c r="G193" s="35" t="s">
        <v>1284</v>
      </c>
      <c r="H193" s="33">
        <f>Source!AV55</f>
        <v>1.0469999999999999</v>
      </c>
      <c r="I193" s="34">
        <f>Source!U54</f>
        <v>7.3646398799999995</v>
      </c>
      <c r="J193" s="33"/>
      <c r="K193" s="34"/>
      <c r="L193"/>
    </row>
    <row r="194" spans="1:29" ht="15" hidden="1" x14ac:dyDescent="0.2">
      <c r="C194" s="36" t="s">
        <v>1292</v>
      </c>
      <c r="H194" s="61">
        <f>I188+I189+I191+I192+0-0-0</f>
        <v>212.01999999999998</v>
      </c>
      <c r="I194" s="61"/>
      <c r="J194" s="61">
        <f>K188+K189+K191+K192+0-0-0</f>
        <v>11814.71</v>
      </c>
      <c r="K194" s="61"/>
      <c r="L194"/>
    </row>
    <row r="195" spans="1:29" ht="15" hidden="1" x14ac:dyDescent="0.2">
      <c r="C195" s="36" t="s">
        <v>1293</v>
      </c>
      <c r="H195" s="58">
        <f>0+0</f>
        <v>0</v>
      </c>
      <c r="I195" s="58"/>
      <c r="J195" s="58">
        <f>0+0</f>
        <v>0</v>
      </c>
      <c r="K195" s="58"/>
      <c r="L195"/>
    </row>
    <row r="196" spans="1:29" ht="15" hidden="1" x14ac:dyDescent="0.2">
      <c r="C196" s="36" t="s">
        <v>1294</v>
      </c>
      <c r="H196" s="58">
        <f>I188+I189+I191+I192+0</f>
        <v>212.01999999999998</v>
      </c>
      <c r="I196" s="58"/>
      <c r="J196" s="58">
        <f>K188+K189+K191+K192+0</f>
        <v>11814.71</v>
      </c>
      <c r="K196" s="58"/>
      <c r="L196"/>
      <c r="O196" s="37">
        <f>I188+I189+I191+I192+0</f>
        <v>212.01999999999998</v>
      </c>
      <c r="P196" s="37">
        <f>K188+K189+K191+K192+0</f>
        <v>11814.71</v>
      </c>
    </row>
    <row r="197" spans="1:29" hidden="1" x14ac:dyDescent="0.2">
      <c r="L197"/>
    </row>
    <row r="198" spans="1:29" ht="28.5" hidden="1" x14ac:dyDescent="0.2">
      <c r="A198" s="24">
        <v>15</v>
      </c>
      <c r="B198" s="24" t="str">
        <f>Source!F56</f>
        <v>6.67-5-12</v>
      </c>
      <c r="C198" s="24" t="s">
        <v>99</v>
      </c>
      <c r="D198" s="26" t="str">
        <f>Source!H56</f>
        <v>100 м</v>
      </c>
      <c r="E198" s="25">
        <f>Source!I56</f>
        <v>45.7</v>
      </c>
      <c r="F198" s="28"/>
      <c r="G198" s="27"/>
      <c r="H198" s="25"/>
      <c r="I198" s="28"/>
      <c r="J198" s="25"/>
      <c r="K198" s="28"/>
      <c r="L198"/>
      <c r="Q198">
        <f>Source!X56</f>
        <v>16731.990000000002</v>
      </c>
      <c r="R198">
        <f>Source!X57</f>
        <v>942847.52</v>
      </c>
      <c r="S198">
        <f>Source!Y56</f>
        <v>8825.66</v>
      </c>
      <c r="T198">
        <f>Source!Y57</f>
        <v>497326.17</v>
      </c>
      <c r="U198">
        <f>ROUND((175/100)*ROUND(Source!R56, 2), 2)</f>
        <v>0</v>
      </c>
      <c r="V198">
        <f>ROUND((0/100)*ROUND(Source!R57, 2), 2)</f>
        <v>0</v>
      </c>
      <c r="AC198">
        <v>0</v>
      </c>
    </row>
    <row r="199" spans="1:29" hidden="1" x14ac:dyDescent="0.2">
      <c r="C199" s="29" t="str">
        <f>"Объем: "&amp;Source!I56&amp;"=(2500+"&amp;"2000+"&amp;"70)/"&amp;"100"</f>
        <v>Объем: 45,7=(2500+2000+70)/100</v>
      </c>
      <c r="L199"/>
    </row>
    <row r="200" spans="1:29" ht="14.25" hidden="1" x14ac:dyDescent="0.2">
      <c r="A200" s="24"/>
      <c r="B200" s="24"/>
      <c r="C200" s="24" t="s">
        <v>1283</v>
      </c>
      <c r="D200" s="26"/>
      <c r="E200" s="25"/>
      <c r="F200" s="28">
        <f>Source!AO56</f>
        <v>320.23</v>
      </c>
      <c r="G200" s="27" t="s">
        <v>165</v>
      </c>
      <c r="H200" s="25">
        <f>Source!AV57</f>
        <v>1.0469999999999999</v>
      </c>
      <c r="I200" s="28">
        <f>Source!S56</f>
        <v>18386.8</v>
      </c>
      <c r="J200" s="25">
        <f>IF(Source!BA57&lt;&gt; 0, Source!BA57, 1)</f>
        <v>56.35</v>
      </c>
      <c r="K200" s="28">
        <f>Source!S57</f>
        <v>1036096.18</v>
      </c>
      <c r="L200"/>
    </row>
    <row r="201" spans="1:29" ht="14.25" hidden="1" x14ac:dyDescent="0.2">
      <c r="A201" s="24"/>
      <c r="B201" s="24"/>
      <c r="C201" s="24" t="s">
        <v>1287</v>
      </c>
      <c r="D201" s="26" t="s">
        <v>1288</v>
      </c>
      <c r="E201" s="25">
        <f>Source!BZ57</f>
        <v>91</v>
      </c>
      <c r="F201" s="28"/>
      <c r="G201" s="27"/>
      <c r="H201" s="25"/>
      <c r="I201" s="28">
        <f>SUM(Q198:Q200)</f>
        <v>16731.990000000002</v>
      </c>
      <c r="J201" s="25">
        <f>Source!AT57</f>
        <v>91</v>
      </c>
      <c r="K201" s="28">
        <f>SUM(R198:R200)</f>
        <v>942847.52</v>
      </c>
      <c r="L201"/>
    </row>
    <row r="202" spans="1:29" ht="14.25" hidden="1" x14ac:dyDescent="0.2">
      <c r="A202" s="24"/>
      <c r="B202" s="24"/>
      <c r="C202" s="24" t="s">
        <v>1289</v>
      </c>
      <c r="D202" s="26" t="s">
        <v>1288</v>
      </c>
      <c r="E202" s="25">
        <f>Source!CA57</f>
        <v>48</v>
      </c>
      <c r="F202" s="28"/>
      <c r="G202" s="27"/>
      <c r="H202" s="25"/>
      <c r="I202" s="28">
        <f>SUM(S198:S201)</f>
        <v>8825.66</v>
      </c>
      <c r="J202" s="25">
        <f>Source!AU57</f>
        <v>48</v>
      </c>
      <c r="K202" s="28">
        <f>SUM(T198:T201)</f>
        <v>497326.17</v>
      </c>
      <c r="L202"/>
    </row>
    <row r="203" spans="1:29" ht="14.25" hidden="1" x14ac:dyDescent="0.2">
      <c r="A203" s="31"/>
      <c r="B203" s="31"/>
      <c r="C203" s="31" t="s">
        <v>1290</v>
      </c>
      <c r="D203" s="32" t="s">
        <v>1291</v>
      </c>
      <c r="E203" s="33">
        <f>Source!AQ56</f>
        <v>30.44</v>
      </c>
      <c r="F203" s="34"/>
      <c r="G203" s="35" t="s">
        <v>165</v>
      </c>
      <c r="H203" s="33">
        <f>Source!AV57</f>
        <v>1.0469999999999999</v>
      </c>
      <c r="I203" s="34">
        <f>Source!U56</f>
        <v>1747.7880911999998</v>
      </c>
      <c r="J203" s="33"/>
      <c r="K203" s="34"/>
      <c r="L203"/>
    </row>
    <row r="204" spans="1:29" ht="15" hidden="1" x14ac:dyDescent="0.2">
      <c r="C204" s="36" t="s">
        <v>1292</v>
      </c>
      <c r="H204" s="61">
        <f>I200+I201+I202+0-0-0</f>
        <v>43944.45</v>
      </c>
      <c r="I204" s="61"/>
      <c r="J204" s="61">
        <f>K200+K201+K202+0-0-0</f>
        <v>2476269.87</v>
      </c>
      <c r="K204" s="61"/>
      <c r="L204"/>
    </row>
    <row r="205" spans="1:29" ht="15" hidden="1" x14ac:dyDescent="0.2">
      <c r="C205" s="36" t="s">
        <v>1293</v>
      </c>
      <c r="H205" s="58">
        <f>0+0</f>
        <v>0</v>
      </c>
      <c r="I205" s="58"/>
      <c r="J205" s="58">
        <f>0+0</f>
        <v>0</v>
      </c>
      <c r="K205" s="58"/>
      <c r="L205"/>
    </row>
    <row r="206" spans="1:29" ht="15" hidden="1" x14ac:dyDescent="0.2">
      <c r="C206" s="36" t="s">
        <v>1294</v>
      </c>
      <c r="H206" s="58">
        <f>I200+I201+I202+0</f>
        <v>43944.45</v>
      </c>
      <c r="I206" s="58"/>
      <c r="J206" s="58">
        <f>K200+K201+K202+0</f>
        <v>2476269.87</v>
      </c>
      <c r="K206" s="58"/>
      <c r="L206"/>
      <c r="O206" s="37">
        <f>I200+I201+I202+0</f>
        <v>43944.45</v>
      </c>
      <c r="P206" s="37">
        <f>K200+K201+K202+0</f>
        <v>2476269.87</v>
      </c>
    </row>
    <row r="207" spans="1:29" hidden="1" x14ac:dyDescent="0.2">
      <c r="L207"/>
    </row>
    <row r="208" spans="1:29" hidden="1" x14ac:dyDescent="0.2">
      <c r="L208"/>
    </row>
    <row r="209" spans="1:29" ht="15" hidden="1" x14ac:dyDescent="0.25">
      <c r="A209" s="60" t="str">
        <f>CONCATENATE("Итого по разделу: ",IF(Source!G59&lt;&gt;"Новый раздел", Source!G59, ""))</f>
        <v>Итого по разделу: Демонтажные работы</v>
      </c>
      <c r="B209" s="60"/>
      <c r="C209" s="60"/>
      <c r="D209" s="60"/>
      <c r="E209" s="60"/>
      <c r="F209" s="60"/>
      <c r="G209" s="60"/>
      <c r="H209" s="58">
        <f>SUM(O38:O208)</f>
        <v>128798.28000000001</v>
      </c>
      <c r="I209" s="59"/>
      <c r="J209" s="58">
        <f>SUM(P38:P208)</f>
        <v>7240516.04</v>
      </c>
      <c r="K209" s="59"/>
      <c r="L209"/>
    </row>
    <row r="210" spans="1:29" hidden="1" x14ac:dyDescent="0.2">
      <c r="A210" t="s">
        <v>1295</v>
      </c>
      <c r="I210">
        <f>SUM(W38:W209)</f>
        <v>0</v>
      </c>
      <c r="J210">
        <f>SUM(X38:X209)</f>
        <v>0</v>
      </c>
      <c r="L210"/>
    </row>
    <row r="211" spans="1:29" hidden="1" x14ac:dyDescent="0.2">
      <c r="A211" t="s">
        <v>1296</v>
      </c>
      <c r="I211">
        <f>SUM(Y38:Y210)</f>
        <v>0</v>
      </c>
      <c r="J211">
        <f>SUM(Z38:Z210)</f>
        <v>0</v>
      </c>
      <c r="L211"/>
    </row>
    <row r="212" spans="1:29" hidden="1" x14ac:dyDescent="0.2">
      <c r="L212"/>
    </row>
    <row r="213" spans="1:29" ht="16.5" hidden="1" x14ac:dyDescent="0.2">
      <c r="A213" s="62" t="str">
        <f>CONCATENATE("Раздел: ",IF(Source!G89&lt;&gt;"Новый раздел", Source!G89, ""))</f>
        <v>Раздел: Центральное оборудование</v>
      </c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/>
    </row>
    <row r="214" spans="1:29" ht="14.25" hidden="1" x14ac:dyDescent="0.2">
      <c r="A214" s="24">
        <v>16</v>
      </c>
      <c r="B214" s="24" t="str">
        <f>Source!F93</f>
        <v>4.10-34-5</v>
      </c>
      <c r="C214" s="24" t="s">
        <v>157</v>
      </c>
      <c r="D214" s="26" t="str">
        <f>Source!H93</f>
        <v>1  ШТ.</v>
      </c>
      <c r="E214" s="25">
        <f>Source!I93</f>
        <v>8</v>
      </c>
      <c r="F214" s="28"/>
      <c r="G214" s="27"/>
      <c r="H214" s="25"/>
      <c r="I214" s="28"/>
      <c r="J214" s="25"/>
      <c r="K214" s="28"/>
      <c r="L214"/>
      <c r="Q214">
        <f>Source!X93</f>
        <v>736.35</v>
      </c>
      <c r="R214">
        <f>Source!X94</f>
        <v>41493.49</v>
      </c>
      <c r="S214">
        <f>Source!Y93</f>
        <v>376.36</v>
      </c>
      <c r="T214">
        <f>Source!Y94</f>
        <v>21207.78</v>
      </c>
      <c r="U214">
        <f>ROUND((175/100)*ROUND(Source!R93, 2), 2)</f>
        <v>55.58</v>
      </c>
      <c r="V214">
        <f>ROUND((0/100)*ROUND(Source!R94, 2), 2)</f>
        <v>0</v>
      </c>
      <c r="AC214">
        <v>0</v>
      </c>
    </row>
    <row r="215" spans="1:29" hidden="1" x14ac:dyDescent="0.2">
      <c r="C215" s="29" t="str">
        <f>"Объем: "&amp;Source!I93&amp;"=5+"&amp;"3"</f>
        <v>Объем: 8=5+3</v>
      </c>
      <c r="L215"/>
    </row>
    <row r="216" spans="1:29" ht="14.25" hidden="1" x14ac:dyDescent="0.2">
      <c r="A216" s="24"/>
      <c r="B216" s="24"/>
      <c r="C216" s="24" t="s">
        <v>1283</v>
      </c>
      <c r="D216" s="26"/>
      <c r="E216" s="25"/>
      <c r="F216" s="28">
        <f>Source!AO93</f>
        <v>78.239999999999995</v>
      </c>
      <c r="G216" s="27" t="s">
        <v>165</v>
      </c>
      <c r="H216" s="25">
        <f>Source!AV94</f>
        <v>1.0469999999999999</v>
      </c>
      <c r="I216" s="28">
        <f>Source!S93</f>
        <v>786.41</v>
      </c>
      <c r="J216" s="25">
        <f>IF(Source!BA94&lt;&gt; 0, Source!BA94, 1)</f>
        <v>56.35</v>
      </c>
      <c r="K216" s="28">
        <f>Source!S94</f>
        <v>44314.2</v>
      </c>
      <c r="L216"/>
    </row>
    <row r="217" spans="1:29" ht="14.25" hidden="1" x14ac:dyDescent="0.2">
      <c r="A217" s="24"/>
      <c r="B217" s="24"/>
      <c r="C217" s="24" t="s">
        <v>1285</v>
      </c>
      <c r="D217" s="26"/>
      <c r="E217" s="25"/>
      <c r="F217" s="28">
        <f>Source!AM93</f>
        <v>28.71</v>
      </c>
      <c r="G217" s="27" t="s">
        <v>165</v>
      </c>
      <c r="H217" s="25">
        <f>Source!AV94</f>
        <v>1.0469999999999999</v>
      </c>
      <c r="I217" s="28">
        <f>Source!Q93</f>
        <v>288.57</v>
      </c>
      <c r="J217" s="25">
        <f>IF(Source!BB94&lt;&gt; 0, Source!BB94, 1)</f>
        <v>16.16</v>
      </c>
      <c r="K217" s="28">
        <f>Source!Q94</f>
        <v>4663.29</v>
      </c>
      <c r="L217"/>
    </row>
    <row r="218" spans="1:29" ht="14.25" hidden="1" x14ac:dyDescent="0.2">
      <c r="A218" s="24"/>
      <c r="B218" s="24"/>
      <c r="C218" s="24" t="s">
        <v>1286</v>
      </c>
      <c r="D218" s="26"/>
      <c r="E218" s="25"/>
      <c r="F218" s="28">
        <f>Source!AN93</f>
        <v>3.16</v>
      </c>
      <c r="G218" s="27" t="s">
        <v>165</v>
      </c>
      <c r="H218" s="25">
        <f>Source!AV94</f>
        <v>1.0469999999999999</v>
      </c>
      <c r="I218" s="30">
        <f>Source!R93</f>
        <v>31.76</v>
      </c>
      <c r="J218" s="25">
        <f>IF(Source!BS94&lt;&gt; 0, Source!BS94, 1)</f>
        <v>56.35</v>
      </c>
      <c r="K218" s="30">
        <f>Source!R94</f>
        <v>1789.68</v>
      </c>
      <c r="L218"/>
    </row>
    <row r="219" spans="1:29" ht="14.25" hidden="1" x14ac:dyDescent="0.2">
      <c r="A219" s="24"/>
      <c r="B219" s="24"/>
      <c r="C219" s="24" t="s">
        <v>1297</v>
      </c>
      <c r="D219" s="26"/>
      <c r="E219" s="25"/>
      <c r="F219" s="28">
        <f>Source!AL93</f>
        <v>12.35</v>
      </c>
      <c r="G219" s="27"/>
      <c r="H219" s="25">
        <f>Source!AW94</f>
        <v>1</v>
      </c>
      <c r="I219" s="28">
        <f>Source!P93</f>
        <v>98.8</v>
      </c>
      <c r="J219" s="25">
        <f>IF(Source!BC94&lt;&gt; 0, Source!BC94, 1)</f>
        <v>14.7</v>
      </c>
      <c r="K219" s="28">
        <f>Source!P94</f>
        <v>1452.36</v>
      </c>
      <c r="L219"/>
    </row>
    <row r="220" spans="1:29" ht="14.25" hidden="1" x14ac:dyDescent="0.2">
      <c r="A220" s="24"/>
      <c r="B220" s="24"/>
      <c r="C220" s="24" t="s">
        <v>1287</v>
      </c>
      <c r="D220" s="26" t="s">
        <v>1288</v>
      </c>
      <c r="E220" s="25">
        <f>Source!BZ94</f>
        <v>90</v>
      </c>
      <c r="F220" s="28"/>
      <c r="G220" s="27"/>
      <c r="H220" s="25"/>
      <c r="I220" s="28">
        <f>SUM(Q214:Q219)</f>
        <v>736.35</v>
      </c>
      <c r="J220" s="25">
        <f>Source!AT94</f>
        <v>90</v>
      </c>
      <c r="K220" s="28">
        <f>SUM(R214:R219)</f>
        <v>41493.49</v>
      </c>
      <c r="L220"/>
    </row>
    <row r="221" spans="1:29" ht="14.25" hidden="1" x14ac:dyDescent="0.2">
      <c r="A221" s="24"/>
      <c r="B221" s="24"/>
      <c r="C221" s="24" t="s">
        <v>1289</v>
      </c>
      <c r="D221" s="26" t="s">
        <v>1288</v>
      </c>
      <c r="E221" s="25">
        <f>Source!CA94</f>
        <v>46</v>
      </c>
      <c r="F221" s="28"/>
      <c r="G221" s="27"/>
      <c r="H221" s="25"/>
      <c r="I221" s="28">
        <f>SUM(S214:S220)</f>
        <v>376.36</v>
      </c>
      <c r="J221" s="25">
        <f>Source!AU94</f>
        <v>46</v>
      </c>
      <c r="K221" s="28">
        <f>SUM(T214:T220)</f>
        <v>21207.78</v>
      </c>
      <c r="L221"/>
    </row>
    <row r="222" spans="1:29" ht="14.25" hidden="1" x14ac:dyDescent="0.2">
      <c r="A222" s="31"/>
      <c r="B222" s="31"/>
      <c r="C222" s="31" t="s">
        <v>1290</v>
      </c>
      <c r="D222" s="32" t="s">
        <v>1291</v>
      </c>
      <c r="E222" s="33">
        <f>Source!AQ93</f>
        <v>6.2</v>
      </c>
      <c r="F222" s="34"/>
      <c r="G222" s="35" t="s">
        <v>165</v>
      </c>
      <c r="H222" s="33">
        <f>Source!AV94</f>
        <v>1.0469999999999999</v>
      </c>
      <c r="I222" s="34">
        <f>Source!U93</f>
        <v>62.317439999999991</v>
      </c>
      <c r="J222" s="33"/>
      <c r="K222" s="34"/>
      <c r="L222"/>
    </row>
    <row r="223" spans="1:29" ht="15" hidden="1" x14ac:dyDescent="0.2">
      <c r="C223" s="36" t="s">
        <v>1292</v>
      </c>
      <c r="H223" s="61">
        <f>I216+I217+I219+I220+I221+0-0-0</f>
        <v>2286.4900000000002</v>
      </c>
      <c r="I223" s="61"/>
      <c r="J223" s="61">
        <f>K216+K217+K219+K220+K221+0-0-0</f>
        <v>113131.12</v>
      </c>
      <c r="K223" s="61"/>
      <c r="L223"/>
    </row>
    <row r="224" spans="1:29" ht="15" hidden="1" x14ac:dyDescent="0.2">
      <c r="C224" s="36" t="s">
        <v>1293</v>
      </c>
      <c r="H224" s="58">
        <f>0+0</f>
        <v>0</v>
      </c>
      <c r="I224" s="58"/>
      <c r="J224" s="58">
        <f>0+0</f>
        <v>0</v>
      </c>
      <c r="K224" s="58"/>
      <c r="L224"/>
    </row>
    <row r="225" spans="1:29" ht="15" hidden="1" x14ac:dyDescent="0.2">
      <c r="C225" s="36" t="s">
        <v>1294</v>
      </c>
      <c r="H225" s="58">
        <f>I216+I217+I219+I220+I221+0</f>
        <v>2286.4900000000002</v>
      </c>
      <c r="I225" s="58"/>
      <c r="J225" s="58">
        <f>K216+K217+K219+K220+K221+0</f>
        <v>113131.12</v>
      </c>
      <c r="K225" s="58"/>
      <c r="L225"/>
      <c r="O225" s="37">
        <f>I216+I217+I219+I220+I221+0</f>
        <v>2286.4900000000002</v>
      </c>
      <c r="P225" s="37">
        <f>K216+K217+K219+K220+K221+0</f>
        <v>113131.12</v>
      </c>
    </row>
    <row r="226" spans="1:29" hidden="1" x14ac:dyDescent="0.2">
      <c r="L226"/>
    </row>
    <row r="227" spans="1:29" ht="68.25" x14ac:dyDescent="0.2">
      <c r="A227" s="87">
        <v>17</v>
      </c>
      <c r="B227" s="87" t="str">
        <f>Source!F95</f>
        <v>КА, п.1</v>
      </c>
      <c r="C227" s="87" t="s">
        <v>1339</v>
      </c>
      <c r="D227" s="88" t="str">
        <f>Source!H95</f>
        <v>ШТ</v>
      </c>
      <c r="E227" s="89">
        <f>Source!I95</f>
        <v>5</v>
      </c>
      <c r="F227" s="90">
        <f>Source!AL95</f>
        <v>31705.11</v>
      </c>
      <c r="G227" s="91"/>
      <c r="H227" s="89">
        <f>Source!AW96</f>
        <v>1</v>
      </c>
      <c r="I227" s="90">
        <f>Source!P95</f>
        <v>158525.54999999999</v>
      </c>
      <c r="J227" s="89">
        <f>IF(Source!BC96&lt;&gt; 0, Source!BC96, 1)</f>
        <v>7.57</v>
      </c>
      <c r="K227" s="90">
        <f>Source!P96</f>
        <v>1200038.4099999999</v>
      </c>
      <c r="L227" s="97">
        <v>190345</v>
      </c>
      <c r="Q227">
        <f>Source!X95</f>
        <v>0</v>
      </c>
      <c r="R227">
        <f>Source!X96</f>
        <v>0</v>
      </c>
      <c r="S227">
        <f>Source!Y95</f>
        <v>0</v>
      </c>
      <c r="T227">
        <f>Source!Y96</f>
        <v>0</v>
      </c>
      <c r="U227">
        <f>ROUND((175/100)*ROUND(Source!R95, 2), 2)</f>
        <v>0</v>
      </c>
      <c r="V227">
        <f>ROUND((0/100)*ROUND(Source!R96, 2), 2)</f>
        <v>0</v>
      </c>
      <c r="AC227">
        <v>5</v>
      </c>
    </row>
    <row r="228" spans="1:29" ht="15" hidden="1" x14ac:dyDescent="0.2">
      <c r="A228" s="47"/>
      <c r="B228" s="47"/>
      <c r="C228" s="48" t="s">
        <v>1294</v>
      </c>
      <c r="D228" s="47"/>
      <c r="E228" s="47"/>
      <c r="F228" s="47"/>
      <c r="G228" s="47"/>
      <c r="H228" s="63">
        <f>I227+0</f>
        <v>158525.54999999999</v>
      </c>
      <c r="I228" s="63"/>
      <c r="J228" s="63">
        <f>K227+0</f>
        <v>1200038.4099999999</v>
      </c>
      <c r="K228" s="63"/>
      <c r="L228"/>
      <c r="O228" s="37">
        <f>I227+0</f>
        <v>158525.54999999999</v>
      </c>
      <c r="P228" s="37">
        <f>K227+0</f>
        <v>1200038.4099999999</v>
      </c>
    </row>
    <row r="229" spans="1:29" hidden="1" x14ac:dyDescent="0.2">
      <c r="L229"/>
    </row>
    <row r="230" spans="1:29" ht="68.25" x14ac:dyDescent="0.2">
      <c r="A230" s="87">
        <v>18</v>
      </c>
      <c r="B230" s="87" t="str">
        <f>Source!F97</f>
        <v>КА, п.2</v>
      </c>
      <c r="C230" s="87" t="s">
        <v>1340</v>
      </c>
      <c r="D230" s="88" t="str">
        <f>Source!H97</f>
        <v>ШТ</v>
      </c>
      <c r="E230" s="89">
        <f>Source!I97</f>
        <v>3</v>
      </c>
      <c r="F230" s="90">
        <f>Source!AL97</f>
        <v>65353.31</v>
      </c>
      <c r="G230" s="91"/>
      <c r="H230" s="89">
        <f>Source!AW98</f>
        <v>1</v>
      </c>
      <c r="I230" s="90">
        <f>Source!P97</f>
        <v>196059.93</v>
      </c>
      <c r="J230" s="89">
        <f>IF(Source!BC98&lt;&gt; 0, Source!BC98, 1)</f>
        <v>7.57</v>
      </c>
      <c r="K230" s="90">
        <f>Source!P98</f>
        <v>1484173.67</v>
      </c>
      <c r="L230" s="97" t="s">
        <v>1341</v>
      </c>
      <c r="Q230">
        <f>Source!X97</f>
        <v>0</v>
      </c>
      <c r="R230">
        <f>Source!X98</f>
        <v>0</v>
      </c>
      <c r="S230">
        <f>Source!Y97</f>
        <v>0</v>
      </c>
      <c r="T230">
        <f>Source!Y98</f>
        <v>0</v>
      </c>
      <c r="U230">
        <f>ROUND((175/100)*ROUND(Source!R97, 2), 2)</f>
        <v>0</v>
      </c>
      <c r="V230">
        <f>ROUND((0/100)*ROUND(Source!R98, 2), 2)</f>
        <v>0</v>
      </c>
      <c r="AC230">
        <v>5</v>
      </c>
    </row>
    <row r="231" spans="1:29" ht="15" hidden="1" x14ac:dyDescent="0.2">
      <c r="A231" s="47"/>
      <c r="B231" s="47"/>
      <c r="C231" s="48" t="s">
        <v>1294</v>
      </c>
      <c r="D231" s="47"/>
      <c r="E231" s="47"/>
      <c r="F231" s="47"/>
      <c r="G231" s="47"/>
      <c r="H231" s="63">
        <f>I230+0</f>
        <v>196059.93</v>
      </c>
      <c r="I231" s="63"/>
      <c r="J231" s="63">
        <f>K230+0</f>
        <v>1484173.67</v>
      </c>
      <c r="K231" s="63"/>
      <c r="L231"/>
      <c r="O231" s="37">
        <f>I230+0</f>
        <v>196059.93</v>
      </c>
      <c r="P231" s="37">
        <f>K230+0</f>
        <v>1484173.67</v>
      </c>
    </row>
    <row r="232" spans="1:29" hidden="1" x14ac:dyDescent="0.2">
      <c r="L232"/>
    </row>
    <row r="233" spans="1:29" ht="28.5" hidden="1" x14ac:dyDescent="0.2">
      <c r="A233" s="24">
        <v>19</v>
      </c>
      <c r="B233" s="24" t="str">
        <f>Source!F99</f>
        <v>4.10-19-6</v>
      </c>
      <c r="C233" s="24" t="s">
        <v>171</v>
      </c>
      <c r="D233" s="26" t="str">
        <f>Source!H99</f>
        <v>1  ШТ.</v>
      </c>
      <c r="E233" s="25">
        <f>Source!I99</f>
        <v>6</v>
      </c>
      <c r="F233" s="28"/>
      <c r="G233" s="27"/>
      <c r="H233" s="25"/>
      <c r="I233" s="28"/>
      <c r="J233" s="25"/>
      <c r="K233" s="28"/>
      <c r="L233"/>
      <c r="Q233">
        <f>Source!X99</f>
        <v>951.67</v>
      </c>
      <c r="R233">
        <f>Source!X100</f>
        <v>53626.55</v>
      </c>
      <c r="S233">
        <f>Source!Y99</f>
        <v>486.41</v>
      </c>
      <c r="T233">
        <f>Source!Y100</f>
        <v>27409.119999999999</v>
      </c>
      <c r="U233">
        <f>ROUND((175/100)*ROUND(Source!R99, 2), 2)</f>
        <v>66.62</v>
      </c>
      <c r="V233">
        <f>ROUND((0/100)*ROUND(Source!R100, 2), 2)</f>
        <v>0</v>
      </c>
      <c r="AC233">
        <v>0</v>
      </c>
    </row>
    <row r="234" spans="1:29" ht="14.25" hidden="1" x14ac:dyDescent="0.2">
      <c r="A234" s="24"/>
      <c r="B234" s="24"/>
      <c r="C234" s="24" t="s">
        <v>1283</v>
      </c>
      <c r="D234" s="26"/>
      <c r="E234" s="25"/>
      <c r="F234" s="28">
        <f>Source!AO99</f>
        <v>135.22</v>
      </c>
      <c r="G234" s="27" t="s">
        <v>165</v>
      </c>
      <c r="H234" s="25">
        <f>Source!AV100</f>
        <v>1.0469999999999999</v>
      </c>
      <c r="I234" s="28">
        <f>Source!S99</f>
        <v>1019.34</v>
      </c>
      <c r="J234" s="25">
        <f>IF(Source!BA100&lt;&gt; 0, Source!BA100, 1)</f>
        <v>56.35</v>
      </c>
      <c r="K234" s="28">
        <f>Source!S100</f>
        <v>57439.81</v>
      </c>
      <c r="L234"/>
    </row>
    <row r="235" spans="1:29" ht="14.25" hidden="1" x14ac:dyDescent="0.2">
      <c r="A235" s="24"/>
      <c r="B235" s="24"/>
      <c r="C235" s="24" t="s">
        <v>1285</v>
      </c>
      <c r="D235" s="26"/>
      <c r="E235" s="25"/>
      <c r="F235" s="28">
        <f>Source!AM99</f>
        <v>45.93</v>
      </c>
      <c r="G235" s="27" t="s">
        <v>165</v>
      </c>
      <c r="H235" s="25">
        <f>Source!AV100</f>
        <v>1.0469999999999999</v>
      </c>
      <c r="I235" s="28">
        <f>Source!Q99</f>
        <v>346.24</v>
      </c>
      <c r="J235" s="25">
        <f>IF(Source!BB100&lt;&gt; 0, Source!BB100, 1)</f>
        <v>16.16</v>
      </c>
      <c r="K235" s="28">
        <f>Source!Q100</f>
        <v>5595.24</v>
      </c>
      <c r="L235"/>
    </row>
    <row r="236" spans="1:29" ht="14.25" hidden="1" x14ac:dyDescent="0.2">
      <c r="A236" s="24"/>
      <c r="B236" s="24"/>
      <c r="C236" s="24" t="s">
        <v>1286</v>
      </c>
      <c r="D236" s="26"/>
      <c r="E236" s="25"/>
      <c r="F236" s="28">
        <f>Source!AN99</f>
        <v>5.05</v>
      </c>
      <c r="G236" s="27" t="s">
        <v>165</v>
      </c>
      <c r="H236" s="25">
        <f>Source!AV100</f>
        <v>1.0469999999999999</v>
      </c>
      <c r="I236" s="30">
        <f>Source!R99</f>
        <v>38.07</v>
      </c>
      <c r="J236" s="25">
        <f>IF(Source!BS100&lt;&gt; 0, Source!BS100, 1)</f>
        <v>56.35</v>
      </c>
      <c r="K236" s="30">
        <f>Source!R100</f>
        <v>2145.2399999999998</v>
      </c>
      <c r="L236"/>
    </row>
    <row r="237" spans="1:29" ht="14.25" hidden="1" x14ac:dyDescent="0.2">
      <c r="A237" s="24"/>
      <c r="B237" s="24"/>
      <c r="C237" s="24" t="s">
        <v>1297</v>
      </c>
      <c r="D237" s="26"/>
      <c r="E237" s="25"/>
      <c r="F237" s="28">
        <f>Source!AL99</f>
        <v>55.8</v>
      </c>
      <c r="G237" s="27"/>
      <c r="H237" s="25">
        <f>Source!AW100</f>
        <v>1</v>
      </c>
      <c r="I237" s="28">
        <f>Source!P99</f>
        <v>334.8</v>
      </c>
      <c r="J237" s="25">
        <f>IF(Source!BC100&lt;&gt; 0, Source!BC100, 1)</f>
        <v>10.51</v>
      </c>
      <c r="K237" s="28">
        <f>Source!P100</f>
        <v>3518.75</v>
      </c>
      <c r="L237"/>
    </row>
    <row r="238" spans="1:29" ht="57" hidden="1" x14ac:dyDescent="0.2">
      <c r="A238" s="24" t="s">
        <v>172</v>
      </c>
      <c r="B238" s="24" t="str">
        <f>Source!F101</f>
        <v>1.1-1-8146</v>
      </c>
      <c r="C238" s="24" t="s">
        <v>174</v>
      </c>
      <c r="D238" s="26" t="str">
        <f>Source!H101</f>
        <v>кг</v>
      </c>
      <c r="E238" s="25">
        <f>Source!I101</f>
        <v>1.7999999999999998</v>
      </c>
      <c r="F238" s="28">
        <f>Source!AK101</f>
        <v>31.08</v>
      </c>
      <c r="G238" s="49" t="s">
        <v>3</v>
      </c>
      <c r="H238" s="25">
        <f>Source!AW102</f>
        <v>1</v>
      </c>
      <c r="I238" s="28">
        <f>Source!O101</f>
        <v>55.94</v>
      </c>
      <c r="J238" s="25">
        <f>IF(Source!BC102&lt;&gt; 0, Source!BC102, 1)</f>
        <v>3.59</v>
      </c>
      <c r="K238" s="28">
        <f>Source!O102</f>
        <v>200.82</v>
      </c>
      <c r="L238"/>
      <c r="Q238">
        <f>Source!X101</f>
        <v>0</v>
      </c>
      <c r="R238">
        <f>Source!X102</f>
        <v>0</v>
      </c>
      <c r="S238">
        <f>Source!Y101</f>
        <v>0</v>
      </c>
      <c r="T238">
        <f>Source!Y102</f>
        <v>0</v>
      </c>
      <c r="U238">
        <f>ROUND((175/100)*ROUND(Source!R101, 2), 2)</f>
        <v>0</v>
      </c>
      <c r="V238">
        <f>ROUND((0/100)*ROUND(Source!R102, 2), 2)</f>
        <v>0</v>
      </c>
      <c r="AC238">
        <v>3</v>
      </c>
    </row>
    <row r="239" spans="1:29" ht="68.25" x14ac:dyDescent="0.2">
      <c r="A239" s="92" t="s">
        <v>177</v>
      </c>
      <c r="B239" s="92" t="str">
        <f>Source!F103</f>
        <v>КА, п.3</v>
      </c>
      <c r="C239" s="92" t="s">
        <v>1342</v>
      </c>
      <c r="D239" s="93" t="str">
        <f>Source!H103</f>
        <v>ШТ</v>
      </c>
      <c r="E239" s="94">
        <f>Source!I103</f>
        <v>6</v>
      </c>
      <c r="F239" s="95">
        <f>Source!AK103</f>
        <v>9445.7300000000014</v>
      </c>
      <c r="G239" s="96" t="s">
        <v>3</v>
      </c>
      <c r="H239" s="94">
        <f>Source!AW104</f>
        <v>1</v>
      </c>
      <c r="I239" s="95">
        <f>Source!O103</f>
        <v>56674.38</v>
      </c>
      <c r="J239" s="94">
        <f>IF(Source!BC104&lt;&gt; 0, Source!BC104, 1)</f>
        <v>7.57</v>
      </c>
      <c r="K239" s="95">
        <f>Source!O104</f>
        <v>429025.06</v>
      </c>
      <c r="L239" s="97" t="s">
        <v>1341</v>
      </c>
      <c r="Q239">
        <f>Source!X103</f>
        <v>0</v>
      </c>
      <c r="R239">
        <f>Source!X104</f>
        <v>0</v>
      </c>
      <c r="S239">
        <f>Source!Y103</f>
        <v>0</v>
      </c>
      <c r="T239">
        <f>Source!Y104</f>
        <v>0</v>
      </c>
      <c r="U239">
        <f>ROUND((175/100)*ROUND(Source!R103, 2), 2)</f>
        <v>0</v>
      </c>
      <c r="V239">
        <f>ROUND((0/100)*ROUND(Source!R104, 2), 2)</f>
        <v>0</v>
      </c>
      <c r="AC239">
        <v>5</v>
      </c>
    </row>
    <row r="240" spans="1:29" ht="14.25" hidden="1" x14ac:dyDescent="0.2">
      <c r="A240" s="24"/>
      <c r="B240" s="24"/>
      <c r="C240" s="24" t="s">
        <v>1287</v>
      </c>
      <c r="D240" s="26" t="s">
        <v>1288</v>
      </c>
      <c r="E240" s="25">
        <f>Source!BZ100</f>
        <v>90</v>
      </c>
      <c r="F240" s="28"/>
      <c r="G240" s="27"/>
      <c r="H240" s="25"/>
      <c r="I240" s="28">
        <f>SUM(Q233:Q239)</f>
        <v>951.67</v>
      </c>
      <c r="J240" s="25">
        <f>Source!AT100</f>
        <v>90</v>
      </c>
      <c r="K240" s="28">
        <f>SUM(R233:R239)</f>
        <v>53626.55</v>
      </c>
      <c r="L240"/>
    </row>
    <row r="241" spans="1:29" ht="14.25" hidden="1" x14ac:dyDescent="0.2">
      <c r="A241" s="24"/>
      <c r="B241" s="24"/>
      <c r="C241" s="24" t="s">
        <v>1289</v>
      </c>
      <c r="D241" s="26" t="s">
        <v>1288</v>
      </c>
      <c r="E241" s="25">
        <f>Source!CA100</f>
        <v>46</v>
      </c>
      <c r="F241" s="28"/>
      <c r="G241" s="27"/>
      <c r="H241" s="25"/>
      <c r="I241" s="28">
        <f>SUM(S233:S240)</f>
        <v>486.41</v>
      </c>
      <c r="J241" s="25">
        <f>Source!AU100</f>
        <v>46</v>
      </c>
      <c r="K241" s="28">
        <f>SUM(T233:T240)</f>
        <v>27409.119999999999</v>
      </c>
      <c r="L241"/>
    </row>
    <row r="242" spans="1:29" ht="14.25" hidden="1" x14ac:dyDescent="0.2">
      <c r="A242" s="31"/>
      <c r="B242" s="31"/>
      <c r="C242" s="31" t="s">
        <v>1290</v>
      </c>
      <c r="D242" s="32" t="s">
        <v>1291</v>
      </c>
      <c r="E242" s="33">
        <f>Source!AQ99</f>
        <v>9.3000000000000007</v>
      </c>
      <c r="F242" s="34"/>
      <c r="G242" s="35" t="s">
        <v>165</v>
      </c>
      <c r="H242" s="33">
        <f>Source!AV100</f>
        <v>1.0469999999999999</v>
      </c>
      <c r="I242" s="34">
        <f>Source!U99</f>
        <v>70.107119999999995</v>
      </c>
      <c r="J242" s="33"/>
      <c r="K242" s="34"/>
      <c r="L242"/>
    </row>
    <row r="243" spans="1:29" ht="15" hidden="1" x14ac:dyDescent="0.2">
      <c r="C243" s="36" t="s">
        <v>1292</v>
      </c>
      <c r="H243" s="61">
        <f>I234+I235+I237+I240+I241+SUM(I238:I239)-SUMIF(AC238:AC239, 5, I238:I239)-SUMIF(AC238:AC239, 6, I238:I239)</f>
        <v>3194.4000000000015</v>
      </c>
      <c r="I243" s="61"/>
      <c r="J243" s="61">
        <f>K234+K235+K237+K240+K241+SUM(K238:K239)-SUMIF(AC238:AC239, 5, K238:K239)-SUMIF(AC238:AC239, 6, K238:K239)</f>
        <v>147790.28999999998</v>
      </c>
      <c r="K243" s="61"/>
      <c r="L243"/>
    </row>
    <row r="244" spans="1:29" ht="15" hidden="1" x14ac:dyDescent="0.2">
      <c r="C244" s="36" t="s">
        <v>1293</v>
      </c>
      <c r="H244" s="58">
        <f>SUMIF(AC238:AC239, 5, I238:I239)+SUMIF(AC238:AC239, 6, I238:I239)</f>
        <v>56674.38</v>
      </c>
      <c r="I244" s="58"/>
      <c r="J244" s="58">
        <f>SUMIF(AC238:AC239, 5, K238:K239)+SUMIF(AC238:AC239, 6, K238:K239)</f>
        <v>429025.06</v>
      </c>
      <c r="K244" s="58"/>
      <c r="L244"/>
    </row>
    <row r="245" spans="1:29" ht="15" hidden="1" x14ac:dyDescent="0.2">
      <c r="C245" s="36" t="s">
        <v>1294</v>
      </c>
      <c r="H245" s="58">
        <f>I234+I235+I237+I240+I241+SUM(I238:I239)</f>
        <v>59868.78</v>
      </c>
      <c r="I245" s="58"/>
      <c r="J245" s="58">
        <f>K234+K235+K237+K240+K241+SUM(K238:K239)</f>
        <v>576815.35</v>
      </c>
      <c r="K245" s="58"/>
      <c r="L245"/>
      <c r="O245" s="37">
        <f>I234+I235+I237+I240+I241+SUM(I238:I239)</f>
        <v>59868.78</v>
      </c>
      <c r="P245" s="37">
        <f>K234+K235+K237+K240+K241+SUM(K238:K239)</f>
        <v>576815.35</v>
      </c>
    </row>
    <row r="246" spans="1:29" hidden="1" x14ac:dyDescent="0.2">
      <c r="L246"/>
    </row>
    <row r="247" spans="1:29" ht="14.25" hidden="1" x14ac:dyDescent="0.2">
      <c r="A247" s="24">
        <v>20</v>
      </c>
      <c r="B247" s="24" t="str">
        <f>Source!F105</f>
        <v>4.10-34-5</v>
      </c>
      <c r="C247" s="24" t="s">
        <v>157</v>
      </c>
      <c r="D247" s="26" t="str">
        <f>Source!H105</f>
        <v>1  ШТ.</v>
      </c>
      <c r="E247" s="25">
        <f>Source!I105</f>
        <v>1</v>
      </c>
      <c r="F247" s="28"/>
      <c r="G247" s="27"/>
      <c r="H247" s="25"/>
      <c r="I247" s="28"/>
      <c r="J247" s="25"/>
      <c r="K247" s="28"/>
      <c r="L247"/>
      <c r="Q247">
        <f>Source!X105</f>
        <v>92.04</v>
      </c>
      <c r="R247">
        <f>Source!X106</f>
        <v>5186.63</v>
      </c>
      <c r="S247">
        <f>Source!Y105</f>
        <v>47.04</v>
      </c>
      <c r="T247">
        <f>Source!Y106</f>
        <v>2650.94</v>
      </c>
      <c r="U247">
        <f>ROUND((175/100)*ROUND(Source!R105, 2), 2)</f>
        <v>6.95</v>
      </c>
      <c r="V247">
        <f>ROUND((0/100)*ROUND(Source!R106, 2), 2)</f>
        <v>0</v>
      </c>
      <c r="AC247">
        <v>0</v>
      </c>
    </row>
    <row r="248" spans="1:29" ht="14.25" hidden="1" x14ac:dyDescent="0.2">
      <c r="A248" s="24"/>
      <c r="B248" s="24"/>
      <c r="C248" s="24" t="s">
        <v>1283</v>
      </c>
      <c r="D248" s="26"/>
      <c r="E248" s="25"/>
      <c r="F248" s="28">
        <f>Source!AO105</f>
        <v>78.239999999999995</v>
      </c>
      <c r="G248" s="27" t="s">
        <v>165</v>
      </c>
      <c r="H248" s="25">
        <f>Source!AV106</f>
        <v>1.0469999999999999</v>
      </c>
      <c r="I248" s="28">
        <f>Source!S105</f>
        <v>98.3</v>
      </c>
      <c r="J248" s="25">
        <f>IF(Source!BA106&lt;&gt; 0, Source!BA106, 1)</f>
        <v>56.35</v>
      </c>
      <c r="K248" s="28">
        <f>Source!S106</f>
        <v>5539.21</v>
      </c>
      <c r="L248"/>
    </row>
    <row r="249" spans="1:29" ht="14.25" hidden="1" x14ac:dyDescent="0.2">
      <c r="A249" s="24"/>
      <c r="B249" s="24"/>
      <c r="C249" s="24" t="s">
        <v>1285</v>
      </c>
      <c r="D249" s="26"/>
      <c r="E249" s="25"/>
      <c r="F249" s="28">
        <f>Source!AM105</f>
        <v>28.71</v>
      </c>
      <c r="G249" s="27" t="s">
        <v>165</v>
      </c>
      <c r="H249" s="25">
        <f>Source!AV106</f>
        <v>1.0469999999999999</v>
      </c>
      <c r="I249" s="28">
        <f>Source!Q105</f>
        <v>36.07</v>
      </c>
      <c r="J249" s="25">
        <f>IF(Source!BB106&lt;&gt; 0, Source!BB106, 1)</f>
        <v>16.16</v>
      </c>
      <c r="K249" s="28">
        <f>Source!Q106</f>
        <v>582.89</v>
      </c>
      <c r="L249"/>
    </row>
    <row r="250" spans="1:29" ht="14.25" hidden="1" x14ac:dyDescent="0.2">
      <c r="A250" s="24"/>
      <c r="B250" s="24"/>
      <c r="C250" s="24" t="s">
        <v>1286</v>
      </c>
      <c r="D250" s="26"/>
      <c r="E250" s="25"/>
      <c r="F250" s="28">
        <f>Source!AN105</f>
        <v>3.16</v>
      </c>
      <c r="G250" s="27" t="s">
        <v>165</v>
      </c>
      <c r="H250" s="25">
        <f>Source!AV106</f>
        <v>1.0469999999999999</v>
      </c>
      <c r="I250" s="30">
        <f>Source!R105</f>
        <v>3.97</v>
      </c>
      <c r="J250" s="25">
        <f>IF(Source!BS106&lt;&gt; 0, Source!BS106, 1)</f>
        <v>56.35</v>
      </c>
      <c r="K250" s="30">
        <f>Source!R106</f>
        <v>223.71</v>
      </c>
      <c r="L250"/>
    </row>
    <row r="251" spans="1:29" ht="14.25" hidden="1" x14ac:dyDescent="0.2">
      <c r="A251" s="24"/>
      <c r="B251" s="24"/>
      <c r="C251" s="24" t="s">
        <v>1297</v>
      </c>
      <c r="D251" s="26"/>
      <c r="E251" s="25"/>
      <c r="F251" s="28">
        <f>Source!AL105</f>
        <v>12.35</v>
      </c>
      <c r="G251" s="27"/>
      <c r="H251" s="25">
        <f>Source!AW106</f>
        <v>1</v>
      </c>
      <c r="I251" s="28">
        <f>Source!P105</f>
        <v>12.35</v>
      </c>
      <c r="J251" s="25">
        <f>IF(Source!BC106&lt;&gt; 0, Source!BC106, 1)</f>
        <v>14.7</v>
      </c>
      <c r="K251" s="28">
        <f>Source!P106</f>
        <v>181.55</v>
      </c>
      <c r="L251"/>
    </row>
    <row r="252" spans="1:29" ht="14.25" hidden="1" x14ac:dyDescent="0.2">
      <c r="A252" s="24"/>
      <c r="B252" s="24"/>
      <c r="C252" s="24" t="s">
        <v>1287</v>
      </c>
      <c r="D252" s="26" t="s">
        <v>1288</v>
      </c>
      <c r="E252" s="25">
        <f>Source!BZ106</f>
        <v>90</v>
      </c>
      <c r="F252" s="28"/>
      <c r="G252" s="27"/>
      <c r="H252" s="25"/>
      <c r="I252" s="28">
        <f>SUM(Q247:Q251)</f>
        <v>92.04</v>
      </c>
      <c r="J252" s="25">
        <f>Source!AT106</f>
        <v>90</v>
      </c>
      <c r="K252" s="28">
        <f>SUM(R247:R251)</f>
        <v>5186.63</v>
      </c>
      <c r="L252"/>
    </row>
    <row r="253" spans="1:29" ht="14.25" hidden="1" x14ac:dyDescent="0.2">
      <c r="A253" s="24"/>
      <c r="B253" s="24"/>
      <c r="C253" s="24" t="s">
        <v>1289</v>
      </c>
      <c r="D253" s="26" t="s">
        <v>1288</v>
      </c>
      <c r="E253" s="25">
        <f>Source!CA106</f>
        <v>46</v>
      </c>
      <c r="F253" s="28"/>
      <c r="G253" s="27"/>
      <c r="H253" s="25"/>
      <c r="I253" s="28">
        <f>SUM(S247:S252)</f>
        <v>47.04</v>
      </c>
      <c r="J253" s="25">
        <f>Source!AU106</f>
        <v>46</v>
      </c>
      <c r="K253" s="28">
        <f>SUM(T247:T252)</f>
        <v>2650.94</v>
      </c>
      <c r="L253"/>
    </row>
    <row r="254" spans="1:29" ht="14.25" hidden="1" x14ac:dyDescent="0.2">
      <c r="A254" s="31"/>
      <c r="B254" s="31"/>
      <c r="C254" s="31" t="s">
        <v>1290</v>
      </c>
      <c r="D254" s="32" t="s">
        <v>1291</v>
      </c>
      <c r="E254" s="33">
        <f>Source!AQ105</f>
        <v>6.2</v>
      </c>
      <c r="F254" s="34"/>
      <c r="G254" s="35" t="s">
        <v>165</v>
      </c>
      <c r="H254" s="33">
        <f>Source!AV106</f>
        <v>1.0469999999999999</v>
      </c>
      <c r="I254" s="34">
        <f>Source!U105</f>
        <v>7.7896799999999988</v>
      </c>
      <c r="J254" s="33"/>
      <c r="K254" s="34"/>
      <c r="L254"/>
    </row>
    <row r="255" spans="1:29" ht="15" hidden="1" x14ac:dyDescent="0.2">
      <c r="C255" s="36" t="s">
        <v>1292</v>
      </c>
      <c r="H255" s="61">
        <f>I248+I249+I251+I252+I253+0-0-0</f>
        <v>285.8</v>
      </c>
      <c r="I255" s="61"/>
      <c r="J255" s="61">
        <f>K248+K249+K251+K252+K253+0-0-0</f>
        <v>14141.220000000001</v>
      </c>
      <c r="K255" s="61"/>
      <c r="L255"/>
    </row>
    <row r="256" spans="1:29" ht="15" hidden="1" x14ac:dyDescent="0.2">
      <c r="C256" s="36" t="s">
        <v>1293</v>
      </c>
      <c r="H256" s="58">
        <f>0+0</f>
        <v>0</v>
      </c>
      <c r="I256" s="58"/>
      <c r="J256" s="58">
        <f>0+0</f>
        <v>0</v>
      </c>
      <c r="K256" s="58"/>
      <c r="L256"/>
    </row>
    <row r="257" spans="1:29" ht="15" hidden="1" x14ac:dyDescent="0.2">
      <c r="C257" s="36" t="s">
        <v>1294</v>
      </c>
      <c r="H257" s="58">
        <f>I248+I249+I251+I252+I253+0</f>
        <v>285.8</v>
      </c>
      <c r="I257" s="58"/>
      <c r="J257" s="58">
        <f>K248+K249+K251+K252+K253+0</f>
        <v>14141.220000000001</v>
      </c>
      <c r="K257" s="58"/>
      <c r="L257"/>
      <c r="O257" s="37">
        <f>I248+I249+I251+I252+I253+0</f>
        <v>285.8</v>
      </c>
      <c r="P257" s="37">
        <f>K248+K249+K251+K252+K253+0</f>
        <v>14141.220000000001</v>
      </c>
    </row>
    <row r="258" spans="1:29" hidden="1" x14ac:dyDescent="0.2">
      <c r="L258"/>
    </row>
    <row r="259" spans="1:29" ht="68.25" x14ac:dyDescent="0.2">
      <c r="A259" s="87">
        <v>21</v>
      </c>
      <c r="B259" s="87" t="str">
        <f>Source!F107</f>
        <v>КА, п.4</v>
      </c>
      <c r="C259" s="87" t="s">
        <v>1343</v>
      </c>
      <c r="D259" s="88" t="str">
        <f>Source!H107</f>
        <v>ШТ</v>
      </c>
      <c r="E259" s="89">
        <f>Source!I107</f>
        <v>1</v>
      </c>
      <c r="F259" s="90">
        <f>Source!AL107</f>
        <v>10405.089999999998</v>
      </c>
      <c r="G259" s="91"/>
      <c r="H259" s="89">
        <f>Source!AW108</f>
        <v>1</v>
      </c>
      <c r="I259" s="90">
        <f>Source!P107</f>
        <v>10405.09</v>
      </c>
      <c r="J259" s="89">
        <f>IF(Source!BC108&lt;&gt; 0, Source!BC108, 1)</f>
        <v>7.57</v>
      </c>
      <c r="K259" s="90">
        <f>Source!P108</f>
        <v>78766.53</v>
      </c>
      <c r="L259" s="97">
        <v>72343</v>
      </c>
      <c r="Q259">
        <f>Source!X107</f>
        <v>0</v>
      </c>
      <c r="R259">
        <f>Source!X108</f>
        <v>0</v>
      </c>
      <c r="S259">
        <f>Source!Y107</f>
        <v>0</v>
      </c>
      <c r="T259">
        <f>Source!Y108</f>
        <v>0</v>
      </c>
      <c r="U259">
        <f>ROUND((175/100)*ROUND(Source!R107, 2), 2)</f>
        <v>0</v>
      </c>
      <c r="V259">
        <f>ROUND((0/100)*ROUND(Source!R108, 2), 2)</f>
        <v>0</v>
      </c>
      <c r="AC259">
        <v>5</v>
      </c>
    </row>
    <row r="260" spans="1:29" ht="15" hidden="1" x14ac:dyDescent="0.2">
      <c r="A260" s="47"/>
      <c r="B260" s="47"/>
      <c r="C260" s="48" t="s">
        <v>1294</v>
      </c>
      <c r="D260" s="47"/>
      <c r="E260" s="47"/>
      <c r="F260" s="47"/>
      <c r="G260" s="47"/>
      <c r="H260" s="63">
        <f>I259+0</f>
        <v>10405.09</v>
      </c>
      <c r="I260" s="63"/>
      <c r="J260" s="63">
        <f>K259+0</f>
        <v>78766.53</v>
      </c>
      <c r="K260" s="63"/>
      <c r="L260"/>
      <c r="O260" s="37">
        <f>I259+0</f>
        <v>10405.09</v>
      </c>
      <c r="P260" s="37">
        <f>K259+0</f>
        <v>78766.53</v>
      </c>
    </row>
    <row r="261" spans="1:29" hidden="1" x14ac:dyDescent="0.2">
      <c r="L261"/>
    </row>
    <row r="262" spans="1:29" ht="42.75" hidden="1" x14ac:dyDescent="0.2">
      <c r="A262" s="24">
        <v>22</v>
      </c>
      <c r="B262" s="24" t="str">
        <f>Source!F109</f>
        <v>4.11-12-1</v>
      </c>
      <c r="C262" s="24" t="s">
        <v>187</v>
      </c>
      <c r="D262" s="26" t="str">
        <f>Source!H109</f>
        <v>1  ШТ.</v>
      </c>
      <c r="E262" s="25">
        <f>Source!I109</f>
        <v>14</v>
      </c>
      <c r="F262" s="28"/>
      <c r="G262" s="27"/>
      <c r="H262" s="25"/>
      <c r="I262" s="28"/>
      <c r="J262" s="25"/>
      <c r="K262" s="28"/>
      <c r="L262"/>
      <c r="Q262">
        <f>Source!X109</f>
        <v>185.7</v>
      </c>
      <c r="R262">
        <f>Source!X110</f>
        <v>10464.02</v>
      </c>
      <c r="S262">
        <f>Source!Y109</f>
        <v>94.91</v>
      </c>
      <c r="T262">
        <f>Source!Y110</f>
        <v>5348.28</v>
      </c>
      <c r="U262">
        <f>ROUND((175/100)*ROUND(Source!R109, 2), 2)</f>
        <v>2.4700000000000002</v>
      </c>
      <c r="V262">
        <f>ROUND((0/100)*ROUND(Source!R110, 2), 2)</f>
        <v>0</v>
      </c>
      <c r="AC262">
        <v>0</v>
      </c>
    </row>
    <row r="263" spans="1:29" hidden="1" x14ac:dyDescent="0.2">
      <c r="C263" s="29" t="str">
        <f>"Объем: "&amp;Source!I109&amp;"=2+"&amp;"12"</f>
        <v>Объем: 14=2+12</v>
      </c>
      <c r="L263"/>
    </row>
    <row r="264" spans="1:29" ht="14.25" hidden="1" x14ac:dyDescent="0.2">
      <c r="A264" s="24"/>
      <c r="B264" s="24"/>
      <c r="C264" s="24" t="s">
        <v>1283</v>
      </c>
      <c r="D264" s="26"/>
      <c r="E264" s="25"/>
      <c r="F264" s="28">
        <f>Source!AO109</f>
        <v>11.65</v>
      </c>
      <c r="G264" s="27" t="s">
        <v>165</v>
      </c>
      <c r="H264" s="25">
        <f>Source!AV110</f>
        <v>1.0469999999999999</v>
      </c>
      <c r="I264" s="28">
        <f>Source!S109</f>
        <v>204.92</v>
      </c>
      <c r="J264" s="25">
        <f>IF(Source!BA110&lt;&gt; 0, Source!BA110, 1)</f>
        <v>56.35</v>
      </c>
      <c r="K264" s="28">
        <f>Source!S110</f>
        <v>11547.24</v>
      </c>
      <c r="L264"/>
    </row>
    <row r="265" spans="1:29" ht="14.25" hidden="1" x14ac:dyDescent="0.2">
      <c r="A265" s="24"/>
      <c r="B265" s="24"/>
      <c r="C265" s="24" t="s">
        <v>1285</v>
      </c>
      <c r="D265" s="26"/>
      <c r="E265" s="25"/>
      <c r="F265" s="28">
        <f>Source!AM109</f>
        <v>0.5</v>
      </c>
      <c r="G265" s="27" t="s">
        <v>165</v>
      </c>
      <c r="H265" s="25">
        <f>Source!AV110</f>
        <v>1.0469999999999999</v>
      </c>
      <c r="I265" s="28">
        <f>Source!Q109</f>
        <v>8.7899999999999991</v>
      </c>
      <c r="J265" s="25">
        <f>IF(Source!BB110&lt;&gt; 0, Source!BB110, 1)</f>
        <v>17.02</v>
      </c>
      <c r="K265" s="28">
        <f>Source!Q110</f>
        <v>149.61000000000001</v>
      </c>
      <c r="L265"/>
    </row>
    <row r="266" spans="1:29" ht="14.25" hidden="1" x14ac:dyDescent="0.2">
      <c r="A266" s="24"/>
      <c r="B266" s="24"/>
      <c r="C266" s="24" t="s">
        <v>1286</v>
      </c>
      <c r="D266" s="26"/>
      <c r="E266" s="25"/>
      <c r="F266" s="28">
        <f>Source!AN109</f>
        <v>0.08</v>
      </c>
      <c r="G266" s="27" t="s">
        <v>165</v>
      </c>
      <c r="H266" s="25">
        <f>Source!AV110</f>
        <v>1.0469999999999999</v>
      </c>
      <c r="I266" s="30">
        <f>Source!R109</f>
        <v>1.41</v>
      </c>
      <c r="J266" s="25">
        <f>IF(Source!BS110&lt;&gt; 0, Source!BS110, 1)</f>
        <v>56.35</v>
      </c>
      <c r="K266" s="30">
        <f>Source!R110</f>
        <v>79.45</v>
      </c>
      <c r="L266"/>
    </row>
    <row r="267" spans="1:29" ht="14.25" hidden="1" x14ac:dyDescent="0.2">
      <c r="A267" s="24"/>
      <c r="B267" s="24"/>
      <c r="C267" s="24" t="s">
        <v>1287</v>
      </c>
      <c r="D267" s="26" t="s">
        <v>1288</v>
      </c>
      <c r="E267" s="25">
        <f>Source!BZ110</f>
        <v>90</v>
      </c>
      <c r="F267" s="28"/>
      <c r="G267" s="27"/>
      <c r="H267" s="25"/>
      <c r="I267" s="28">
        <f>SUM(Q262:Q266)</f>
        <v>185.7</v>
      </c>
      <c r="J267" s="25">
        <f>Source!AT110</f>
        <v>90</v>
      </c>
      <c r="K267" s="28">
        <f>SUM(R262:R266)</f>
        <v>10464.02</v>
      </c>
      <c r="L267"/>
    </row>
    <row r="268" spans="1:29" ht="14.25" hidden="1" x14ac:dyDescent="0.2">
      <c r="A268" s="24"/>
      <c r="B268" s="24"/>
      <c r="C268" s="24" t="s">
        <v>1289</v>
      </c>
      <c r="D268" s="26" t="s">
        <v>1288</v>
      </c>
      <c r="E268" s="25">
        <f>Source!CA110</f>
        <v>46</v>
      </c>
      <c r="F268" s="28"/>
      <c r="G268" s="27"/>
      <c r="H268" s="25"/>
      <c r="I268" s="28">
        <f>SUM(S262:S267)</f>
        <v>94.91</v>
      </c>
      <c r="J268" s="25">
        <f>Source!AU110</f>
        <v>46</v>
      </c>
      <c r="K268" s="28">
        <f>SUM(T262:T267)</f>
        <v>5348.28</v>
      </c>
      <c r="L268"/>
    </row>
    <row r="269" spans="1:29" ht="14.25" hidden="1" x14ac:dyDescent="0.2">
      <c r="A269" s="31"/>
      <c r="B269" s="31"/>
      <c r="C269" s="31" t="s">
        <v>1290</v>
      </c>
      <c r="D269" s="32" t="s">
        <v>1291</v>
      </c>
      <c r="E269" s="33">
        <f>Source!AQ109</f>
        <v>1.03</v>
      </c>
      <c r="F269" s="34"/>
      <c r="G269" s="35" t="s">
        <v>165</v>
      </c>
      <c r="H269" s="33">
        <f>Source!AV110</f>
        <v>1.0469999999999999</v>
      </c>
      <c r="I269" s="34">
        <f>Source!U109</f>
        <v>18.117287999999999</v>
      </c>
      <c r="J269" s="33"/>
      <c r="K269" s="34"/>
      <c r="L269"/>
    </row>
    <row r="270" spans="1:29" ht="15" hidden="1" x14ac:dyDescent="0.2">
      <c r="C270" s="36" t="s">
        <v>1292</v>
      </c>
      <c r="H270" s="61">
        <f>I264+I265+I267+I268+0-0-0</f>
        <v>494.31999999999994</v>
      </c>
      <c r="I270" s="61"/>
      <c r="J270" s="61">
        <f>K264+K265+K267+K268+0-0-0</f>
        <v>27509.15</v>
      </c>
      <c r="K270" s="61"/>
      <c r="L270"/>
    </row>
    <row r="271" spans="1:29" ht="15" hidden="1" x14ac:dyDescent="0.2">
      <c r="C271" s="36" t="s">
        <v>1293</v>
      </c>
      <c r="H271" s="58">
        <f>0+0</f>
        <v>0</v>
      </c>
      <c r="I271" s="58"/>
      <c r="J271" s="58">
        <f>0+0</f>
        <v>0</v>
      </c>
      <c r="K271" s="58"/>
      <c r="L271"/>
    </row>
    <row r="272" spans="1:29" ht="15" hidden="1" x14ac:dyDescent="0.2">
      <c r="C272" s="36" t="s">
        <v>1294</v>
      </c>
      <c r="H272" s="58">
        <f>I264+I265+I267+I268+0</f>
        <v>494.31999999999994</v>
      </c>
      <c r="I272" s="58"/>
      <c r="J272" s="58">
        <f>K264+K265+K267+K268+0</f>
        <v>27509.15</v>
      </c>
      <c r="K272" s="58"/>
      <c r="L272"/>
      <c r="O272" s="37">
        <f>I264+I265+I267+I268+0</f>
        <v>494.31999999999994</v>
      </c>
      <c r="P272" s="37">
        <f>K264+K265+K267+K268+0</f>
        <v>27509.15</v>
      </c>
    </row>
    <row r="273" spans="1:29" hidden="1" x14ac:dyDescent="0.2">
      <c r="L273"/>
    </row>
    <row r="274" spans="1:29" ht="68.25" x14ac:dyDescent="0.2">
      <c r="A274" s="87">
        <v>23</v>
      </c>
      <c r="B274" s="87" t="str">
        <f>Source!F111</f>
        <v>КА, п.5</v>
      </c>
      <c r="C274" s="87" t="s">
        <v>1344</v>
      </c>
      <c r="D274" s="88" t="str">
        <f>Source!H111</f>
        <v>ШТ</v>
      </c>
      <c r="E274" s="89">
        <f>Source!I111</f>
        <v>2</v>
      </c>
      <c r="F274" s="90">
        <f>Source!AL111</f>
        <v>963.87</v>
      </c>
      <c r="G274" s="91"/>
      <c r="H274" s="89">
        <f>Source!AW112</f>
        <v>1</v>
      </c>
      <c r="I274" s="90">
        <f>Source!P111</f>
        <v>1927.74</v>
      </c>
      <c r="J274" s="89">
        <f>IF(Source!BC112&lt;&gt; 0, Source!BC112, 1)</f>
        <v>7.57</v>
      </c>
      <c r="K274" s="90">
        <f>Source!P112</f>
        <v>14592.99</v>
      </c>
      <c r="L274" s="97" t="s">
        <v>1341</v>
      </c>
      <c r="Q274">
        <f>Source!X111</f>
        <v>0</v>
      </c>
      <c r="R274">
        <f>Source!X112</f>
        <v>0</v>
      </c>
      <c r="S274">
        <f>Source!Y111</f>
        <v>0</v>
      </c>
      <c r="T274">
        <f>Source!Y112</f>
        <v>0</v>
      </c>
      <c r="U274">
        <f>ROUND((175/100)*ROUND(Source!R111, 2), 2)</f>
        <v>0</v>
      </c>
      <c r="V274">
        <f>ROUND((0/100)*ROUND(Source!R112, 2), 2)</f>
        <v>0</v>
      </c>
      <c r="AC274">
        <v>5</v>
      </c>
    </row>
    <row r="275" spans="1:29" ht="15" hidden="1" x14ac:dyDescent="0.2">
      <c r="A275" s="47"/>
      <c r="B275" s="47"/>
      <c r="C275" s="48" t="s">
        <v>1294</v>
      </c>
      <c r="D275" s="47"/>
      <c r="E275" s="47"/>
      <c r="F275" s="47"/>
      <c r="G275" s="47"/>
      <c r="H275" s="63">
        <f>I274+0</f>
        <v>1927.74</v>
      </c>
      <c r="I275" s="63"/>
      <c r="J275" s="63">
        <f>K274+0</f>
        <v>14592.99</v>
      </c>
      <c r="K275" s="63"/>
      <c r="L275"/>
      <c r="O275" s="37">
        <f>I274+0</f>
        <v>1927.74</v>
      </c>
      <c r="P275" s="37">
        <f>K274+0</f>
        <v>14592.99</v>
      </c>
    </row>
    <row r="276" spans="1:29" hidden="1" x14ac:dyDescent="0.2">
      <c r="L276"/>
    </row>
    <row r="277" spans="1:29" ht="68.25" x14ac:dyDescent="0.2">
      <c r="A277" s="87">
        <v>24</v>
      </c>
      <c r="B277" s="87" t="str">
        <f>Source!F113</f>
        <v>КА, п.6</v>
      </c>
      <c r="C277" s="87" t="s">
        <v>1298</v>
      </c>
      <c r="D277" s="88" t="str">
        <f>Source!H113</f>
        <v>ШТ</v>
      </c>
      <c r="E277" s="89">
        <f>Source!I113</f>
        <v>12</v>
      </c>
      <c r="F277" s="90">
        <f>Source!AL113</f>
        <v>963.87</v>
      </c>
      <c r="G277" s="91"/>
      <c r="H277" s="89">
        <f>Source!AW114</f>
        <v>1</v>
      </c>
      <c r="I277" s="90">
        <f>Source!P113</f>
        <v>11566.44</v>
      </c>
      <c r="J277" s="89">
        <f>IF(Source!BC114&lt;&gt; 0, Source!BC114, 1)</f>
        <v>7.57</v>
      </c>
      <c r="K277" s="90">
        <f>Source!P114</f>
        <v>87557.95</v>
      </c>
      <c r="L277" s="97" t="s">
        <v>1341</v>
      </c>
      <c r="Q277">
        <f>Source!X113</f>
        <v>0</v>
      </c>
      <c r="R277">
        <f>Source!X114</f>
        <v>0</v>
      </c>
      <c r="S277">
        <f>Source!Y113</f>
        <v>0</v>
      </c>
      <c r="T277">
        <f>Source!Y114</f>
        <v>0</v>
      </c>
      <c r="U277">
        <f>ROUND((175/100)*ROUND(Source!R113, 2), 2)</f>
        <v>0</v>
      </c>
      <c r="V277">
        <f>ROUND((0/100)*ROUND(Source!R114, 2), 2)</f>
        <v>0</v>
      </c>
      <c r="AC277">
        <v>5</v>
      </c>
    </row>
    <row r="278" spans="1:29" ht="15" hidden="1" x14ac:dyDescent="0.2">
      <c r="A278" s="47"/>
      <c r="B278" s="47"/>
      <c r="C278" s="48" t="s">
        <v>1294</v>
      </c>
      <c r="D278" s="47"/>
      <c r="E278" s="47"/>
      <c r="F278" s="47"/>
      <c r="G278" s="47"/>
      <c r="H278" s="63">
        <f>I277+0</f>
        <v>11566.44</v>
      </c>
      <c r="I278" s="63"/>
      <c r="J278" s="63">
        <f>K277+0</f>
        <v>87557.95</v>
      </c>
      <c r="K278" s="63"/>
      <c r="L278"/>
      <c r="O278" s="37">
        <f>I277+0</f>
        <v>11566.44</v>
      </c>
      <c r="P278" s="37">
        <f>K277+0</f>
        <v>87557.95</v>
      </c>
    </row>
    <row r="279" spans="1:29" hidden="1" x14ac:dyDescent="0.2">
      <c r="L279"/>
    </row>
    <row r="280" spans="1:29" ht="57" hidden="1" x14ac:dyDescent="0.2">
      <c r="A280" s="24">
        <v>25</v>
      </c>
      <c r="B280" s="24" t="str">
        <f>Source!F115</f>
        <v>4.10-142-5</v>
      </c>
      <c r="C280" s="24" t="s">
        <v>42</v>
      </c>
      <c r="D280" s="26" t="str">
        <f>Source!H115</f>
        <v>100 номеров</v>
      </c>
      <c r="E280" s="25">
        <f>Source!I115</f>
        <v>0.01</v>
      </c>
      <c r="F280" s="28"/>
      <c r="G280" s="27"/>
      <c r="H280" s="25"/>
      <c r="I280" s="28"/>
      <c r="J280" s="25"/>
      <c r="K280" s="28"/>
      <c r="L280"/>
      <c r="Q280">
        <f>Source!X115</f>
        <v>6.41</v>
      </c>
      <c r="R280">
        <f>Source!X116</f>
        <v>361.09</v>
      </c>
      <c r="S280">
        <f>Source!Y115</f>
        <v>3.28</v>
      </c>
      <c r="T280">
        <f>Source!Y116</f>
        <v>184.56</v>
      </c>
      <c r="U280">
        <f>ROUND((175/100)*ROUND(Source!R115, 2), 2)</f>
        <v>0</v>
      </c>
      <c r="V280">
        <f>ROUND((0/100)*ROUND(Source!R116, 2), 2)</f>
        <v>0</v>
      </c>
      <c r="AC280">
        <v>0</v>
      </c>
    </row>
    <row r="281" spans="1:29" hidden="1" x14ac:dyDescent="0.2">
      <c r="C281" s="29" t="str">
        <f>"Объем: "&amp;Source!I115&amp;"=1/"&amp;"100"</f>
        <v>Объем: 0,01=1/100</v>
      </c>
      <c r="L281"/>
    </row>
    <row r="282" spans="1:29" ht="14.25" hidden="1" x14ac:dyDescent="0.2">
      <c r="A282" s="24"/>
      <c r="B282" s="24"/>
      <c r="C282" s="24" t="s">
        <v>1283</v>
      </c>
      <c r="D282" s="26"/>
      <c r="E282" s="25"/>
      <c r="F282" s="28">
        <f>Source!AO115</f>
        <v>567.05999999999995</v>
      </c>
      <c r="G282" s="27" t="s">
        <v>165</v>
      </c>
      <c r="H282" s="25">
        <f>Source!AV116</f>
        <v>1.0469999999999999</v>
      </c>
      <c r="I282" s="28">
        <f>Source!S115</f>
        <v>7.12</v>
      </c>
      <c r="J282" s="25">
        <f>IF(Source!BA116&lt;&gt; 0, Source!BA116, 1)</f>
        <v>56.35</v>
      </c>
      <c r="K282" s="28">
        <f>Source!S116</f>
        <v>401.21</v>
      </c>
      <c r="L282"/>
    </row>
    <row r="283" spans="1:29" ht="14.25" hidden="1" x14ac:dyDescent="0.2">
      <c r="A283" s="24"/>
      <c r="B283" s="24"/>
      <c r="C283" s="24" t="s">
        <v>1287</v>
      </c>
      <c r="D283" s="26" t="s">
        <v>1288</v>
      </c>
      <c r="E283" s="25">
        <f>Source!BZ116</f>
        <v>90</v>
      </c>
      <c r="F283" s="28"/>
      <c r="G283" s="27"/>
      <c r="H283" s="25"/>
      <c r="I283" s="28">
        <f>SUM(Q280:Q282)</f>
        <v>6.41</v>
      </c>
      <c r="J283" s="25">
        <f>Source!AT116</f>
        <v>90</v>
      </c>
      <c r="K283" s="28">
        <f>SUM(R280:R282)</f>
        <v>361.09</v>
      </c>
      <c r="L283"/>
    </row>
    <row r="284" spans="1:29" ht="14.25" hidden="1" x14ac:dyDescent="0.2">
      <c r="A284" s="24"/>
      <c r="B284" s="24"/>
      <c r="C284" s="24" t="s">
        <v>1289</v>
      </c>
      <c r="D284" s="26" t="s">
        <v>1288</v>
      </c>
      <c r="E284" s="25">
        <f>Source!CA116</f>
        <v>46</v>
      </c>
      <c r="F284" s="28"/>
      <c r="G284" s="27"/>
      <c r="H284" s="25"/>
      <c r="I284" s="28">
        <f>SUM(S280:S283)</f>
        <v>3.28</v>
      </c>
      <c r="J284" s="25">
        <f>Source!AU116</f>
        <v>46</v>
      </c>
      <c r="K284" s="28">
        <f>SUM(T280:T283)</f>
        <v>184.56</v>
      </c>
      <c r="L284"/>
    </row>
    <row r="285" spans="1:29" ht="14.25" hidden="1" x14ac:dyDescent="0.2">
      <c r="A285" s="31"/>
      <c r="B285" s="31"/>
      <c r="C285" s="31" t="s">
        <v>1290</v>
      </c>
      <c r="D285" s="32" t="s">
        <v>1291</v>
      </c>
      <c r="E285" s="33">
        <f>Source!AQ115</f>
        <v>39</v>
      </c>
      <c r="F285" s="34"/>
      <c r="G285" s="35" t="s">
        <v>165</v>
      </c>
      <c r="H285" s="33">
        <f>Source!AV116</f>
        <v>1.0469999999999999</v>
      </c>
      <c r="I285" s="34">
        <f>Source!U115</f>
        <v>0.48999599999999993</v>
      </c>
      <c r="J285" s="33"/>
      <c r="K285" s="34"/>
      <c r="L285"/>
    </row>
    <row r="286" spans="1:29" ht="15" hidden="1" x14ac:dyDescent="0.2">
      <c r="C286" s="36" t="s">
        <v>1292</v>
      </c>
      <c r="H286" s="61">
        <f>I282+I283+I284+0-0-0</f>
        <v>16.810000000000002</v>
      </c>
      <c r="I286" s="61"/>
      <c r="J286" s="61">
        <f>K282+K283+K284+0-0-0</f>
        <v>946.8599999999999</v>
      </c>
      <c r="K286" s="61"/>
      <c r="L286"/>
    </row>
    <row r="287" spans="1:29" ht="15" hidden="1" x14ac:dyDescent="0.2">
      <c r="C287" s="36" t="s">
        <v>1293</v>
      </c>
      <c r="H287" s="58">
        <f>0+0</f>
        <v>0</v>
      </c>
      <c r="I287" s="58"/>
      <c r="J287" s="58">
        <f>0+0</f>
        <v>0</v>
      </c>
      <c r="K287" s="58"/>
      <c r="L287"/>
    </row>
    <row r="288" spans="1:29" ht="15" hidden="1" x14ac:dyDescent="0.2">
      <c r="C288" s="36" t="s">
        <v>1294</v>
      </c>
      <c r="H288" s="58">
        <f>I282+I283+I284+0</f>
        <v>16.810000000000002</v>
      </c>
      <c r="I288" s="58"/>
      <c r="J288" s="58">
        <f>K282+K283+K284+0</f>
        <v>946.8599999999999</v>
      </c>
      <c r="K288" s="58"/>
      <c r="L288"/>
      <c r="O288" s="37">
        <f>I282+I283+I284+0</f>
        <v>16.810000000000002</v>
      </c>
      <c r="P288" s="37">
        <f>K282+K283+K284+0</f>
        <v>946.8599999999999</v>
      </c>
    </row>
    <row r="289" spans="1:29" hidden="1" x14ac:dyDescent="0.2">
      <c r="L289"/>
    </row>
    <row r="290" spans="1:29" ht="54" x14ac:dyDescent="0.2">
      <c r="A290" s="87">
        <v>26</v>
      </c>
      <c r="B290" s="87" t="str">
        <f>Source!F117</f>
        <v>КА, п.7</v>
      </c>
      <c r="C290" s="87" t="s">
        <v>1345</v>
      </c>
      <c r="D290" s="88" t="str">
        <f>Source!H117</f>
        <v>ШТ</v>
      </c>
      <c r="E290" s="89">
        <f>Source!I117</f>
        <v>1</v>
      </c>
      <c r="F290" s="90">
        <f>Source!AL117</f>
        <v>40863.82</v>
      </c>
      <c r="G290" s="91"/>
      <c r="H290" s="89">
        <f>Source!AW118</f>
        <v>1</v>
      </c>
      <c r="I290" s="90">
        <f>Source!P117</f>
        <v>40863.82</v>
      </c>
      <c r="J290" s="89">
        <f>IF(Source!BC118&lt;&gt; 0, Source!BC118, 1)</f>
        <v>7.57</v>
      </c>
      <c r="K290" s="90">
        <f>Source!P118</f>
        <v>309339.12</v>
      </c>
      <c r="L290" s="97" t="s">
        <v>1341</v>
      </c>
      <c r="Q290">
        <f>Source!X117</f>
        <v>0</v>
      </c>
      <c r="R290">
        <f>Source!X118</f>
        <v>0</v>
      </c>
      <c r="S290">
        <f>Source!Y117</f>
        <v>0</v>
      </c>
      <c r="T290">
        <f>Source!Y118</f>
        <v>0</v>
      </c>
      <c r="U290">
        <f>ROUND((175/100)*ROUND(Source!R117, 2), 2)</f>
        <v>0</v>
      </c>
      <c r="V290">
        <f>ROUND((0/100)*ROUND(Source!R118, 2), 2)</f>
        <v>0</v>
      </c>
      <c r="AC290">
        <v>5</v>
      </c>
    </row>
    <row r="291" spans="1:29" ht="15" hidden="1" x14ac:dyDescent="0.2">
      <c r="A291" s="47"/>
      <c r="B291" s="47"/>
      <c r="C291" s="48" t="s">
        <v>1294</v>
      </c>
      <c r="D291" s="47"/>
      <c r="E291" s="47"/>
      <c r="F291" s="47"/>
      <c r="G291" s="47"/>
      <c r="H291" s="63">
        <f>I290+0</f>
        <v>40863.82</v>
      </c>
      <c r="I291" s="63"/>
      <c r="J291" s="63">
        <f>K290+0</f>
        <v>309339.12</v>
      </c>
      <c r="K291" s="63"/>
      <c r="L291"/>
      <c r="O291" s="37">
        <f>I290+0</f>
        <v>40863.82</v>
      </c>
      <c r="P291" s="37">
        <f>K290+0</f>
        <v>309339.12</v>
      </c>
    </row>
    <row r="292" spans="1:29" hidden="1" x14ac:dyDescent="0.2">
      <c r="L292"/>
    </row>
    <row r="293" spans="1:29" ht="57" hidden="1" x14ac:dyDescent="0.2">
      <c r="A293" s="24">
        <v>27</v>
      </c>
      <c r="B293" s="24" t="str">
        <f>Source!F119</f>
        <v>4.10-27-4</v>
      </c>
      <c r="C293" s="24" t="s">
        <v>202</v>
      </c>
      <c r="D293" s="26" t="str">
        <f>Source!H119</f>
        <v>100 перемычек</v>
      </c>
      <c r="E293" s="25">
        <f>Source!I119</f>
        <v>0.05</v>
      </c>
      <c r="F293" s="28"/>
      <c r="G293" s="27"/>
      <c r="H293" s="25"/>
      <c r="I293" s="28"/>
      <c r="J293" s="25"/>
      <c r="K293" s="28"/>
      <c r="L293"/>
      <c r="Q293">
        <f>Source!X119</f>
        <v>2.21</v>
      </c>
      <c r="R293">
        <f>Source!X120</f>
        <v>124.76</v>
      </c>
      <c r="S293">
        <f>Source!Y119</f>
        <v>1.1299999999999999</v>
      </c>
      <c r="T293">
        <f>Source!Y120</f>
        <v>63.77</v>
      </c>
      <c r="U293">
        <f>ROUND((175/100)*ROUND(Source!R119, 2), 2)</f>
        <v>0</v>
      </c>
      <c r="V293">
        <f>ROUND((0/100)*ROUND(Source!R120, 2), 2)</f>
        <v>0</v>
      </c>
      <c r="AC293">
        <v>0</v>
      </c>
    </row>
    <row r="294" spans="1:29" hidden="1" x14ac:dyDescent="0.2">
      <c r="C294" s="29" t="str">
        <f>"Объем: "&amp;Source!I119&amp;"=5/"&amp;"100"</f>
        <v>Объем: 0,05=5/100</v>
      </c>
      <c r="L294"/>
    </row>
    <row r="295" spans="1:29" ht="14.25" hidden="1" x14ac:dyDescent="0.2">
      <c r="A295" s="24"/>
      <c r="B295" s="24"/>
      <c r="C295" s="24" t="s">
        <v>1283</v>
      </c>
      <c r="D295" s="26"/>
      <c r="E295" s="25"/>
      <c r="F295" s="28">
        <f>Source!AO119</f>
        <v>39.119999999999997</v>
      </c>
      <c r="G295" s="27" t="s">
        <v>165</v>
      </c>
      <c r="H295" s="25">
        <f>Source!AV120</f>
        <v>1.0469999999999999</v>
      </c>
      <c r="I295" s="28">
        <f>Source!S119</f>
        <v>2.46</v>
      </c>
      <c r="J295" s="25">
        <f>IF(Source!BA120&lt;&gt; 0, Source!BA120, 1)</f>
        <v>56.35</v>
      </c>
      <c r="K295" s="28">
        <f>Source!S120</f>
        <v>138.62</v>
      </c>
      <c r="L295"/>
    </row>
    <row r="296" spans="1:29" ht="41.25" hidden="1" x14ac:dyDescent="0.2">
      <c r="A296" s="24" t="s">
        <v>205</v>
      </c>
      <c r="B296" s="24" t="str">
        <f>Source!F121</f>
        <v>КА, п.8</v>
      </c>
      <c r="C296" s="24" t="s">
        <v>1299</v>
      </c>
      <c r="D296" s="26" t="str">
        <f>Source!H121</f>
        <v>ШТ</v>
      </c>
      <c r="E296" s="25">
        <f>Source!I121</f>
        <v>5</v>
      </c>
      <c r="F296" s="28">
        <f>Source!AK121</f>
        <v>531.29</v>
      </c>
      <c r="G296" s="49" t="s">
        <v>3</v>
      </c>
      <c r="H296" s="25">
        <f>Source!AW122</f>
        <v>1</v>
      </c>
      <c r="I296" s="28">
        <f>Source!O121</f>
        <v>2656.45</v>
      </c>
      <c r="J296" s="25">
        <f>IF(Source!BC122&lt;&gt; 0, Source!BC122, 1)</f>
        <v>9.84</v>
      </c>
      <c r="K296" s="28">
        <f>Source!O122</f>
        <v>26139.47</v>
      </c>
      <c r="L296"/>
      <c r="Q296">
        <f>Source!X121</f>
        <v>0</v>
      </c>
      <c r="R296">
        <f>Source!X122</f>
        <v>0</v>
      </c>
      <c r="S296">
        <f>Source!Y121</f>
        <v>0</v>
      </c>
      <c r="T296">
        <f>Source!Y122</f>
        <v>0</v>
      </c>
      <c r="U296">
        <f>ROUND((175/100)*ROUND(Source!R121, 2), 2)</f>
        <v>0</v>
      </c>
      <c r="V296">
        <f>ROUND((0/100)*ROUND(Source!R122, 2), 2)</f>
        <v>0</v>
      </c>
      <c r="AC296">
        <v>3</v>
      </c>
    </row>
    <row r="297" spans="1:29" ht="14.25" hidden="1" x14ac:dyDescent="0.2">
      <c r="A297" s="24"/>
      <c r="B297" s="24"/>
      <c r="C297" s="24" t="s">
        <v>1287</v>
      </c>
      <c r="D297" s="26" t="s">
        <v>1288</v>
      </c>
      <c r="E297" s="25">
        <f>Source!BZ120</f>
        <v>90</v>
      </c>
      <c r="F297" s="28"/>
      <c r="G297" s="27"/>
      <c r="H297" s="25"/>
      <c r="I297" s="28">
        <f>SUM(Q293:Q296)</f>
        <v>2.21</v>
      </c>
      <c r="J297" s="25">
        <f>Source!AT120</f>
        <v>90</v>
      </c>
      <c r="K297" s="28">
        <f>SUM(R293:R296)</f>
        <v>124.76</v>
      </c>
      <c r="L297"/>
    </row>
    <row r="298" spans="1:29" ht="14.25" hidden="1" x14ac:dyDescent="0.2">
      <c r="A298" s="24"/>
      <c r="B298" s="24"/>
      <c r="C298" s="24" t="s">
        <v>1289</v>
      </c>
      <c r="D298" s="26" t="s">
        <v>1288</v>
      </c>
      <c r="E298" s="25">
        <f>Source!CA120</f>
        <v>46</v>
      </c>
      <c r="F298" s="28"/>
      <c r="G298" s="27"/>
      <c r="H298" s="25"/>
      <c r="I298" s="28">
        <f>SUM(S293:S297)</f>
        <v>1.1299999999999999</v>
      </c>
      <c r="J298" s="25">
        <f>Source!AU120</f>
        <v>46</v>
      </c>
      <c r="K298" s="28">
        <f>SUM(T293:T297)</f>
        <v>63.77</v>
      </c>
      <c r="L298"/>
    </row>
    <row r="299" spans="1:29" ht="14.25" hidden="1" x14ac:dyDescent="0.2">
      <c r="A299" s="31"/>
      <c r="B299" s="31"/>
      <c r="C299" s="31" t="s">
        <v>1290</v>
      </c>
      <c r="D299" s="32" t="s">
        <v>1291</v>
      </c>
      <c r="E299" s="33">
        <f>Source!AQ119</f>
        <v>3.1</v>
      </c>
      <c r="F299" s="34"/>
      <c r="G299" s="35" t="s">
        <v>165</v>
      </c>
      <c r="H299" s="33">
        <f>Source!AV120</f>
        <v>1.0469999999999999</v>
      </c>
      <c r="I299" s="34">
        <f>Source!U119</f>
        <v>0.19474199999999997</v>
      </c>
      <c r="J299" s="33"/>
      <c r="K299" s="34"/>
      <c r="L299"/>
    </row>
    <row r="300" spans="1:29" ht="15" hidden="1" x14ac:dyDescent="0.2">
      <c r="C300" s="36" t="s">
        <v>1292</v>
      </c>
      <c r="H300" s="61">
        <f>I295+I297+I298+SUM(I296:I296)-SUMIF(AC296:AC296, 5, I296:I296)-SUMIF(AC296:AC296, 6, I296:I296)</f>
        <v>2662.25</v>
      </c>
      <c r="I300" s="61"/>
      <c r="J300" s="61">
        <f>K295+K297+K298+SUM(K296:K296)-SUMIF(AC296:AC296, 5, K296:K296)-SUMIF(AC296:AC296, 6, K296:K296)</f>
        <v>26466.620000000003</v>
      </c>
      <c r="K300" s="61"/>
      <c r="L300"/>
    </row>
    <row r="301" spans="1:29" ht="15" hidden="1" x14ac:dyDescent="0.2">
      <c r="C301" s="36" t="s">
        <v>1293</v>
      </c>
      <c r="H301" s="58">
        <f>SUMIF(AC296:AC296, 5, I296:I296)+SUMIF(AC296:AC296, 6, I296:I296)</f>
        <v>0</v>
      </c>
      <c r="I301" s="58"/>
      <c r="J301" s="58">
        <f>SUMIF(AC296:AC296, 5, K296:K296)+SUMIF(AC296:AC296, 6, K296:K296)</f>
        <v>0</v>
      </c>
      <c r="K301" s="58"/>
      <c r="L301"/>
    </row>
    <row r="302" spans="1:29" ht="15" hidden="1" x14ac:dyDescent="0.2">
      <c r="C302" s="36" t="s">
        <v>1294</v>
      </c>
      <c r="H302" s="58">
        <f>I295+I297+I298+SUM(I296:I296)</f>
        <v>2662.25</v>
      </c>
      <c r="I302" s="58"/>
      <c r="J302" s="58">
        <f>K295+K297+K298+SUM(K296:K296)</f>
        <v>26466.620000000003</v>
      </c>
      <c r="K302" s="58"/>
      <c r="L302"/>
      <c r="O302" s="37">
        <f>I295+I297+I298+SUM(I296:I296)</f>
        <v>2662.25</v>
      </c>
      <c r="P302" s="37">
        <f>K295+K297+K298+SUM(K296:K296)</f>
        <v>26466.620000000003</v>
      </c>
    </row>
    <row r="303" spans="1:29" hidden="1" x14ac:dyDescent="0.2">
      <c r="L303"/>
    </row>
    <row r="304" spans="1:29" ht="28.5" hidden="1" x14ac:dyDescent="0.2">
      <c r="A304" s="24">
        <v>28</v>
      </c>
      <c r="B304" s="24" t="str">
        <f>Source!F123</f>
        <v>4.10-19-6</v>
      </c>
      <c r="C304" s="24" t="s">
        <v>171</v>
      </c>
      <c r="D304" s="26" t="str">
        <f>Source!H123</f>
        <v>1  ШТ.</v>
      </c>
      <c r="E304" s="25">
        <f>Source!I123</f>
        <v>1</v>
      </c>
      <c r="F304" s="28"/>
      <c r="G304" s="27"/>
      <c r="H304" s="25"/>
      <c r="I304" s="28"/>
      <c r="J304" s="25"/>
      <c r="K304" s="28"/>
      <c r="L304"/>
      <c r="Q304">
        <f>Source!X123</f>
        <v>158.61000000000001</v>
      </c>
      <c r="R304">
        <f>Source!X124</f>
        <v>8937.5</v>
      </c>
      <c r="S304">
        <f>Source!Y123</f>
        <v>81.069999999999993</v>
      </c>
      <c r="T304">
        <f>Source!Y124</f>
        <v>4568.0600000000004</v>
      </c>
      <c r="U304">
        <f>ROUND((175/100)*ROUND(Source!R123, 2), 2)</f>
        <v>11.1</v>
      </c>
      <c r="V304">
        <f>ROUND((0/100)*ROUND(Source!R124, 2), 2)</f>
        <v>0</v>
      </c>
      <c r="AC304">
        <v>0</v>
      </c>
    </row>
    <row r="305" spans="1:29" ht="14.25" hidden="1" x14ac:dyDescent="0.2">
      <c r="A305" s="24"/>
      <c r="B305" s="24"/>
      <c r="C305" s="24" t="s">
        <v>1283</v>
      </c>
      <c r="D305" s="26"/>
      <c r="E305" s="25"/>
      <c r="F305" s="28">
        <f>Source!AO123</f>
        <v>135.22</v>
      </c>
      <c r="G305" s="27" t="s">
        <v>165</v>
      </c>
      <c r="H305" s="25">
        <f>Source!AV124</f>
        <v>1.0469999999999999</v>
      </c>
      <c r="I305" s="28">
        <f>Source!S123</f>
        <v>169.89</v>
      </c>
      <c r="J305" s="25">
        <f>IF(Source!BA124&lt;&gt; 0, Source!BA124, 1)</f>
        <v>56.35</v>
      </c>
      <c r="K305" s="28">
        <f>Source!S124</f>
        <v>9573.2999999999993</v>
      </c>
      <c r="L305"/>
    </row>
    <row r="306" spans="1:29" ht="14.25" hidden="1" x14ac:dyDescent="0.2">
      <c r="A306" s="24"/>
      <c r="B306" s="24"/>
      <c r="C306" s="24" t="s">
        <v>1285</v>
      </c>
      <c r="D306" s="26"/>
      <c r="E306" s="25"/>
      <c r="F306" s="28">
        <f>Source!AM123</f>
        <v>45.93</v>
      </c>
      <c r="G306" s="27" t="s">
        <v>165</v>
      </c>
      <c r="H306" s="25">
        <f>Source!AV124</f>
        <v>1.0469999999999999</v>
      </c>
      <c r="I306" s="28">
        <f>Source!Q123</f>
        <v>57.71</v>
      </c>
      <c r="J306" s="25">
        <f>IF(Source!BB124&lt;&gt; 0, Source!BB124, 1)</f>
        <v>16.16</v>
      </c>
      <c r="K306" s="28">
        <f>Source!Q124</f>
        <v>932.59</v>
      </c>
      <c r="L306"/>
    </row>
    <row r="307" spans="1:29" ht="14.25" hidden="1" x14ac:dyDescent="0.2">
      <c r="A307" s="24"/>
      <c r="B307" s="24"/>
      <c r="C307" s="24" t="s">
        <v>1286</v>
      </c>
      <c r="D307" s="26"/>
      <c r="E307" s="25"/>
      <c r="F307" s="28">
        <f>Source!AN123</f>
        <v>5.05</v>
      </c>
      <c r="G307" s="27" t="s">
        <v>165</v>
      </c>
      <c r="H307" s="25">
        <f>Source!AV124</f>
        <v>1.0469999999999999</v>
      </c>
      <c r="I307" s="30">
        <f>Source!R123</f>
        <v>6.34</v>
      </c>
      <c r="J307" s="25">
        <f>IF(Source!BS124&lt;&gt; 0, Source!BS124, 1)</f>
        <v>56.35</v>
      </c>
      <c r="K307" s="30">
        <f>Source!R124</f>
        <v>357.26</v>
      </c>
      <c r="L307"/>
    </row>
    <row r="308" spans="1:29" ht="14.25" hidden="1" x14ac:dyDescent="0.2">
      <c r="A308" s="24"/>
      <c r="B308" s="24"/>
      <c r="C308" s="24" t="s">
        <v>1297</v>
      </c>
      <c r="D308" s="26"/>
      <c r="E308" s="25"/>
      <c r="F308" s="28">
        <f>Source!AL123</f>
        <v>55.8</v>
      </c>
      <c r="G308" s="27"/>
      <c r="H308" s="25">
        <f>Source!AW124</f>
        <v>1</v>
      </c>
      <c r="I308" s="28">
        <f>Source!P123</f>
        <v>55.8</v>
      </c>
      <c r="J308" s="25">
        <f>IF(Source!BC124&lt;&gt; 0, Source!BC124, 1)</f>
        <v>10.51</v>
      </c>
      <c r="K308" s="28">
        <f>Source!P124</f>
        <v>586.46</v>
      </c>
      <c r="L308"/>
    </row>
    <row r="309" spans="1:29" ht="57" hidden="1" x14ac:dyDescent="0.2">
      <c r="A309" s="24" t="s">
        <v>213</v>
      </c>
      <c r="B309" s="24" t="str">
        <f>Source!F125</f>
        <v>1.1-1-8146</v>
      </c>
      <c r="C309" s="24" t="s">
        <v>174</v>
      </c>
      <c r="D309" s="26" t="str">
        <f>Source!H125</f>
        <v>кг</v>
      </c>
      <c r="E309" s="25">
        <f>Source!I125</f>
        <v>0.3</v>
      </c>
      <c r="F309" s="28">
        <f>Source!AK125</f>
        <v>31.08</v>
      </c>
      <c r="G309" s="49" t="s">
        <v>3</v>
      </c>
      <c r="H309" s="25">
        <f>Source!AW126</f>
        <v>1</v>
      </c>
      <c r="I309" s="28">
        <f>Source!O125</f>
        <v>9.32</v>
      </c>
      <c r="J309" s="25">
        <f>IF(Source!BC126&lt;&gt; 0, Source!BC126, 1)</f>
        <v>3.59</v>
      </c>
      <c r="K309" s="28">
        <f>Source!O126</f>
        <v>33.46</v>
      </c>
      <c r="L309"/>
      <c r="Q309">
        <f>Source!X125</f>
        <v>0</v>
      </c>
      <c r="R309">
        <f>Source!X126</f>
        <v>0</v>
      </c>
      <c r="S309">
        <f>Source!Y125</f>
        <v>0</v>
      </c>
      <c r="T309">
        <f>Source!Y126</f>
        <v>0</v>
      </c>
      <c r="U309">
        <f>ROUND((175/100)*ROUND(Source!R125, 2), 2)</f>
        <v>0</v>
      </c>
      <c r="V309">
        <f>ROUND((0/100)*ROUND(Source!R126, 2), 2)</f>
        <v>0</v>
      </c>
      <c r="AC309">
        <v>3</v>
      </c>
    </row>
    <row r="310" spans="1:29" ht="68.25" x14ac:dyDescent="0.2">
      <c r="A310" s="92" t="s">
        <v>214</v>
      </c>
      <c r="B310" s="92" t="str">
        <f>Source!F127</f>
        <v>КА, п.9</v>
      </c>
      <c r="C310" s="92" t="s">
        <v>1346</v>
      </c>
      <c r="D310" s="93" t="str">
        <f>Source!H127</f>
        <v>ШТ</v>
      </c>
      <c r="E310" s="94">
        <f>Source!I127</f>
        <v>1</v>
      </c>
      <c r="F310" s="95">
        <f>Source!AK127</f>
        <v>16296.12</v>
      </c>
      <c r="G310" s="96" t="s">
        <v>3</v>
      </c>
      <c r="H310" s="94">
        <f>Source!AW128</f>
        <v>1</v>
      </c>
      <c r="I310" s="95">
        <f>Source!O127</f>
        <v>16296.12</v>
      </c>
      <c r="J310" s="94">
        <f>IF(Source!BC128&lt;&gt; 0, Source!BC128, 1)</f>
        <v>7.57</v>
      </c>
      <c r="K310" s="95">
        <f>Source!O128</f>
        <v>123361.63</v>
      </c>
      <c r="L310" s="97">
        <v>129800</v>
      </c>
      <c r="Q310">
        <f>Source!X127</f>
        <v>0</v>
      </c>
      <c r="R310">
        <f>Source!X128</f>
        <v>0</v>
      </c>
      <c r="S310">
        <f>Source!Y127</f>
        <v>0</v>
      </c>
      <c r="T310">
        <f>Source!Y128</f>
        <v>0</v>
      </c>
      <c r="U310">
        <f>ROUND((175/100)*ROUND(Source!R127, 2), 2)</f>
        <v>0</v>
      </c>
      <c r="V310">
        <f>ROUND((0/100)*ROUND(Source!R128, 2), 2)</f>
        <v>0</v>
      </c>
      <c r="AC310">
        <v>5</v>
      </c>
    </row>
    <row r="311" spans="1:29" ht="14.25" hidden="1" x14ac:dyDescent="0.2">
      <c r="A311" s="24"/>
      <c r="B311" s="24"/>
      <c r="C311" s="24" t="s">
        <v>1287</v>
      </c>
      <c r="D311" s="26" t="s">
        <v>1288</v>
      </c>
      <c r="E311" s="25">
        <f>Source!BZ124</f>
        <v>90</v>
      </c>
      <c r="F311" s="28"/>
      <c r="G311" s="27"/>
      <c r="H311" s="25"/>
      <c r="I311" s="28">
        <f>SUM(Q304:Q310)</f>
        <v>158.61000000000001</v>
      </c>
      <c r="J311" s="25">
        <f>Source!AT124</f>
        <v>90</v>
      </c>
      <c r="K311" s="28">
        <f>SUM(R304:R310)</f>
        <v>8937.5</v>
      </c>
      <c r="L311"/>
    </row>
    <row r="312" spans="1:29" ht="14.25" hidden="1" x14ac:dyDescent="0.2">
      <c r="A312" s="24"/>
      <c r="B312" s="24"/>
      <c r="C312" s="24" t="s">
        <v>1289</v>
      </c>
      <c r="D312" s="26" t="s">
        <v>1288</v>
      </c>
      <c r="E312" s="25">
        <f>Source!CA124</f>
        <v>46</v>
      </c>
      <c r="F312" s="28"/>
      <c r="G312" s="27"/>
      <c r="H312" s="25"/>
      <c r="I312" s="28">
        <f>SUM(S304:S311)</f>
        <v>81.069999999999993</v>
      </c>
      <c r="J312" s="25">
        <f>Source!AU124</f>
        <v>46</v>
      </c>
      <c r="K312" s="28">
        <f>SUM(T304:T311)</f>
        <v>4568.0600000000004</v>
      </c>
      <c r="L312"/>
    </row>
    <row r="313" spans="1:29" ht="14.25" hidden="1" x14ac:dyDescent="0.2">
      <c r="A313" s="31"/>
      <c r="B313" s="31"/>
      <c r="C313" s="31" t="s">
        <v>1290</v>
      </c>
      <c r="D313" s="32" t="s">
        <v>1291</v>
      </c>
      <c r="E313" s="33">
        <f>Source!AQ123</f>
        <v>9.3000000000000007</v>
      </c>
      <c r="F313" s="34"/>
      <c r="G313" s="35" t="s">
        <v>165</v>
      </c>
      <c r="H313" s="33">
        <f>Source!AV124</f>
        <v>1.0469999999999999</v>
      </c>
      <c r="I313" s="34">
        <f>Source!U123</f>
        <v>11.684519999999999</v>
      </c>
      <c r="J313" s="33"/>
      <c r="K313" s="34"/>
      <c r="L313"/>
    </row>
    <row r="314" spans="1:29" ht="15" hidden="1" x14ac:dyDescent="0.2">
      <c r="C314" s="36" t="s">
        <v>1292</v>
      </c>
      <c r="H314" s="61">
        <f>I305+I306+I308+I311+I312+SUM(I309:I310)-SUMIF(AC309:AC310, 5, I309:I310)-SUMIF(AC309:AC310, 6, I309:I310)</f>
        <v>532.39999999999964</v>
      </c>
      <c r="I314" s="61"/>
      <c r="J314" s="61">
        <f>K305+K306+K308+K311+K312+SUM(K309:K310)-SUMIF(AC309:AC310, 5, K309:K310)-SUMIF(AC309:AC310, 6, K309:K310)</f>
        <v>24631.369999999995</v>
      </c>
      <c r="K314" s="61"/>
      <c r="L314"/>
    </row>
    <row r="315" spans="1:29" ht="15" hidden="1" x14ac:dyDescent="0.2">
      <c r="C315" s="36" t="s">
        <v>1293</v>
      </c>
      <c r="H315" s="58">
        <f>SUMIF(AC309:AC310, 5, I309:I310)+SUMIF(AC309:AC310, 6, I309:I310)</f>
        <v>16296.12</v>
      </c>
      <c r="I315" s="58"/>
      <c r="J315" s="58">
        <f>SUMIF(AC309:AC310, 5, K309:K310)+SUMIF(AC309:AC310, 6, K309:K310)</f>
        <v>123361.63</v>
      </c>
      <c r="K315" s="58"/>
      <c r="L315"/>
    </row>
    <row r="316" spans="1:29" ht="15" hidden="1" x14ac:dyDescent="0.2">
      <c r="C316" s="36" t="s">
        <v>1294</v>
      </c>
      <c r="H316" s="58">
        <f>I305+I306+I308+I311+I312+SUM(I309:I310)</f>
        <v>16828.52</v>
      </c>
      <c r="I316" s="58"/>
      <c r="J316" s="58">
        <f>K305+K306+K308+K311+K312+SUM(K309:K310)</f>
        <v>147993</v>
      </c>
      <c r="K316" s="58"/>
      <c r="L316"/>
      <c r="O316" s="37">
        <f>I305+I306+I308+I311+I312+SUM(I309:I310)</f>
        <v>16828.52</v>
      </c>
      <c r="P316" s="37">
        <f>K305+K306+K308+K311+K312+SUM(K309:K310)</f>
        <v>147993</v>
      </c>
    </row>
    <row r="317" spans="1:29" hidden="1" x14ac:dyDescent="0.2">
      <c r="L317"/>
    </row>
    <row r="318" spans="1:29" ht="28.5" hidden="1" x14ac:dyDescent="0.2">
      <c r="A318" s="24">
        <v>29</v>
      </c>
      <c r="B318" s="24" t="str">
        <f>Source!F129</f>
        <v>4.10-1-10</v>
      </c>
      <c r="C318" s="24" t="s">
        <v>220</v>
      </c>
      <c r="D318" s="26" t="str">
        <f>Source!H129</f>
        <v>1 плата</v>
      </c>
      <c r="E318" s="25">
        <f>Source!I129</f>
        <v>1</v>
      </c>
      <c r="F318" s="28"/>
      <c r="G318" s="27"/>
      <c r="H318" s="25"/>
      <c r="I318" s="28"/>
      <c r="J318" s="25"/>
      <c r="K318" s="28"/>
      <c r="L318"/>
      <c r="Q318">
        <f>Source!X129</f>
        <v>77.05</v>
      </c>
      <c r="R318">
        <f>Source!X130</f>
        <v>4341.71</v>
      </c>
      <c r="S318">
        <f>Source!Y129</f>
        <v>39.380000000000003</v>
      </c>
      <c r="T318">
        <f>Source!Y130</f>
        <v>2219.1</v>
      </c>
      <c r="U318">
        <f>ROUND((175/100)*ROUND(Source!R129, 2), 2)</f>
        <v>5.55</v>
      </c>
      <c r="V318">
        <f>ROUND((0/100)*ROUND(Source!R130, 2), 2)</f>
        <v>0</v>
      </c>
      <c r="AC318">
        <v>0</v>
      </c>
    </row>
    <row r="319" spans="1:29" ht="14.25" hidden="1" x14ac:dyDescent="0.2">
      <c r="A319" s="24"/>
      <c r="B319" s="24"/>
      <c r="C319" s="24" t="s">
        <v>1283</v>
      </c>
      <c r="D319" s="26"/>
      <c r="E319" s="25"/>
      <c r="F319" s="28">
        <f>Source!AO129</f>
        <v>65.62</v>
      </c>
      <c r="G319" s="27" t="s">
        <v>165</v>
      </c>
      <c r="H319" s="25">
        <f>Source!AV130</f>
        <v>1.0469999999999999</v>
      </c>
      <c r="I319" s="28">
        <f>Source!S129</f>
        <v>82.44</v>
      </c>
      <c r="J319" s="25">
        <f>IF(Source!BA130&lt;&gt; 0, Source!BA130, 1)</f>
        <v>56.35</v>
      </c>
      <c r="K319" s="28">
        <f>Source!S130</f>
        <v>4645.49</v>
      </c>
      <c r="L319"/>
    </row>
    <row r="320" spans="1:29" ht="14.25" hidden="1" x14ac:dyDescent="0.2">
      <c r="A320" s="24"/>
      <c r="B320" s="24"/>
      <c r="C320" s="24" t="s">
        <v>1285</v>
      </c>
      <c r="D320" s="26"/>
      <c r="E320" s="25"/>
      <c r="F320" s="28">
        <f>Source!AM129</f>
        <v>22.97</v>
      </c>
      <c r="G320" s="27" t="s">
        <v>165</v>
      </c>
      <c r="H320" s="25">
        <f>Source!AV130</f>
        <v>1.0469999999999999</v>
      </c>
      <c r="I320" s="28">
        <f>Source!Q129</f>
        <v>28.86</v>
      </c>
      <c r="J320" s="25">
        <f>IF(Source!BB130&lt;&gt; 0, Source!BB130, 1)</f>
        <v>16.16</v>
      </c>
      <c r="K320" s="28">
        <f>Source!Q130</f>
        <v>466.38</v>
      </c>
      <c r="L320"/>
    </row>
    <row r="321" spans="1:29" ht="14.25" hidden="1" x14ac:dyDescent="0.2">
      <c r="A321" s="24"/>
      <c r="B321" s="24"/>
      <c r="C321" s="24" t="s">
        <v>1286</v>
      </c>
      <c r="D321" s="26"/>
      <c r="E321" s="25"/>
      <c r="F321" s="28">
        <f>Source!AN129</f>
        <v>2.52</v>
      </c>
      <c r="G321" s="27" t="s">
        <v>165</v>
      </c>
      <c r="H321" s="25">
        <f>Source!AV130</f>
        <v>1.0469999999999999</v>
      </c>
      <c r="I321" s="30">
        <f>Source!R129</f>
        <v>3.17</v>
      </c>
      <c r="J321" s="25">
        <f>IF(Source!BS130&lt;&gt; 0, Source!BS130, 1)</f>
        <v>56.35</v>
      </c>
      <c r="K321" s="30">
        <f>Source!R130</f>
        <v>178.63</v>
      </c>
      <c r="L321"/>
    </row>
    <row r="322" spans="1:29" ht="14.25" hidden="1" x14ac:dyDescent="0.2">
      <c r="A322" s="24"/>
      <c r="B322" s="24"/>
      <c r="C322" s="24" t="s">
        <v>1297</v>
      </c>
      <c r="D322" s="26"/>
      <c r="E322" s="25"/>
      <c r="F322" s="28">
        <f>Source!AL129</f>
        <v>3.55</v>
      </c>
      <c r="G322" s="27"/>
      <c r="H322" s="25">
        <f>Source!AW130</f>
        <v>1</v>
      </c>
      <c r="I322" s="28">
        <f>Source!P129</f>
        <v>3.55</v>
      </c>
      <c r="J322" s="25">
        <f>IF(Source!BC130&lt;&gt; 0, Source!BC130, 1)</f>
        <v>4.8499999999999996</v>
      </c>
      <c r="K322" s="28">
        <f>Source!P130</f>
        <v>17.22</v>
      </c>
      <c r="L322"/>
    </row>
    <row r="323" spans="1:29" ht="54" x14ac:dyDescent="0.2">
      <c r="A323" s="92" t="s">
        <v>223</v>
      </c>
      <c r="B323" s="92" t="str">
        <f>Source!F131</f>
        <v>КА, п.10</v>
      </c>
      <c r="C323" s="92" t="s">
        <v>1347</v>
      </c>
      <c r="D323" s="93" t="str">
        <f>Source!H131</f>
        <v>ШТ</v>
      </c>
      <c r="E323" s="94">
        <f>Source!I131</f>
        <v>1</v>
      </c>
      <c r="F323" s="95">
        <f>Source!AK131</f>
        <v>1882.38</v>
      </c>
      <c r="G323" s="96" t="s">
        <v>3</v>
      </c>
      <c r="H323" s="94">
        <f>Source!AW132</f>
        <v>1</v>
      </c>
      <c r="I323" s="95">
        <f>Source!O131</f>
        <v>1882.38</v>
      </c>
      <c r="J323" s="94">
        <f>IF(Source!BC132&lt;&gt; 0, Source!BC132, 1)</f>
        <v>7.57</v>
      </c>
      <c r="K323" s="95">
        <f>Source!O132</f>
        <v>14249.62</v>
      </c>
      <c r="L323" s="97" t="s">
        <v>1341</v>
      </c>
      <c r="Q323">
        <f>Source!X131</f>
        <v>0</v>
      </c>
      <c r="R323">
        <f>Source!X132</f>
        <v>0</v>
      </c>
      <c r="S323">
        <f>Source!Y131</f>
        <v>0</v>
      </c>
      <c r="T323">
        <f>Source!Y132</f>
        <v>0</v>
      </c>
      <c r="U323">
        <f>ROUND((175/100)*ROUND(Source!R131, 2), 2)</f>
        <v>0</v>
      </c>
      <c r="V323">
        <f>ROUND((0/100)*ROUND(Source!R132, 2), 2)</f>
        <v>0</v>
      </c>
      <c r="AC323">
        <v>5</v>
      </c>
    </row>
    <row r="324" spans="1:29" ht="14.25" hidden="1" x14ac:dyDescent="0.2">
      <c r="A324" s="24"/>
      <c r="B324" s="24"/>
      <c r="C324" s="24" t="s">
        <v>1287</v>
      </c>
      <c r="D324" s="26" t="s">
        <v>1288</v>
      </c>
      <c r="E324" s="25">
        <f>Source!BZ130</f>
        <v>90</v>
      </c>
      <c r="F324" s="28"/>
      <c r="G324" s="27"/>
      <c r="H324" s="25"/>
      <c r="I324" s="28">
        <f>SUM(Q318:Q323)</f>
        <v>77.05</v>
      </c>
      <c r="J324" s="25">
        <f>Source!AT130</f>
        <v>90</v>
      </c>
      <c r="K324" s="28">
        <f>SUM(R318:R323)</f>
        <v>4341.71</v>
      </c>
      <c r="L324"/>
    </row>
    <row r="325" spans="1:29" ht="14.25" hidden="1" x14ac:dyDescent="0.2">
      <c r="A325" s="24"/>
      <c r="B325" s="24"/>
      <c r="C325" s="24" t="s">
        <v>1289</v>
      </c>
      <c r="D325" s="26" t="s">
        <v>1288</v>
      </c>
      <c r="E325" s="25">
        <f>Source!CA130</f>
        <v>46</v>
      </c>
      <c r="F325" s="28"/>
      <c r="G325" s="27"/>
      <c r="H325" s="25"/>
      <c r="I325" s="28">
        <f>SUM(S318:S324)</f>
        <v>39.380000000000003</v>
      </c>
      <c r="J325" s="25">
        <f>Source!AU130</f>
        <v>46</v>
      </c>
      <c r="K325" s="28">
        <f>SUM(T318:T324)</f>
        <v>2219.1</v>
      </c>
      <c r="L325"/>
    </row>
    <row r="326" spans="1:29" ht="14.25" hidden="1" x14ac:dyDescent="0.2">
      <c r="A326" s="31"/>
      <c r="B326" s="31"/>
      <c r="C326" s="31" t="s">
        <v>1290</v>
      </c>
      <c r="D326" s="32" t="s">
        <v>1291</v>
      </c>
      <c r="E326" s="33">
        <f>Source!AQ129</f>
        <v>5.2</v>
      </c>
      <c r="F326" s="34"/>
      <c r="G326" s="35" t="s">
        <v>165</v>
      </c>
      <c r="H326" s="33">
        <f>Source!AV130</f>
        <v>1.0469999999999999</v>
      </c>
      <c r="I326" s="34">
        <f>Source!U129</f>
        <v>6.5332799999999995</v>
      </c>
      <c r="J326" s="33"/>
      <c r="K326" s="34"/>
      <c r="L326"/>
    </row>
    <row r="327" spans="1:29" ht="15" hidden="1" x14ac:dyDescent="0.2">
      <c r="C327" s="36" t="s">
        <v>1292</v>
      </c>
      <c r="H327" s="61">
        <f>I319+I320+I322+I324+I325+SUM(I323:I323)-SUMIF(AC323:AC323, 5, I323:I323)-SUMIF(AC323:AC323, 6, I323:I323)</f>
        <v>231.27999999999975</v>
      </c>
      <c r="I327" s="61"/>
      <c r="J327" s="61">
        <f>K319+K320+K322+K324+K325+SUM(K323:K323)-SUMIF(AC323:AC323, 5, K323:K323)-SUMIF(AC323:AC323, 6, K323:K323)</f>
        <v>11689.9</v>
      </c>
      <c r="K327" s="61"/>
      <c r="L327"/>
    </row>
    <row r="328" spans="1:29" ht="15" hidden="1" x14ac:dyDescent="0.2">
      <c r="C328" s="36" t="s">
        <v>1293</v>
      </c>
      <c r="H328" s="58">
        <f>SUMIF(AC323:AC323, 5, I323:I323)+SUMIF(AC323:AC323, 6, I323:I323)</f>
        <v>1882.38</v>
      </c>
      <c r="I328" s="58"/>
      <c r="J328" s="58">
        <f>SUMIF(AC323:AC323, 5, K323:K323)+SUMIF(AC323:AC323, 6, K323:K323)</f>
        <v>14249.62</v>
      </c>
      <c r="K328" s="58"/>
      <c r="L328"/>
    </row>
    <row r="329" spans="1:29" ht="15" hidden="1" x14ac:dyDescent="0.2">
      <c r="C329" s="36" t="s">
        <v>1294</v>
      </c>
      <c r="H329" s="58">
        <f>I319+I320+I322+I324+I325+SUM(I323:I323)</f>
        <v>2113.66</v>
      </c>
      <c r="I329" s="58"/>
      <c r="J329" s="58">
        <f>K319+K320+K322+K324+K325+SUM(K323:K323)</f>
        <v>25939.52</v>
      </c>
      <c r="K329" s="58"/>
      <c r="L329"/>
      <c r="O329" s="37">
        <f>I319+I320+I322+I324+I325+SUM(I323:I323)</f>
        <v>2113.66</v>
      </c>
      <c r="P329" s="37">
        <f>K319+K320+K322+K324+K325+SUM(K323:K323)</f>
        <v>25939.52</v>
      </c>
    </row>
    <row r="330" spans="1:29" hidden="1" x14ac:dyDescent="0.2">
      <c r="L330"/>
    </row>
    <row r="331" spans="1:29" ht="28.5" hidden="1" x14ac:dyDescent="0.2">
      <c r="A331" s="24">
        <v>30</v>
      </c>
      <c r="B331" s="24" t="str">
        <f>Source!F133</f>
        <v>4.10-33-11</v>
      </c>
      <c r="C331" s="24" t="s">
        <v>229</v>
      </c>
      <c r="D331" s="26" t="str">
        <f>Source!H133</f>
        <v>1 плата</v>
      </c>
      <c r="E331" s="25">
        <f>Source!I133</f>
        <v>1</v>
      </c>
      <c r="F331" s="28"/>
      <c r="G331" s="27"/>
      <c r="H331" s="25"/>
      <c r="I331" s="28"/>
      <c r="J331" s="25"/>
      <c r="K331" s="28"/>
      <c r="L331"/>
      <c r="Q331">
        <f>Source!X133</f>
        <v>16.440000000000001</v>
      </c>
      <c r="R331">
        <f>Source!X134</f>
        <v>926.56</v>
      </c>
      <c r="S331">
        <f>Source!Y133</f>
        <v>8.4</v>
      </c>
      <c r="T331">
        <f>Source!Y134</f>
        <v>473.57</v>
      </c>
      <c r="U331">
        <f>ROUND((175/100)*ROUND(Source!R133, 2), 2)</f>
        <v>0</v>
      </c>
      <c r="V331">
        <f>ROUND((0/100)*ROUND(Source!R134, 2), 2)</f>
        <v>0</v>
      </c>
      <c r="AC331">
        <v>0</v>
      </c>
    </row>
    <row r="332" spans="1:29" ht="14.25" hidden="1" x14ac:dyDescent="0.2">
      <c r="A332" s="24"/>
      <c r="B332" s="24"/>
      <c r="C332" s="24" t="s">
        <v>1283</v>
      </c>
      <c r="D332" s="26"/>
      <c r="E332" s="25"/>
      <c r="F332" s="28">
        <f>Source!AO133</f>
        <v>14.54</v>
      </c>
      <c r="G332" s="27" t="s">
        <v>165</v>
      </c>
      <c r="H332" s="25">
        <f>Source!AV134</f>
        <v>1.0469999999999999</v>
      </c>
      <c r="I332" s="28">
        <f>Source!S133</f>
        <v>18.27</v>
      </c>
      <c r="J332" s="25">
        <f>IF(Source!BA134&lt;&gt; 0, Source!BA134, 1)</f>
        <v>56.35</v>
      </c>
      <c r="K332" s="28">
        <f>Source!S134</f>
        <v>1029.51</v>
      </c>
      <c r="L332"/>
    </row>
    <row r="333" spans="1:29" ht="14.25" hidden="1" x14ac:dyDescent="0.2">
      <c r="A333" s="24"/>
      <c r="B333" s="24"/>
      <c r="C333" s="24" t="s">
        <v>1287</v>
      </c>
      <c r="D333" s="26" t="s">
        <v>1288</v>
      </c>
      <c r="E333" s="25">
        <f>Source!BZ134</f>
        <v>90</v>
      </c>
      <c r="F333" s="28"/>
      <c r="G333" s="27"/>
      <c r="H333" s="25"/>
      <c r="I333" s="28">
        <f>SUM(Q331:Q332)</f>
        <v>16.440000000000001</v>
      </c>
      <c r="J333" s="25">
        <f>Source!AT134</f>
        <v>90</v>
      </c>
      <c r="K333" s="28">
        <f>SUM(R331:R332)</f>
        <v>926.56</v>
      </c>
      <c r="L333"/>
    </row>
    <row r="334" spans="1:29" ht="14.25" hidden="1" x14ac:dyDescent="0.2">
      <c r="A334" s="24"/>
      <c r="B334" s="24"/>
      <c r="C334" s="24" t="s">
        <v>1289</v>
      </c>
      <c r="D334" s="26" t="s">
        <v>1288</v>
      </c>
      <c r="E334" s="25">
        <f>Source!CA134</f>
        <v>46</v>
      </c>
      <c r="F334" s="28"/>
      <c r="G334" s="27"/>
      <c r="H334" s="25"/>
      <c r="I334" s="28">
        <f>SUM(S331:S333)</f>
        <v>8.4</v>
      </c>
      <c r="J334" s="25">
        <f>Source!AU134</f>
        <v>46</v>
      </c>
      <c r="K334" s="28">
        <f>SUM(T331:T333)</f>
        <v>473.57</v>
      </c>
      <c r="L334"/>
    </row>
    <row r="335" spans="1:29" ht="14.25" hidden="1" x14ac:dyDescent="0.2">
      <c r="A335" s="31"/>
      <c r="B335" s="31"/>
      <c r="C335" s="31" t="s">
        <v>1290</v>
      </c>
      <c r="D335" s="32" t="s">
        <v>1291</v>
      </c>
      <c r="E335" s="33">
        <f>Source!AQ133</f>
        <v>1</v>
      </c>
      <c r="F335" s="34"/>
      <c r="G335" s="35" t="s">
        <v>165</v>
      </c>
      <c r="H335" s="33">
        <f>Source!AV134</f>
        <v>1.0469999999999999</v>
      </c>
      <c r="I335" s="34">
        <f>Source!U133</f>
        <v>1.2564</v>
      </c>
      <c r="J335" s="33"/>
      <c r="K335" s="34"/>
      <c r="L335"/>
    </row>
    <row r="336" spans="1:29" ht="15" hidden="1" x14ac:dyDescent="0.2">
      <c r="C336" s="36" t="s">
        <v>1292</v>
      </c>
      <c r="H336" s="61">
        <f>I332+I333+I334+0-0-0</f>
        <v>43.11</v>
      </c>
      <c r="I336" s="61"/>
      <c r="J336" s="61">
        <f>K332+K333+K334+0-0-0</f>
        <v>2429.64</v>
      </c>
      <c r="K336" s="61"/>
      <c r="L336"/>
    </row>
    <row r="337" spans="1:29" ht="15" hidden="1" x14ac:dyDescent="0.2">
      <c r="C337" s="36" t="s">
        <v>1293</v>
      </c>
      <c r="H337" s="58">
        <f>0+0</f>
        <v>0</v>
      </c>
      <c r="I337" s="58"/>
      <c r="J337" s="58">
        <f>0+0</f>
        <v>0</v>
      </c>
      <c r="K337" s="58"/>
      <c r="L337"/>
    </row>
    <row r="338" spans="1:29" ht="15" hidden="1" x14ac:dyDescent="0.2">
      <c r="C338" s="36" t="s">
        <v>1294</v>
      </c>
      <c r="H338" s="58">
        <f>I332+I333+I334+0</f>
        <v>43.11</v>
      </c>
      <c r="I338" s="58"/>
      <c r="J338" s="58">
        <f>K332+K333+K334+0</f>
        <v>2429.64</v>
      </c>
      <c r="K338" s="58"/>
      <c r="L338"/>
      <c r="O338" s="37">
        <f>I332+I333+I334+0</f>
        <v>43.11</v>
      </c>
      <c r="P338" s="37">
        <f>K332+K333+K334+0</f>
        <v>2429.64</v>
      </c>
    </row>
    <row r="339" spans="1:29" hidden="1" x14ac:dyDescent="0.2">
      <c r="L339"/>
    </row>
    <row r="340" spans="1:29" ht="42.75" hidden="1" x14ac:dyDescent="0.2">
      <c r="A340" s="24">
        <v>31</v>
      </c>
      <c r="B340" s="24" t="str">
        <f>Source!F135</f>
        <v>4.11-12-1</v>
      </c>
      <c r="C340" s="24" t="s">
        <v>187</v>
      </c>
      <c r="D340" s="26" t="str">
        <f>Source!H135</f>
        <v>1  ШТ.</v>
      </c>
      <c r="E340" s="25">
        <f>Source!I135</f>
        <v>1</v>
      </c>
      <c r="F340" s="28"/>
      <c r="G340" s="27"/>
      <c r="H340" s="25"/>
      <c r="I340" s="28"/>
      <c r="J340" s="25"/>
      <c r="K340" s="28"/>
      <c r="L340"/>
      <c r="Q340">
        <f>Source!X135</f>
        <v>13.27</v>
      </c>
      <c r="R340">
        <f>Source!X136</f>
        <v>747.54</v>
      </c>
      <c r="S340">
        <f>Source!Y135</f>
        <v>6.78</v>
      </c>
      <c r="T340">
        <f>Source!Y136</f>
        <v>382.08</v>
      </c>
      <c r="U340">
        <f>ROUND((175/100)*ROUND(Source!R135, 2), 2)</f>
        <v>0.18</v>
      </c>
      <c r="V340">
        <f>ROUND((0/100)*ROUND(Source!R136, 2), 2)</f>
        <v>0</v>
      </c>
      <c r="AC340">
        <v>0</v>
      </c>
    </row>
    <row r="341" spans="1:29" ht="14.25" hidden="1" x14ac:dyDescent="0.2">
      <c r="A341" s="24"/>
      <c r="B341" s="24"/>
      <c r="C341" s="24" t="s">
        <v>1283</v>
      </c>
      <c r="D341" s="26"/>
      <c r="E341" s="25"/>
      <c r="F341" s="28">
        <f>Source!AO135</f>
        <v>11.65</v>
      </c>
      <c r="G341" s="27" t="s">
        <v>165</v>
      </c>
      <c r="H341" s="25">
        <f>Source!AV136</f>
        <v>1.0469999999999999</v>
      </c>
      <c r="I341" s="28">
        <f>Source!S135</f>
        <v>14.64</v>
      </c>
      <c r="J341" s="25">
        <f>IF(Source!BA136&lt;&gt; 0, Source!BA136, 1)</f>
        <v>56.35</v>
      </c>
      <c r="K341" s="28">
        <f>Source!S136</f>
        <v>824.96</v>
      </c>
      <c r="L341"/>
    </row>
    <row r="342" spans="1:29" ht="14.25" hidden="1" x14ac:dyDescent="0.2">
      <c r="A342" s="24"/>
      <c r="B342" s="24"/>
      <c r="C342" s="24" t="s">
        <v>1285</v>
      </c>
      <c r="D342" s="26"/>
      <c r="E342" s="25"/>
      <c r="F342" s="28">
        <f>Source!AM135</f>
        <v>0.5</v>
      </c>
      <c r="G342" s="27" t="s">
        <v>165</v>
      </c>
      <c r="H342" s="25">
        <f>Source!AV136</f>
        <v>1.0469999999999999</v>
      </c>
      <c r="I342" s="28">
        <f>Source!Q135</f>
        <v>0.63</v>
      </c>
      <c r="J342" s="25">
        <f>IF(Source!BB136&lt;&gt; 0, Source!BB136, 1)</f>
        <v>17.02</v>
      </c>
      <c r="K342" s="28">
        <f>Source!Q136</f>
        <v>10.72</v>
      </c>
      <c r="L342"/>
    </row>
    <row r="343" spans="1:29" ht="14.25" hidden="1" x14ac:dyDescent="0.2">
      <c r="A343" s="24"/>
      <c r="B343" s="24"/>
      <c r="C343" s="24" t="s">
        <v>1286</v>
      </c>
      <c r="D343" s="26"/>
      <c r="E343" s="25"/>
      <c r="F343" s="28">
        <f>Source!AN135</f>
        <v>0.08</v>
      </c>
      <c r="G343" s="27" t="s">
        <v>165</v>
      </c>
      <c r="H343" s="25">
        <f>Source!AV136</f>
        <v>1.0469999999999999</v>
      </c>
      <c r="I343" s="30">
        <f>Source!R135</f>
        <v>0.1</v>
      </c>
      <c r="J343" s="25">
        <f>IF(Source!BS136&lt;&gt; 0, Source!BS136, 1)</f>
        <v>56.35</v>
      </c>
      <c r="K343" s="30">
        <f>Source!R136</f>
        <v>5.64</v>
      </c>
      <c r="L343"/>
    </row>
    <row r="344" spans="1:29" ht="82.5" x14ac:dyDescent="0.2">
      <c r="A344" s="92" t="s">
        <v>233</v>
      </c>
      <c r="B344" s="92" t="str">
        <f>Source!F137</f>
        <v>КА, п.11</v>
      </c>
      <c r="C344" s="92" t="s">
        <v>1300</v>
      </c>
      <c r="D344" s="93" t="str">
        <f>Source!H137</f>
        <v>ШТ</v>
      </c>
      <c r="E344" s="94">
        <f>Source!I137</f>
        <v>1</v>
      </c>
      <c r="F344" s="95">
        <f>Source!AK137</f>
        <v>791.53</v>
      </c>
      <c r="G344" s="96" t="s">
        <v>3</v>
      </c>
      <c r="H344" s="94">
        <f>Source!AW138</f>
        <v>1</v>
      </c>
      <c r="I344" s="95">
        <f>Source!O137</f>
        <v>791.53</v>
      </c>
      <c r="J344" s="94">
        <f>IF(Source!BC138&lt;&gt; 0, Source!BC138, 1)</f>
        <v>7.57</v>
      </c>
      <c r="K344" s="95">
        <f>Source!O138</f>
        <v>5991.88</v>
      </c>
      <c r="L344" s="97" t="s">
        <v>1341</v>
      </c>
      <c r="Q344">
        <f>Source!X137</f>
        <v>0</v>
      </c>
      <c r="R344">
        <f>Source!X138</f>
        <v>0</v>
      </c>
      <c r="S344">
        <f>Source!Y137</f>
        <v>0</v>
      </c>
      <c r="T344">
        <f>Source!Y138</f>
        <v>0</v>
      </c>
      <c r="U344">
        <f>ROUND((175/100)*ROUND(Source!R137, 2), 2)</f>
        <v>0</v>
      </c>
      <c r="V344">
        <f>ROUND((0/100)*ROUND(Source!R138, 2), 2)</f>
        <v>0</v>
      </c>
      <c r="AC344">
        <v>5</v>
      </c>
    </row>
    <row r="345" spans="1:29" ht="14.25" hidden="1" x14ac:dyDescent="0.2">
      <c r="A345" s="24"/>
      <c r="B345" s="24"/>
      <c r="C345" s="24" t="s">
        <v>1287</v>
      </c>
      <c r="D345" s="26" t="s">
        <v>1288</v>
      </c>
      <c r="E345" s="25">
        <f>Source!BZ136</f>
        <v>90</v>
      </c>
      <c r="F345" s="28"/>
      <c r="G345" s="27"/>
      <c r="H345" s="25"/>
      <c r="I345" s="28">
        <f>SUM(Q340:Q344)</f>
        <v>13.27</v>
      </c>
      <c r="J345" s="25">
        <f>Source!AT136</f>
        <v>90</v>
      </c>
      <c r="K345" s="28">
        <f>SUM(R340:R344)</f>
        <v>747.54</v>
      </c>
      <c r="L345"/>
    </row>
    <row r="346" spans="1:29" ht="14.25" hidden="1" x14ac:dyDescent="0.2">
      <c r="A346" s="24"/>
      <c r="B346" s="24"/>
      <c r="C346" s="24" t="s">
        <v>1289</v>
      </c>
      <c r="D346" s="26" t="s">
        <v>1288</v>
      </c>
      <c r="E346" s="25">
        <f>Source!CA136</f>
        <v>46</v>
      </c>
      <c r="F346" s="28"/>
      <c r="G346" s="27"/>
      <c r="H346" s="25"/>
      <c r="I346" s="28">
        <f>SUM(S340:S345)</f>
        <v>6.78</v>
      </c>
      <c r="J346" s="25">
        <f>Source!AU136</f>
        <v>46</v>
      </c>
      <c r="K346" s="28">
        <f>SUM(T340:T345)</f>
        <v>382.08</v>
      </c>
      <c r="L346"/>
    </row>
    <row r="347" spans="1:29" ht="14.25" hidden="1" x14ac:dyDescent="0.2">
      <c r="A347" s="31"/>
      <c r="B347" s="31"/>
      <c r="C347" s="31" t="s">
        <v>1290</v>
      </c>
      <c r="D347" s="32" t="s">
        <v>1291</v>
      </c>
      <c r="E347" s="33">
        <f>Source!AQ135</f>
        <v>1.03</v>
      </c>
      <c r="F347" s="34"/>
      <c r="G347" s="35" t="s">
        <v>165</v>
      </c>
      <c r="H347" s="33">
        <f>Source!AV136</f>
        <v>1.0469999999999999</v>
      </c>
      <c r="I347" s="34">
        <f>Source!U135</f>
        <v>1.2940919999999998</v>
      </c>
      <c r="J347" s="33"/>
      <c r="K347" s="34"/>
      <c r="L347"/>
    </row>
    <row r="348" spans="1:29" ht="15" hidden="1" x14ac:dyDescent="0.2">
      <c r="C348" s="36" t="s">
        <v>1292</v>
      </c>
      <c r="H348" s="61">
        <f>I341+I342+I345+I346+SUM(I344:I344)-SUMIF(AC344:AC344, 5, I344:I344)-SUMIF(AC344:AC344, 6, I344:I344)</f>
        <v>35.32000000000005</v>
      </c>
      <c r="I348" s="61"/>
      <c r="J348" s="61">
        <f>K341+K342+K345+K346+SUM(K344:K344)-SUMIF(AC344:AC344, 5, K344:K344)-SUMIF(AC344:AC344, 6, K344:K344)</f>
        <v>1965.3000000000002</v>
      </c>
      <c r="K348" s="61"/>
      <c r="L348"/>
    </row>
    <row r="349" spans="1:29" ht="15" hidden="1" x14ac:dyDescent="0.2">
      <c r="C349" s="36" t="s">
        <v>1293</v>
      </c>
      <c r="H349" s="58">
        <f>SUMIF(AC344:AC344, 5, I344:I344)+SUMIF(AC344:AC344, 6, I344:I344)</f>
        <v>791.53</v>
      </c>
      <c r="I349" s="58"/>
      <c r="J349" s="58">
        <f>SUMIF(AC344:AC344, 5, K344:K344)+SUMIF(AC344:AC344, 6, K344:K344)</f>
        <v>5991.88</v>
      </c>
      <c r="K349" s="58"/>
      <c r="L349"/>
    </row>
    <row r="350" spans="1:29" ht="15" hidden="1" x14ac:dyDescent="0.2">
      <c r="C350" s="36" t="s">
        <v>1294</v>
      </c>
      <c r="H350" s="58">
        <f>I341+I342+I345+I346+SUM(I344:I344)</f>
        <v>826.85</v>
      </c>
      <c r="I350" s="58"/>
      <c r="J350" s="58">
        <f>K341+K342+K345+K346+SUM(K344:K344)</f>
        <v>7957.18</v>
      </c>
      <c r="K350" s="58"/>
      <c r="L350"/>
      <c r="O350" s="37">
        <f>I341+I342+I345+I346+SUM(I344:I344)</f>
        <v>826.85</v>
      </c>
      <c r="P350" s="37">
        <f>K341+K342+K345+K346+SUM(K344:K344)</f>
        <v>7957.18</v>
      </c>
    </row>
    <row r="351" spans="1:29" hidden="1" x14ac:dyDescent="0.2">
      <c r="L351"/>
    </row>
    <row r="352" spans="1:29" ht="28.5" hidden="1" x14ac:dyDescent="0.2">
      <c r="A352" s="24">
        <v>32</v>
      </c>
      <c r="B352" s="24" t="str">
        <f>Source!F139</f>
        <v>4.10-19-6</v>
      </c>
      <c r="C352" s="24" t="s">
        <v>171</v>
      </c>
      <c r="D352" s="26" t="str">
        <f>Source!H139</f>
        <v>1  ШТ.</v>
      </c>
      <c r="E352" s="25">
        <f>Source!I139</f>
        <v>3</v>
      </c>
      <c r="F352" s="28"/>
      <c r="G352" s="27"/>
      <c r="H352" s="25"/>
      <c r="I352" s="28"/>
      <c r="J352" s="25"/>
      <c r="K352" s="28"/>
      <c r="L352"/>
      <c r="Q352">
        <f>Source!X139</f>
        <v>475.83</v>
      </c>
      <c r="R352">
        <f>Source!X140</f>
        <v>26813.02</v>
      </c>
      <c r="S352">
        <f>Source!Y139</f>
        <v>243.2</v>
      </c>
      <c r="T352">
        <f>Source!Y140</f>
        <v>13704.43</v>
      </c>
      <c r="U352">
        <f>ROUND((175/100)*ROUND(Source!R139, 2), 2)</f>
        <v>33.299999999999997</v>
      </c>
      <c r="V352">
        <f>ROUND((0/100)*ROUND(Source!R140, 2), 2)</f>
        <v>0</v>
      </c>
      <c r="AC352">
        <v>0</v>
      </c>
    </row>
    <row r="353" spans="1:29" ht="14.25" hidden="1" x14ac:dyDescent="0.2">
      <c r="A353" s="24"/>
      <c r="B353" s="24"/>
      <c r="C353" s="24" t="s">
        <v>1283</v>
      </c>
      <c r="D353" s="26"/>
      <c r="E353" s="25"/>
      <c r="F353" s="28">
        <f>Source!AO139</f>
        <v>135.22</v>
      </c>
      <c r="G353" s="27" t="s">
        <v>165</v>
      </c>
      <c r="H353" s="25">
        <f>Source!AV140</f>
        <v>1.0469999999999999</v>
      </c>
      <c r="I353" s="28">
        <f>Source!S139</f>
        <v>509.67</v>
      </c>
      <c r="J353" s="25">
        <f>IF(Source!BA140&lt;&gt; 0, Source!BA140, 1)</f>
        <v>56.35</v>
      </c>
      <c r="K353" s="28">
        <f>Source!S140</f>
        <v>28719.9</v>
      </c>
      <c r="L353"/>
    </row>
    <row r="354" spans="1:29" ht="14.25" hidden="1" x14ac:dyDescent="0.2">
      <c r="A354" s="24"/>
      <c r="B354" s="24"/>
      <c r="C354" s="24" t="s">
        <v>1285</v>
      </c>
      <c r="D354" s="26"/>
      <c r="E354" s="25"/>
      <c r="F354" s="28">
        <f>Source!AM139</f>
        <v>45.93</v>
      </c>
      <c r="G354" s="27" t="s">
        <v>165</v>
      </c>
      <c r="H354" s="25">
        <f>Source!AV140</f>
        <v>1.0469999999999999</v>
      </c>
      <c r="I354" s="28">
        <f>Source!Q139</f>
        <v>173.12</v>
      </c>
      <c r="J354" s="25">
        <f>IF(Source!BB140&lt;&gt; 0, Source!BB140, 1)</f>
        <v>16.16</v>
      </c>
      <c r="K354" s="28">
        <f>Source!Q140</f>
        <v>2797.62</v>
      </c>
      <c r="L354"/>
    </row>
    <row r="355" spans="1:29" ht="14.25" hidden="1" x14ac:dyDescent="0.2">
      <c r="A355" s="24"/>
      <c r="B355" s="24"/>
      <c r="C355" s="24" t="s">
        <v>1286</v>
      </c>
      <c r="D355" s="26"/>
      <c r="E355" s="25"/>
      <c r="F355" s="28">
        <f>Source!AN139</f>
        <v>5.05</v>
      </c>
      <c r="G355" s="27" t="s">
        <v>165</v>
      </c>
      <c r="H355" s="25">
        <f>Source!AV140</f>
        <v>1.0469999999999999</v>
      </c>
      <c r="I355" s="30">
        <f>Source!R139</f>
        <v>19.03</v>
      </c>
      <c r="J355" s="25">
        <f>IF(Source!BS140&lt;&gt; 0, Source!BS140, 1)</f>
        <v>56.35</v>
      </c>
      <c r="K355" s="30">
        <f>Source!R140</f>
        <v>1072.3399999999999</v>
      </c>
      <c r="L355"/>
    </row>
    <row r="356" spans="1:29" ht="14.25" hidden="1" x14ac:dyDescent="0.2">
      <c r="A356" s="24"/>
      <c r="B356" s="24"/>
      <c r="C356" s="24" t="s">
        <v>1297</v>
      </c>
      <c r="D356" s="26"/>
      <c r="E356" s="25"/>
      <c r="F356" s="28">
        <f>Source!AL139</f>
        <v>55.8</v>
      </c>
      <c r="G356" s="27"/>
      <c r="H356" s="25">
        <f>Source!AW140</f>
        <v>1</v>
      </c>
      <c r="I356" s="28">
        <f>Source!P139</f>
        <v>167.4</v>
      </c>
      <c r="J356" s="25">
        <f>IF(Source!BC140&lt;&gt; 0, Source!BC140, 1)</f>
        <v>10.51</v>
      </c>
      <c r="K356" s="28">
        <f>Source!P140</f>
        <v>1759.37</v>
      </c>
      <c r="L356"/>
    </row>
    <row r="357" spans="1:29" ht="57" hidden="1" x14ac:dyDescent="0.2">
      <c r="A357" s="24" t="s">
        <v>238</v>
      </c>
      <c r="B357" s="24" t="str">
        <f>Source!F141</f>
        <v>1.1-1-8146</v>
      </c>
      <c r="C357" s="24" t="s">
        <v>174</v>
      </c>
      <c r="D357" s="26" t="str">
        <f>Source!H141</f>
        <v>кг</v>
      </c>
      <c r="E357" s="25">
        <f>Source!I141</f>
        <v>0.89999999999999991</v>
      </c>
      <c r="F357" s="28">
        <f>Source!AK141</f>
        <v>31.08</v>
      </c>
      <c r="G357" s="49" t="s">
        <v>3</v>
      </c>
      <c r="H357" s="25">
        <f>Source!AW142</f>
        <v>1</v>
      </c>
      <c r="I357" s="28">
        <f>Source!O141</f>
        <v>27.97</v>
      </c>
      <c r="J357" s="25">
        <f>IF(Source!BC142&lt;&gt; 0, Source!BC142, 1)</f>
        <v>3.59</v>
      </c>
      <c r="K357" s="28">
        <f>Source!O142</f>
        <v>100.41</v>
      </c>
      <c r="L357"/>
      <c r="Q357">
        <f>Source!X141</f>
        <v>0</v>
      </c>
      <c r="R357">
        <f>Source!X142</f>
        <v>0</v>
      </c>
      <c r="S357">
        <f>Source!Y141</f>
        <v>0</v>
      </c>
      <c r="T357">
        <f>Source!Y142</f>
        <v>0</v>
      </c>
      <c r="U357">
        <f>ROUND((175/100)*ROUND(Source!R141, 2), 2)</f>
        <v>0</v>
      </c>
      <c r="V357">
        <f>ROUND((0/100)*ROUND(Source!R142, 2), 2)</f>
        <v>0</v>
      </c>
      <c r="AC357">
        <v>3</v>
      </c>
    </row>
    <row r="358" spans="1:29" ht="68.25" x14ac:dyDescent="0.2">
      <c r="A358" s="92" t="s">
        <v>239</v>
      </c>
      <c r="B358" s="92" t="str">
        <f>Source!F143</f>
        <v>КА, п.12</v>
      </c>
      <c r="C358" s="92" t="s">
        <v>1348</v>
      </c>
      <c r="D358" s="93" t="str">
        <f>Source!H143</f>
        <v>ШТ</v>
      </c>
      <c r="E358" s="94">
        <f>Source!I143</f>
        <v>3</v>
      </c>
      <c r="F358" s="95">
        <f>Source!AK143</f>
        <v>7149.14</v>
      </c>
      <c r="G358" s="96" t="s">
        <v>3</v>
      </c>
      <c r="H358" s="94">
        <f>Source!AW144</f>
        <v>1</v>
      </c>
      <c r="I358" s="95">
        <f>Source!O143</f>
        <v>21447.42</v>
      </c>
      <c r="J358" s="94">
        <f>IF(Source!BC144&lt;&gt; 0, Source!BC144, 1)</f>
        <v>7.57</v>
      </c>
      <c r="K358" s="95">
        <f>Source!O144</f>
        <v>162356.97</v>
      </c>
      <c r="L358" s="97" t="s">
        <v>1341</v>
      </c>
      <c r="Q358">
        <f>Source!X143</f>
        <v>0</v>
      </c>
      <c r="R358">
        <f>Source!X144</f>
        <v>0</v>
      </c>
      <c r="S358">
        <f>Source!Y143</f>
        <v>0</v>
      </c>
      <c r="T358">
        <f>Source!Y144</f>
        <v>0</v>
      </c>
      <c r="U358">
        <f>ROUND((175/100)*ROUND(Source!R143, 2), 2)</f>
        <v>0</v>
      </c>
      <c r="V358">
        <f>ROUND((0/100)*ROUND(Source!R144, 2), 2)</f>
        <v>0</v>
      </c>
      <c r="AC358">
        <v>5</v>
      </c>
    </row>
    <row r="359" spans="1:29" ht="14.25" hidden="1" x14ac:dyDescent="0.2">
      <c r="A359" s="24"/>
      <c r="B359" s="24"/>
      <c r="C359" s="24" t="s">
        <v>1287</v>
      </c>
      <c r="D359" s="26" t="s">
        <v>1288</v>
      </c>
      <c r="E359" s="25">
        <f>Source!BZ140</f>
        <v>90</v>
      </c>
      <c r="F359" s="28"/>
      <c r="G359" s="27"/>
      <c r="H359" s="25"/>
      <c r="I359" s="28">
        <f>SUM(Q352:Q358)</f>
        <v>475.83</v>
      </c>
      <c r="J359" s="25">
        <f>Source!AT140</f>
        <v>90</v>
      </c>
      <c r="K359" s="28">
        <f>SUM(R352:R358)</f>
        <v>26813.02</v>
      </c>
      <c r="L359"/>
    </row>
    <row r="360" spans="1:29" ht="14.25" hidden="1" x14ac:dyDescent="0.2">
      <c r="A360" s="24"/>
      <c r="B360" s="24"/>
      <c r="C360" s="24" t="s">
        <v>1289</v>
      </c>
      <c r="D360" s="26" t="s">
        <v>1288</v>
      </c>
      <c r="E360" s="25">
        <f>Source!CA140</f>
        <v>46</v>
      </c>
      <c r="F360" s="28"/>
      <c r="G360" s="27"/>
      <c r="H360" s="25"/>
      <c r="I360" s="28">
        <f>SUM(S352:S359)</f>
        <v>243.2</v>
      </c>
      <c r="J360" s="25">
        <f>Source!AU140</f>
        <v>46</v>
      </c>
      <c r="K360" s="28">
        <f>SUM(T352:T359)</f>
        <v>13704.43</v>
      </c>
      <c r="L360"/>
    </row>
    <row r="361" spans="1:29" ht="14.25" hidden="1" x14ac:dyDescent="0.2">
      <c r="A361" s="31"/>
      <c r="B361" s="31"/>
      <c r="C361" s="31" t="s">
        <v>1290</v>
      </c>
      <c r="D361" s="32" t="s">
        <v>1291</v>
      </c>
      <c r="E361" s="33">
        <f>Source!AQ139</f>
        <v>9.3000000000000007</v>
      </c>
      <c r="F361" s="34"/>
      <c r="G361" s="35" t="s">
        <v>165</v>
      </c>
      <c r="H361" s="33">
        <f>Source!AV140</f>
        <v>1.0469999999999999</v>
      </c>
      <c r="I361" s="34">
        <f>Source!U139</f>
        <v>35.053559999999997</v>
      </c>
      <c r="J361" s="33"/>
      <c r="K361" s="34"/>
      <c r="L361"/>
    </row>
    <row r="362" spans="1:29" ht="15" hidden="1" x14ac:dyDescent="0.2">
      <c r="C362" s="36" t="s">
        <v>1292</v>
      </c>
      <c r="H362" s="61">
        <f>I353+I354+I356+I359+I360+SUM(I357:I358)-SUMIF(AC357:AC358, 5, I357:I358)-SUMIF(AC357:AC358, 6, I357:I358)</f>
        <v>1597.1900000000023</v>
      </c>
      <c r="I362" s="61"/>
      <c r="J362" s="61">
        <f>K353+K354+K356+K359+K360+SUM(K357:K358)-SUMIF(AC357:AC358, 5, K357:K358)-SUMIF(AC357:AC358, 6, K357:K358)</f>
        <v>73894.75</v>
      </c>
      <c r="K362" s="61"/>
      <c r="L362"/>
    </row>
    <row r="363" spans="1:29" ht="15" hidden="1" x14ac:dyDescent="0.2">
      <c r="C363" s="36" t="s">
        <v>1293</v>
      </c>
      <c r="H363" s="58">
        <f>SUMIF(AC357:AC358, 5, I357:I358)+SUMIF(AC357:AC358, 6, I357:I358)</f>
        <v>21447.42</v>
      </c>
      <c r="I363" s="58"/>
      <c r="J363" s="58">
        <f>SUMIF(AC357:AC358, 5, K357:K358)+SUMIF(AC357:AC358, 6, K357:K358)</f>
        <v>162356.97</v>
      </c>
      <c r="K363" s="58"/>
      <c r="L363"/>
    </row>
    <row r="364" spans="1:29" ht="15" hidden="1" x14ac:dyDescent="0.2">
      <c r="C364" s="36" t="s">
        <v>1294</v>
      </c>
      <c r="H364" s="58">
        <f>I353+I354+I356+I359+I360+SUM(I357:I358)</f>
        <v>23044.61</v>
      </c>
      <c r="I364" s="58"/>
      <c r="J364" s="58">
        <f>K353+K354+K356+K359+K360+SUM(K357:K358)</f>
        <v>236251.72</v>
      </c>
      <c r="K364" s="58"/>
      <c r="L364"/>
      <c r="O364" s="37">
        <f>I353+I354+I356+I359+I360+SUM(I357:I358)</f>
        <v>23044.61</v>
      </c>
      <c r="P364" s="37">
        <f>K353+K354+K356+K359+K360+SUM(K357:K358)</f>
        <v>236251.72</v>
      </c>
    </row>
    <row r="365" spans="1:29" hidden="1" x14ac:dyDescent="0.2">
      <c r="L365"/>
    </row>
    <row r="366" spans="1:29" ht="28.5" hidden="1" x14ac:dyDescent="0.2">
      <c r="A366" s="24">
        <v>33</v>
      </c>
      <c r="B366" s="24" t="str">
        <f>Source!F145</f>
        <v>4.10-1-10</v>
      </c>
      <c r="C366" s="24" t="s">
        <v>220</v>
      </c>
      <c r="D366" s="26" t="str">
        <f>Source!H145</f>
        <v>1 плата</v>
      </c>
      <c r="E366" s="25">
        <f>Source!I145</f>
        <v>3</v>
      </c>
      <c r="F366" s="28"/>
      <c r="G366" s="27"/>
      <c r="H366" s="25"/>
      <c r="I366" s="28"/>
      <c r="J366" s="25"/>
      <c r="K366" s="28"/>
      <c r="L366"/>
      <c r="Q366">
        <f>Source!X145</f>
        <v>231.15</v>
      </c>
      <c r="R366">
        <f>Source!X146</f>
        <v>13025.14</v>
      </c>
      <c r="S366">
        <f>Source!Y145</f>
        <v>118.14</v>
      </c>
      <c r="T366">
        <f>Source!Y146</f>
        <v>6657.29</v>
      </c>
      <c r="U366">
        <f>ROUND((175/100)*ROUND(Source!R145, 2), 2)</f>
        <v>16.63</v>
      </c>
      <c r="V366">
        <f>ROUND((0/100)*ROUND(Source!R146, 2), 2)</f>
        <v>0</v>
      </c>
      <c r="AC366">
        <v>0</v>
      </c>
    </row>
    <row r="367" spans="1:29" ht="14.25" hidden="1" x14ac:dyDescent="0.2">
      <c r="A367" s="24"/>
      <c r="B367" s="24"/>
      <c r="C367" s="24" t="s">
        <v>1283</v>
      </c>
      <c r="D367" s="26"/>
      <c r="E367" s="25"/>
      <c r="F367" s="28">
        <f>Source!AO145</f>
        <v>65.62</v>
      </c>
      <c r="G367" s="27" t="s">
        <v>165</v>
      </c>
      <c r="H367" s="25">
        <f>Source!AV146</f>
        <v>1.0469999999999999</v>
      </c>
      <c r="I367" s="28">
        <f>Source!S145</f>
        <v>247.33</v>
      </c>
      <c r="J367" s="25">
        <f>IF(Source!BA146&lt;&gt; 0, Source!BA146, 1)</f>
        <v>56.35</v>
      </c>
      <c r="K367" s="28">
        <f>Source!S146</f>
        <v>13937.05</v>
      </c>
      <c r="L367"/>
    </row>
    <row r="368" spans="1:29" ht="14.25" hidden="1" x14ac:dyDescent="0.2">
      <c r="A368" s="24"/>
      <c r="B368" s="24"/>
      <c r="C368" s="24" t="s">
        <v>1285</v>
      </c>
      <c r="D368" s="26"/>
      <c r="E368" s="25"/>
      <c r="F368" s="28">
        <f>Source!AM145</f>
        <v>22.97</v>
      </c>
      <c r="G368" s="27" t="s">
        <v>165</v>
      </c>
      <c r="H368" s="25">
        <f>Source!AV146</f>
        <v>1.0469999999999999</v>
      </c>
      <c r="I368" s="28">
        <f>Source!Q145</f>
        <v>86.58</v>
      </c>
      <c r="J368" s="25">
        <f>IF(Source!BB146&lt;&gt; 0, Source!BB146, 1)</f>
        <v>16.16</v>
      </c>
      <c r="K368" s="28">
        <f>Source!Q146</f>
        <v>1399.13</v>
      </c>
      <c r="L368"/>
    </row>
    <row r="369" spans="1:29" ht="14.25" hidden="1" x14ac:dyDescent="0.2">
      <c r="A369" s="24"/>
      <c r="B369" s="24"/>
      <c r="C369" s="24" t="s">
        <v>1286</v>
      </c>
      <c r="D369" s="26"/>
      <c r="E369" s="25"/>
      <c r="F369" s="28">
        <f>Source!AN145</f>
        <v>2.52</v>
      </c>
      <c r="G369" s="27" t="s">
        <v>165</v>
      </c>
      <c r="H369" s="25">
        <f>Source!AV146</f>
        <v>1.0469999999999999</v>
      </c>
      <c r="I369" s="30">
        <f>Source!R145</f>
        <v>9.5</v>
      </c>
      <c r="J369" s="25">
        <f>IF(Source!BS146&lt;&gt; 0, Source!BS146, 1)</f>
        <v>56.35</v>
      </c>
      <c r="K369" s="30">
        <f>Source!R146</f>
        <v>535.33000000000004</v>
      </c>
      <c r="L369"/>
    </row>
    <row r="370" spans="1:29" ht="14.25" hidden="1" x14ac:dyDescent="0.2">
      <c r="A370" s="24"/>
      <c r="B370" s="24"/>
      <c r="C370" s="24" t="s">
        <v>1297</v>
      </c>
      <c r="D370" s="26"/>
      <c r="E370" s="25"/>
      <c r="F370" s="28">
        <f>Source!AL145</f>
        <v>3.55</v>
      </c>
      <c r="G370" s="27"/>
      <c r="H370" s="25">
        <f>Source!AW146</f>
        <v>1</v>
      </c>
      <c r="I370" s="28">
        <f>Source!P145</f>
        <v>10.65</v>
      </c>
      <c r="J370" s="25">
        <f>IF(Source!BC146&lt;&gt; 0, Source!BC146, 1)</f>
        <v>4.8499999999999996</v>
      </c>
      <c r="K370" s="28">
        <f>Source!P146</f>
        <v>51.65</v>
      </c>
      <c r="L370"/>
    </row>
    <row r="371" spans="1:29" ht="54" x14ac:dyDescent="0.2">
      <c r="A371" s="92" t="s">
        <v>244</v>
      </c>
      <c r="B371" s="92" t="str">
        <f>Source!F147</f>
        <v>КА, п.13</v>
      </c>
      <c r="C371" s="92" t="s">
        <v>1301</v>
      </c>
      <c r="D371" s="93" t="str">
        <f>Source!H147</f>
        <v>ШТ</v>
      </c>
      <c r="E371" s="94">
        <f>Source!I147</f>
        <v>3</v>
      </c>
      <c r="F371" s="95">
        <f>Source!AK147</f>
        <v>1665.9</v>
      </c>
      <c r="G371" s="96" t="s">
        <v>3</v>
      </c>
      <c r="H371" s="94">
        <f>Source!AW148</f>
        <v>1</v>
      </c>
      <c r="I371" s="95">
        <f>Source!O147</f>
        <v>4997.7</v>
      </c>
      <c r="J371" s="94">
        <f>IF(Source!BC148&lt;&gt; 0, Source!BC148, 1)</f>
        <v>7.57</v>
      </c>
      <c r="K371" s="95">
        <f>Source!O148</f>
        <v>37832.589999999997</v>
      </c>
      <c r="L371" s="97" t="s">
        <v>1341</v>
      </c>
      <c r="Q371">
        <f>Source!X147</f>
        <v>0</v>
      </c>
      <c r="R371">
        <f>Source!X148</f>
        <v>0</v>
      </c>
      <c r="S371">
        <f>Source!Y147</f>
        <v>0</v>
      </c>
      <c r="T371">
        <f>Source!Y148</f>
        <v>0</v>
      </c>
      <c r="U371">
        <f>ROUND((175/100)*ROUND(Source!R147, 2), 2)</f>
        <v>0</v>
      </c>
      <c r="V371">
        <f>ROUND((0/100)*ROUND(Source!R148, 2), 2)</f>
        <v>0</v>
      </c>
      <c r="AC371">
        <v>5</v>
      </c>
    </row>
    <row r="372" spans="1:29" ht="14.25" hidden="1" x14ac:dyDescent="0.2">
      <c r="A372" s="24"/>
      <c r="B372" s="24"/>
      <c r="C372" s="24" t="s">
        <v>1287</v>
      </c>
      <c r="D372" s="26" t="s">
        <v>1288</v>
      </c>
      <c r="E372" s="25">
        <f>Source!BZ146</f>
        <v>90</v>
      </c>
      <c r="F372" s="28"/>
      <c r="G372" s="27"/>
      <c r="H372" s="25"/>
      <c r="I372" s="28">
        <f>SUM(Q366:Q371)</f>
        <v>231.15</v>
      </c>
      <c r="J372" s="25">
        <f>Source!AT146</f>
        <v>90</v>
      </c>
      <c r="K372" s="28">
        <f>SUM(R366:R371)</f>
        <v>13025.14</v>
      </c>
      <c r="L372"/>
    </row>
    <row r="373" spans="1:29" ht="14.25" hidden="1" x14ac:dyDescent="0.2">
      <c r="A373" s="24"/>
      <c r="B373" s="24"/>
      <c r="C373" s="24" t="s">
        <v>1289</v>
      </c>
      <c r="D373" s="26" t="s">
        <v>1288</v>
      </c>
      <c r="E373" s="25">
        <f>Source!CA146</f>
        <v>46</v>
      </c>
      <c r="F373" s="28"/>
      <c r="G373" s="27"/>
      <c r="H373" s="25"/>
      <c r="I373" s="28">
        <f>SUM(S366:S372)</f>
        <v>118.14</v>
      </c>
      <c r="J373" s="25">
        <f>Source!AU146</f>
        <v>46</v>
      </c>
      <c r="K373" s="28">
        <f>SUM(T366:T372)</f>
        <v>6657.29</v>
      </c>
      <c r="L373"/>
    </row>
    <row r="374" spans="1:29" ht="14.25" hidden="1" x14ac:dyDescent="0.2">
      <c r="A374" s="31"/>
      <c r="B374" s="31"/>
      <c r="C374" s="31" t="s">
        <v>1290</v>
      </c>
      <c r="D374" s="32" t="s">
        <v>1291</v>
      </c>
      <c r="E374" s="33">
        <f>Source!AQ145</f>
        <v>5.2</v>
      </c>
      <c r="F374" s="34"/>
      <c r="G374" s="35" t="s">
        <v>165</v>
      </c>
      <c r="H374" s="33">
        <f>Source!AV146</f>
        <v>1.0469999999999999</v>
      </c>
      <c r="I374" s="34">
        <f>Source!U145</f>
        <v>19.59984</v>
      </c>
      <c r="J374" s="33"/>
      <c r="K374" s="34"/>
      <c r="L374"/>
    </row>
    <row r="375" spans="1:29" ht="15" hidden="1" x14ac:dyDescent="0.2">
      <c r="C375" s="36" t="s">
        <v>1292</v>
      </c>
      <c r="H375" s="61">
        <f>I367+I368+I370+I372+I373+SUM(I371:I371)-SUMIF(AC371:AC371, 5, I371:I371)-SUMIF(AC371:AC371, 6, I371:I371)</f>
        <v>693.85000000000036</v>
      </c>
      <c r="I375" s="61"/>
      <c r="J375" s="61">
        <f>K367+K368+K370+K372+K373+SUM(K371:K371)-SUMIF(AC371:AC371, 5, K371:K371)-SUMIF(AC371:AC371, 6, K371:K371)</f>
        <v>35070.260000000009</v>
      </c>
      <c r="K375" s="61"/>
      <c r="L375"/>
    </row>
    <row r="376" spans="1:29" ht="15" hidden="1" x14ac:dyDescent="0.2">
      <c r="C376" s="36" t="s">
        <v>1293</v>
      </c>
      <c r="H376" s="58">
        <f>SUMIF(AC371:AC371, 5, I371:I371)+SUMIF(AC371:AC371, 6, I371:I371)</f>
        <v>4997.7</v>
      </c>
      <c r="I376" s="58"/>
      <c r="J376" s="58">
        <f>SUMIF(AC371:AC371, 5, K371:K371)+SUMIF(AC371:AC371, 6, K371:K371)</f>
        <v>37832.589999999997</v>
      </c>
      <c r="K376" s="58"/>
      <c r="L376"/>
    </row>
    <row r="377" spans="1:29" ht="15" hidden="1" x14ac:dyDescent="0.2">
      <c r="C377" s="36" t="s">
        <v>1294</v>
      </c>
      <c r="H377" s="58">
        <f>I367+I368+I370+I372+I373+SUM(I371:I371)</f>
        <v>5691.55</v>
      </c>
      <c r="I377" s="58"/>
      <c r="J377" s="58">
        <f>K367+K368+K370+K372+K373+SUM(K371:K371)</f>
        <v>72902.850000000006</v>
      </c>
      <c r="K377" s="58"/>
      <c r="L377"/>
      <c r="O377" s="37">
        <f>I367+I368+I370+I372+I373+SUM(I371:I371)</f>
        <v>5691.55</v>
      </c>
      <c r="P377" s="37">
        <f>K367+K368+K370+K372+K373+SUM(K371:K371)</f>
        <v>72902.850000000006</v>
      </c>
    </row>
    <row r="378" spans="1:29" hidden="1" x14ac:dyDescent="0.2">
      <c r="L378"/>
    </row>
    <row r="379" spans="1:29" ht="42.75" hidden="1" x14ac:dyDescent="0.2">
      <c r="A379" s="24">
        <v>34</v>
      </c>
      <c r="B379" s="24" t="str">
        <f>Source!F149</f>
        <v>4.11-12-1</v>
      </c>
      <c r="C379" s="24" t="s">
        <v>187</v>
      </c>
      <c r="D379" s="26" t="str">
        <f>Source!H149</f>
        <v>1  ШТ.</v>
      </c>
      <c r="E379" s="25">
        <f>Source!I149</f>
        <v>3</v>
      </c>
      <c r="F379" s="28"/>
      <c r="G379" s="27"/>
      <c r="H379" s="25"/>
      <c r="I379" s="28"/>
      <c r="J379" s="25"/>
      <c r="K379" s="28"/>
      <c r="L379"/>
      <c r="Q379">
        <f>Source!X149</f>
        <v>39.79</v>
      </c>
      <c r="R379">
        <f>Source!X150</f>
        <v>2242.12</v>
      </c>
      <c r="S379">
        <f>Source!Y149</f>
        <v>20.34</v>
      </c>
      <c r="T379">
        <f>Source!Y150</f>
        <v>1145.97</v>
      </c>
      <c r="U379">
        <f>ROUND((175/100)*ROUND(Source!R149, 2), 2)</f>
        <v>0.53</v>
      </c>
      <c r="V379">
        <f>ROUND((0/100)*ROUND(Source!R150, 2), 2)</f>
        <v>0</v>
      </c>
      <c r="AC379">
        <v>0</v>
      </c>
    </row>
    <row r="380" spans="1:29" ht="14.25" hidden="1" x14ac:dyDescent="0.2">
      <c r="A380" s="24"/>
      <c r="B380" s="24"/>
      <c r="C380" s="24" t="s">
        <v>1283</v>
      </c>
      <c r="D380" s="26"/>
      <c r="E380" s="25"/>
      <c r="F380" s="28">
        <f>Source!AO149</f>
        <v>11.65</v>
      </c>
      <c r="G380" s="27" t="s">
        <v>165</v>
      </c>
      <c r="H380" s="25">
        <f>Source!AV150</f>
        <v>1.0469999999999999</v>
      </c>
      <c r="I380" s="28">
        <f>Source!S149</f>
        <v>43.91</v>
      </c>
      <c r="J380" s="25">
        <f>IF(Source!BA150&lt;&gt; 0, Source!BA150, 1)</f>
        <v>56.35</v>
      </c>
      <c r="K380" s="28">
        <f>Source!S150</f>
        <v>2474.33</v>
      </c>
      <c r="L380"/>
    </row>
    <row r="381" spans="1:29" ht="14.25" hidden="1" x14ac:dyDescent="0.2">
      <c r="A381" s="24"/>
      <c r="B381" s="24"/>
      <c r="C381" s="24" t="s">
        <v>1285</v>
      </c>
      <c r="D381" s="26"/>
      <c r="E381" s="25"/>
      <c r="F381" s="28">
        <f>Source!AM149</f>
        <v>0.5</v>
      </c>
      <c r="G381" s="27" t="s">
        <v>165</v>
      </c>
      <c r="H381" s="25">
        <f>Source!AV150</f>
        <v>1.0469999999999999</v>
      </c>
      <c r="I381" s="28">
        <f>Source!Q149</f>
        <v>1.88</v>
      </c>
      <c r="J381" s="25">
        <f>IF(Source!BB150&lt;&gt; 0, Source!BB150, 1)</f>
        <v>17.02</v>
      </c>
      <c r="K381" s="28">
        <f>Source!Q150</f>
        <v>32</v>
      </c>
      <c r="L381"/>
    </row>
    <row r="382" spans="1:29" ht="14.25" hidden="1" x14ac:dyDescent="0.2">
      <c r="A382" s="24"/>
      <c r="B382" s="24"/>
      <c r="C382" s="24" t="s">
        <v>1286</v>
      </c>
      <c r="D382" s="26"/>
      <c r="E382" s="25"/>
      <c r="F382" s="28">
        <f>Source!AN149</f>
        <v>0.08</v>
      </c>
      <c r="G382" s="27" t="s">
        <v>165</v>
      </c>
      <c r="H382" s="25">
        <f>Source!AV150</f>
        <v>1.0469999999999999</v>
      </c>
      <c r="I382" s="30">
        <f>Source!R149</f>
        <v>0.3</v>
      </c>
      <c r="J382" s="25">
        <f>IF(Source!BS150&lt;&gt; 0, Source!BS150, 1)</f>
        <v>56.35</v>
      </c>
      <c r="K382" s="30">
        <f>Source!R150</f>
        <v>16.91</v>
      </c>
      <c r="L382"/>
    </row>
    <row r="383" spans="1:29" ht="82.5" x14ac:dyDescent="0.2">
      <c r="A383" s="92" t="s">
        <v>249</v>
      </c>
      <c r="B383" s="92" t="str">
        <f>Source!F151</f>
        <v>КА, п.14</v>
      </c>
      <c r="C383" s="92" t="s">
        <v>1302</v>
      </c>
      <c r="D383" s="93" t="str">
        <f>Source!H151</f>
        <v>ШТ</v>
      </c>
      <c r="E383" s="94">
        <f>Source!I151</f>
        <v>3</v>
      </c>
      <c r="F383" s="95">
        <f>Source!AK151</f>
        <v>395.81</v>
      </c>
      <c r="G383" s="96" t="s">
        <v>3</v>
      </c>
      <c r="H383" s="94">
        <f>Source!AW152</f>
        <v>1</v>
      </c>
      <c r="I383" s="95">
        <f>Source!O151</f>
        <v>1187.43</v>
      </c>
      <c r="J383" s="94">
        <f>IF(Source!BC152&lt;&gt; 0, Source!BC152, 1)</f>
        <v>7.57</v>
      </c>
      <c r="K383" s="95">
        <f>Source!O152</f>
        <v>8988.85</v>
      </c>
      <c r="L383" s="97" t="s">
        <v>1341</v>
      </c>
      <c r="Q383">
        <f>Source!X151</f>
        <v>0</v>
      </c>
      <c r="R383">
        <f>Source!X152</f>
        <v>0</v>
      </c>
      <c r="S383">
        <f>Source!Y151</f>
        <v>0</v>
      </c>
      <c r="T383">
        <f>Source!Y152</f>
        <v>0</v>
      </c>
      <c r="U383">
        <f>ROUND((175/100)*ROUND(Source!R151, 2), 2)</f>
        <v>0</v>
      </c>
      <c r="V383">
        <f>ROUND((0/100)*ROUND(Source!R152, 2), 2)</f>
        <v>0</v>
      </c>
      <c r="AC383">
        <v>5</v>
      </c>
    </row>
    <row r="384" spans="1:29" ht="14.25" hidden="1" x14ac:dyDescent="0.2">
      <c r="A384" s="24"/>
      <c r="B384" s="24"/>
      <c r="C384" s="24" t="s">
        <v>1287</v>
      </c>
      <c r="D384" s="26" t="s">
        <v>1288</v>
      </c>
      <c r="E384" s="25">
        <f>Source!BZ150</f>
        <v>90</v>
      </c>
      <c r="F384" s="28"/>
      <c r="G384" s="27"/>
      <c r="H384" s="25"/>
      <c r="I384" s="28">
        <f>SUM(Q379:Q383)</f>
        <v>39.79</v>
      </c>
      <c r="J384" s="25">
        <f>Source!AT150</f>
        <v>90</v>
      </c>
      <c r="K384" s="28">
        <f>SUM(R379:R383)</f>
        <v>2242.12</v>
      </c>
      <c r="L384"/>
    </row>
    <row r="385" spans="1:29" ht="14.25" hidden="1" x14ac:dyDescent="0.2">
      <c r="A385" s="24"/>
      <c r="B385" s="24"/>
      <c r="C385" s="24" t="s">
        <v>1289</v>
      </c>
      <c r="D385" s="26" t="s">
        <v>1288</v>
      </c>
      <c r="E385" s="25">
        <f>Source!CA150</f>
        <v>46</v>
      </c>
      <c r="F385" s="28"/>
      <c r="G385" s="27"/>
      <c r="H385" s="25"/>
      <c r="I385" s="28">
        <f>SUM(S379:S384)</f>
        <v>20.34</v>
      </c>
      <c r="J385" s="25">
        <f>Source!AU150</f>
        <v>46</v>
      </c>
      <c r="K385" s="28">
        <f>SUM(T379:T384)</f>
        <v>1145.97</v>
      </c>
      <c r="L385"/>
    </row>
    <row r="386" spans="1:29" ht="14.25" hidden="1" x14ac:dyDescent="0.2">
      <c r="A386" s="31"/>
      <c r="B386" s="31"/>
      <c r="C386" s="31" t="s">
        <v>1290</v>
      </c>
      <c r="D386" s="32" t="s">
        <v>1291</v>
      </c>
      <c r="E386" s="33">
        <f>Source!AQ149</f>
        <v>1.03</v>
      </c>
      <c r="F386" s="34"/>
      <c r="G386" s="35" t="s">
        <v>165</v>
      </c>
      <c r="H386" s="33">
        <f>Source!AV150</f>
        <v>1.0469999999999999</v>
      </c>
      <c r="I386" s="34">
        <f>Source!U149</f>
        <v>3.8822759999999992</v>
      </c>
      <c r="J386" s="33"/>
      <c r="K386" s="34"/>
      <c r="L386"/>
    </row>
    <row r="387" spans="1:29" ht="15" hidden="1" x14ac:dyDescent="0.2">
      <c r="C387" s="36" t="s">
        <v>1292</v>
      </c>
      <c r="H387" s="61">
        <f>I380+I381+I384+I385+SUM(I383:I383)-SUMIF(AC383:AC383, 5, I383:I383)-SUMIF(AC383:AC383, 6, I383:I383)</f>
        <v>105.92000000000007</v>
      </c>
      <c r="I387" s="61"/>
      <c r="J387" s="61">
        <f>K380+K381+K384+K385+SUM(K383:K383)-SUMIF(AC383:AC383, 5, K383:K383)-SUMIF(AC383:AC383, 6, K383:K383)</f>
        <v>5894.42</v>
      </c>
      <c r="K387" s="61"/>
      <c r="L387"/>
    </row>
    <row r="388" spans="1:29" ht="15" hidden="1" x14ac:dyDescent="0.2">
      <c r="C388" s="36" t="s">
        <v>1293</v>
      </c>
      <c r="H388" s="58">
        <f>SUMIF(AC383:AC383, 5, I383:I383)+SUMIF(AC383:AC383, 6, I383:I383)</f>
        <v>1187.43</v>
      </c>
      <c r="I388" s="58"/>
      <c r="J388" s="58">
        <f>SUMIF(AC383:AC383, 5, K383:K383)+SUMIF(AC383:AC383, 6, K383:K383)</f>
        <v>8988.85</v>
      </c>
      <c r="K388" s="58"/>
      <c r="L388"/>
    </row>
    <row r="389" spans="1:29" ht="15" hidden="1" x14ac:dyDescent="0.2">
      <c r="C389" s="36" t="s">
        <v>1294</v>
      </c>
      <c r="H389" s="58">
        <f>I380+I381+I384+I385+SUM(I383:I383)</f>
        <v>1293.3500000000001</v>
      </c>
      <c r="I389" s="58"/>
      <c r="J389" s="58">
        <f>K380+K381+K384+K385+SUM(K383:K383)</f>
        <v>14883.27</v>
      </c>
      <c r="K389" s="58"/>
      <c r="L389"/>
      <c r="O389" s="37">
        <f>I380+I381+I384+I385+SUM(I383:I383)</f>
        <v>1293.3500000000001</v>
      </c>
      <c r="P389" s="37">
        <f>K380+K381+K384+K385+SUM(K383:K383)</f>
        <v>14883.27</v>
      </c>
    </row>
    <row r="390" spans="1:29" hidden="1" x14ac:dyDescent="0.2">
      <c r="L390"/>
    </row>
    <row r="391" spans="1:29" ht="42.75" hidden="1" x14ac:dyDescent="0.2">
      <c r="A391" s="24">
        <v>35</v>
      </c>
      <c r="B391" s="24" t="str">
        <f>Source!F153</f>
        <v>4.10-181-4</v>
      </c>
      <c r="C391" s="24" t="s">
        <v>254</v>
      </c>
      <c r="D391" s="26" t="str">
        <f>Source!H153</f>
        <v>1  ШТ.</v>
      </c>
      <c r="E391" s="25">
        <f>Source!I153</f>
        <v>3</v>
      </c>
      <c r="F391" s="28"/>
      <c r="G391" s="27"/>
      <c r="H391" s="25"/>
      <c r="I391" s="28"/>
      <c r="J391" s="25"/>
      <c r="K391" s="28"/>
      <c r="L391"/>
      <c r="Q391">
        <f>Source!X153</f>
        <v>125.8</v>
      </c>
      <c r="R391">
        <f>Source!X154</f>
        <v>7088.94</v>
      </c>
      <c r="S391">
        <f>Source!Y153</f>
        <v>64.3</v>
      </c>
      <c r="T391">
        <f>Source!Y154</f>
        <v>3623.24</v>
      </c>
      <c r="U391">
        <f>ROUND((175/100)*ROUND(Source!R153, 2), 2)</f>
        <v>0</v>
      </c>
      <c r="V391">
        <f>ROUND((0/100)*ROUND(Source!R154, 2), 2)</f>
        <v>0</v>
      </c>
      <c r="AC391">
        <v>0</v>
      </c>
    </row>
    <row r="392" spans="1:29" ht="14.25" hidden="1" x14ac:dyDescent="0.2">
      <c r="A392" s="24"/>
      <c r="B392" s="24"/>
      <c r="C392" s="24" t="s">
        <v>1283</v>
      </c>
      <c r="D392" s="26"/>
      <c r="E392" s="25"/>
      <c r="F392" s="28">
        <f>Source!AO153</f>
        <v>36.39</v>
      </c>
      <c r="G392" s="27" t="s">
        <v>165</v>
      </c>
      <c r="H392" s="25">
        <f>Source!AV154</f>
        <v>1.0669999999999999</v>
      </c>
      <c r="I392" s="28">
        <f>Source!S153</f>
        <v>139.78</v>
      </c>
      <c r="J392" s="25">
        <f>IF(Source!BA154&lt;&gt; 0, Source!BA154, 1)</f>
        <v>56.35</v>
      </c>
      <c r="K392" s="28">
        <f>Source!S154</f>
        <v>7876.6</v>
      </c>
      <c r="L392"/>
    </row>
    <row r="393" spans="1:29" ht="14.25" hidden="1" x14ac:dyDescent="0.2">
      <c r="A393" s="24"/>
      <c r="B393" s="24"/>
      <c r="C393" s="24" t="s">
        <v>1285</v>
      </c>
      <c r="D393" s="26"/>
      <c r="E393" s="25"/>
      <c r="F393" s="28">
        <f>Source!AM153</f>
        <v>2.41</v>
      </c>
      <c r="G393" s="27" t="s">
        <v>165</v>
      </c>
      <c r="H393" s="25">
        <f>Source!AV154</f>
        <v>1.0669999999999999</v>
      </c>
      <c r="I393" s="28">
        <f>Source!Q153</f>
        <v>9.26</v>
      </c>
      <c r="J393" s="25">
        <f>IF(Source!BB154&lt;&gt; 0, Source!BB154, 1)</f>
        <v>9.35</v>
      </c>
      <c r="K393" s="28">
        <f>Source!Q154</f>
        <v>86.58</v>
      </c>
      <c r="L393"/>
    </row>
    <row r="394" spans="1:29" ht="14.25" hidden="1" x14ac:dyDescent="0.2">
      <c r="A394" s="24"/>
      <c r="B394" s="24"/>
      <c r="C394" s="24" t="s">
        <v>1297</v>
      </c>
      <c r="D394" s="26"/>
      <c r="E394" s="25"/>
      <c r="F394" s="28">
        <f>Source!AL153</f>
        <v>1.37</v>
      </c>
      <c r="G394" s="27"/>
      <c r="H394" s="25">
        <f>Source!AW154</f>
        <v>1.081</v>
      </c>
      <c r="I394" s="28">
        <f>Source!P153</f>
        <v>4.4400000000000004</v>
      </c>
      <c r="J394" s="25">
        <f>IF(Source!BC154&lt;&gt; 0, Source!BC154, 1)</f>
        <v>15.35</v>
      </c>
      <c r="K394" s="28">
        <f>Source!P154</f>
        <v>68.150000000000006</v>
      </c>
      <c r="L394"/>
    </row>
    <row r="395" spans="1:29" ht="68.25" x14ac:dyDescent="0.2">
      <c r="A395" s="92" t="s">
        <v>255</v>
      </c>
      <c r="B395" s="92" t="str">
        <f>Source!F155</f>
        <v>КА, п.15</v>
      </c>
      <c r="C395" s="92" t="s">
        <v>1303</v>
      </c>
      <c r="D395" s="93" t="str">
        <f>Source!H155</f>
        <v>ШТ</v>
      </c>
      <c r="E395" s="94">
        <f>Source!I155</f>
        <v>3</v>
      </c>
      <c r="F395" s="95">
        <f>Source!AK155</f>
        <v>377.05000000000007</v>
      </c>
      <c r="G395" s="96" t="s">
        <v>3</v>
      </c>
      <c r="H395" s="94">
        <f>Source!AW156</f>
        <v>1</v>
      </c>
      <c r="I395" s="95">
        <f>Source!O155</f>
        <v>1131.1500000000001</v>
      </c>
      <c r="J395" s="94">
        <f>IF(Source!BC156&lt;&gt; 0, Source!BC156, 1)</f>
        <v>7.57</v>
      </c>
      <c r="K395" s="95">
        <f>Source!O156</f>
        <v>8562.81</v>
      </c>
      <c r="L395" s="97" t="s">
        <v>1341</v>
      </c>
      <c r="Q395">
        <f>Source!X155</f>
        <v>0</v>
      </c>
      <c r="R395">
        <f>Source!X156</f>
        <v>0</v>
      </c>
      <c r="S395">
        <f>Source!Y155</f>
        <v>0</v>
      </c>
      <c r="T395">
        <f>Source!Y156</f>
        <v>0</v>
      </c>
      <c r="U395">
        <f>ROUND((175/100)*ROUND(Source!R155, 2), 2)</f>
        <v>0</v>
      </c>
      <c r="V395">
        <f>ROUND((0/100)*ROUND(Source!R156, 2), 2)</f>
        <v>0</v>
      </c>
      <c r="AC395">
        <v>5</v>
      </c>
    </row>
    <row r="396" spans="1:29" ht="14.25" hidden="1" x14ac:dyDescent="0.2">
      <c r="A396" s="24"/>
      <c r="B396" s="24"/>
      <c r="C396" s="24" t="s">
        <v>1287</v>
      </c>
      <c r="D396" s="26" t="s">
        <v>1288</v>
      </c>
      <c r="E396" s="25">
        <f>Source!BZ154</f>
        <v>90</v>
      </c>
      <c r="F396" s="28"/>
      <c r="G396" s="27"/>
      <c r="H396" s="25"/>
      <c r="I396" s="28">
        <f>SUM(Q391:Q395)</f>
        <v>125.8</v>
      </c>
      <c r="J396" s="25">
        <f>Source!AT154</f>
        <v>90</v>
      </c>
      <c r="K396" s="28">
        <f>SUM(R391:R395)</f>
        <v>7088.94</v>
      </c>
      <c r="L396"/>
    </row>
    <row r="397" spans="1:29" ht="14.25" hidden="1" x14ac:dyDescent="0.2">
      <c r="A397" s="24"/>
      <c r="B397" s="24"/>
      <c r="C397" s="24" t="s">
        <v>1289</v>
      </c>
      <c r="D397" s="26" t="s">
        <v>1288</v>
      </c>
      <c r="E397" s="25">
        <f>Source!CA154</f>
        <v>46</v>
      </c>
      <c r="F397" s="28"/>
      <c r="G397" s="27"/>
      <c r="H397" s="25"/>
      <c r="I397" s="28">
        <f>SUM(S391:S396)</f>
        <v>64.3</v>
      </c>
      <c r="J397" s="25">
        <f>Source!AU154</f>
        <v>46</v>
      </c>
      <c r="K397" s="28">
        <f>SUM(T391:T396)</f>
        <v>3623.24</v>
      </c>
      <c r="L397"/>
    </row>
    <row r="398" spans="1:29" ht="14.25" hidden="1" x14ac:dyDescent="0.2">
      <c r="A398" s="31"/>
      <c r="B398" s="31"/>
      <c r="C398" s="31" t="s">
        <v>1290</v>
      </c>
      <c r="D398" s="32" t="s">
        <v>1291</v>
      </c>
      <c r="E398" s="33">
        <f>Source!AQ153</f>
        <v>1.87</v>
      </c>
      <c r="F398" s="34"/>
      <c r="G398" s="35" t="s">
        <v>165</v>
      </c>
      <c r="H398" s="33">
        <f>Source!AV154</f>
        <v>1.0669999999999999</v>
      </c>
      <c r="I398" s="34">
        <f>Source!U153</f>
        <v>7.1830439999999998</v>
      </c>
      <c r="J398" s="33"/>
      <c r="K398" s="34"/>
      <c r="L398"/>
    </row>
    <row r="399" spans="1:29" ht="15" hidden="1" x14ac:dyDescent="0.2">
      <c r="C399" s="36" t="s">
        <v>1292</v>
      </c>
      <c r="H399" s="61">
        <f>I392+I393+I394+I396+I397+SUM(I395:I395)-SUMIF(AC395:AC395, 5, I395:I395)-SUMIF(AC395:AC395, 6, I395:I395)</f>
        <v>343.57999999999993</v>
      </c>
      <c r="I399" s="61"/>
      <c r="J399" s="61">
        <f>K392+K393+K394+K396+K397+SUM(K395:K395)-SUMIF(AC395:AC395, 5, K395:K395)-SUMIF(AC395:AC395, 6, K395:K395)</f>
        <v>18743.510000000002</v>
      </c>
      <c r="K399" s="61"/>
      <c r="L399"/>
    </row>
    <row r="400" spans="1:29" ht="15" hidden="1" x14ac:dyDescent="0.2">
      <c r="C400" s="36" t="s">
        <v>1293</v>
      </c>
      <c r="H400" s="58">
        <f>SUMIF(AC395:AC395, 5, I395:I395)+SUMIF(AC395:AC395, 6, I395:I395)</f>
        <v>1131.1500000000001</v>
      </c>
      <c r="I400" s="58"/>
      <c r="J400" s="58">
        <f>SUMIF(AC395:AC395, 5, K395:K395)+SUMIF(AC395:AC395, 6, K395:K395)</f>
        <v>8562.81</v>
      </c>
      <c r="K400" s="58"/>
      <c r="L400"/>
    </row>
    <row r="401" spans="1:29" ht="15" hidden="1" x14ac:dyDescent="0.2">
      <c r="C401" s="36" t="s">
        <v>1294</v>
      </c>
      <c r="H401" s="58">
        <f>I392+I393+I394+I396+I397+SUM(I395:I395)</f>
        <v>1474.73</v>
      </c>
      <c r="I401" s="58"/>
      <c r="J401" s="58">
        <f>K392+K393+K394+K396+K397+SUM(K395:K395)</f>
        <v>27306.32</v>
      </c>
      <c r="K401" s="58"/>
      <c r="L401"/>
      <c r="O401" s="37">
        <f>I392+I393+I394+I396+I397+SUM(I395:I395)</f>
        <v>1474.73</v>
      </c>
      <c r="P401" s="37">
        <f>K392+K393+K394+K396+K397+SUM(K395:K395)</f>
        <v>27306.32</v>
      </c>
    </row>
    <row r="402" spans="1:29" hidden="1" x14ac:dyDescent="0.2">
      <c r="L402"/>
    </row>
    <row r="403" spans="1:29" ht="14.25" hidden="1" x14ac:dyDescent="0.2">
      <c r="A403" s="24">
        <v>36</v>
      </c>
      <c r="B403" s="24" t="str">
        <f>Source!F157</f>
        <v>4.10-136-8</v>
      </c>
      <c r="C403" s="24" t="s">
        <v>261</v>
      </c>
      <c r="D403" s="26" t="str">
        <f>Source!H157</f>
        <v>1  ШТ.</v>
      </c>
      <c r="E403" s="25">
        <f>Source!I157</f>
        <v>32</v>
      </c>
      <c r="F403" s="28"/>
      <c r="G403" s="27"/>
      <c r="H403" s="25"/>
      <c r="I403" s="28"/>
      <c r="J403" s="25"/>
      <c r="K403" s="28"/>
      <c r="L403"/>
      <c r="Q403">
        <f>Source!X157</f>
        <v>124.91</v>
      </c>
      <c r="R403">
        <f>Source!X158</f>
        <v>7038.46</v>
      </c>
      <c r="S403">
        <f>Source!Y157</f>
        <v>69.680000000000007</v>
      </c>
      <c r="T403">
        <f>Source!Y158</f>
        <v>3926.72</v>
      </c>
      <c r="U403">
        <f>ROUND((175/100)*ROUND(Source!R157, 2), 2)</f>
        <v>0</v>
      </c>
      <c r="V403">
        <f>ROUND((0/100)*ROUND(Source!R158, 2), 2)</f>
        <v>0</v>
      </c>
      <c r="AC403">
        <v>0</v>
      </c>
    </row>
    <row r="404" spans="1:29" ht="14.25" hidden="1" x14ac:dyDescent="0.2">
      <c r="A404" s="24"/>
      <c r="B404" s="24"/>
      <c r="C404" s="24" t="s">
        <v>1283</v>
      </c>
      <c r="D404" s="26"/>
      <c r="E404" s="25"/>
      <c r="F404" s="28">
        <f>Source!AO157</f>
        <v>3.15</v>
      </c>
      <c r="G404" s="27" t="s">
        <v>165</v>
      </c>
      <c r="H404" s="25">
        <f>Source!AV158</f>
        <v>1.087</v>
      </c>
      <c r="I404" s="28">
        <f>Source!S157</f>
        <v>131.47999999999999</v>
      </c>
      <c r="J404" s="25">
        <f>IF(Source!BA158&lt;&gt; 0, Source!BA158, 1)</f>
        <v>56.35</v>
      </c>
      <c r="K404" s="28">
        <f>Source!S158</f>
        <v>7408.9</v>
      </c>
      <c r="L404"/>
    </row>
    <row r="405" spans="1:29" ht="14.25" hidden="1" x14ac:dyDescent="0.2">
      <c r="A405" s="24"/>
      <c r="B405" s="24"/>
      <c r="C405" s="24" t="s">
        <v>1287</v>
      </c>
      <c r="D405" s="26" t="s">
        <v>1288</v>
      </c>
      <c r="E405" s="25">
        <f>Source!BZ158</f>
        <v>95</v>
      </c>
      <c r="F405" s="28"/>
      <c r="G405" s="27"/>
      <c r="H405" s="25"/>
      <c r="I405" s="28">
        <f>SUM(Q403:Q404)</f>
        <v>124.91</v>
      </c>
      <c r="J405" s="25">
        <f>Source!AT158</f>
        <v>95</v>
      </c>
      <c r="K405" s="28">
        <f>SUM(R403:R404)</f>
        <v>7038.46</v>
      </c>
      <c r="L405"/>
    </row>
    <row r="406" spans="1:29" ht="14.25" hidden="1" x14ac:dyDescent="0.2">
      <c r="A406" s="24"/>
      <c r="B406" s="24"/>
      <c r="C406" s="24" t="s">
        <v>1289</v>
      </c>
      <c r="D406" s="26" t="s">
        <v>1288</v>
      </c>
      <c r="E406" s="25">
        <f>Source!CA158</f>
        <v>53</v>
      </c>
      <c r="F406" s="28"/>
      <c r="G406" s="27"/>
      <c r="H406" s="25"/>
      <c r="I406" s="28">
        <f>SUM(S403:S405)</f>
        <v>69.680000000000007</v>
      </c>
      <c r="J406" s="25">
        <f>Source!AU158</f>
        <v>53</v>
      </c>
      <c r="K406" s="28">
        <f>SUM(T403:T405)</f>
        <v>3926.72</v>
      </c>
      <c r="L406"/>
    </row>
    <row r="407" spans="1:29" ht="14.25" hidden="1" x14ac:dyDescent="0.2">
      <c r="A407" s="31"/>
      <c r="B407" s="31"/>
      <c r="C407" s="31" t="s">
        <v>1290</v>
      </c>
      <c r="D407" s="32" t="s">
        <v>1291</v>
      </c>
      <c r="E407" s="33">
        <f>Source!AQ157</f>
        <v>0.25</v>
      </c>
      <c r="F407" s="34"/>
      <c r="G407" s="35" t="s">
        <v>165</v>
      </c>
      <c r="H407" s="33">
        <f>Source!AV158</f>
        <v>1.087</v>
      </c>
      <c r="I407" s="34">
        <f>Source!U157</f>
        <v>10.4352</v>
      </c>
      <c r="J407" s="33"/>
      <c r="K407" s="34"/>
      <c r="L407"/>
    </row>
    <row r="408" spans="1:29" ht="15" hidden="1" x14ac:dyDescent="0.2">
      <c r="C408" s="36" t="s">
        <v>1292</v>
      </c>
      <c r="H408" s="61">
        <f>I404+I405+I406+0-0-0</f>
        <v>326.07</v>
      </c>
      <c r="I408" s="61"/>
      <c r="J408" s="61">
        <f>K404+K405+K406+0-0-0</f>
        <v>18374.080000000002</v>
      </c>
      <c r="K408" s="61"/>
      <c r="L408"/>
    </row>
    <row r="409" spans="1:29" ht="15" hidden="1" x14ac:dyDescent="0.2">
      <c r="C409" s="36" t="s">
        <v>1293</v>
      </c>
      <c r="H409" s="58">
        <f>0+0</f>
        <v>0</v>
      </c>
      <c r="I409" s="58"/>
      <c r="J409" s="58">
        <f>0+0</f>
        <v>0</v>
      </c>
      <c r="K409" s="58"/>
      <c r="L409"/>
    </row>
    <row r="410" spans="1:29" ht="15" hidden="1" x14ac:dyDescent="0.2">
      <c r="C410" s="36" t="s">
        <v>1294</v>
      </c>
      <c r="H410" s="58">
        <f>I404+I405+I406+0</f>
        <v>326.07</v>
      </c>
      <c r="I410" s="58"/>
      <c r="J410" s="58">
        <f>K404+K405+K406+0</f>
        <v>18374.080000000002</v>
      </c>
      <c r="K410" s="58"/>
      <c r="L410"/>
      <c r="O410" s="37">
        <f>I404+I405+I406+0</f>
        <v>326.07</v>
      </c>
      <c r="P410" s="37">
        <f>K404+K405+K406+0</f>
        <v>18374.080000000002</v>
      </c>
    </row>
    <row r="411" spans="1:29" hidden="1" x14ac:dyDescent="0.2">
      <c r="L411"/>
    </row>
    <row r="412" spans="1:29" ht="42.75" hidden="1" x14ac:dyDescent="0.2">
      <c r="A412" s="31">
        <v>37</v>
      </c>
      <c r="B412" s="31" t="str">
        <f>Source!F159</f>
        <v>1.14-1-591</v>
      </c>
      <c r="C412" s="31" t="s">
        <v>267</v>
      </c>
      <c r="D412" s="32" t="str">
        <f>Source!H159</f>
        <v>шт.</v>
      </c>
      <c r="E412" s="33">
        <f>Source!I159</f>
        <v>32</v>
      </c>
      <c r="F412" s="34">
        <f>Source!AL159</f>
        <v>5.56</v>
      </c>
      <c r="G412" s="35"/>
      <c r="H412" s="33">
        <f>Source!AW160</f>
        <v>1</v>
      </c>
      <c r="I412" s="34">
        <f>Source!P159</f>
        <v>177.92</v>
      </c>
      <c r="J412" s="33">
        <f>IF(Source!BC160&lt;&gt; 0, Source!BC160, 1)</f>
        <v>11.07</v>
      </c>
      <c r="K412" s="34">
        <f>Source!P160</f>
        <v>1969.57</v>
      </c>
      <c r="L412"/>
      <c r="Q412">
        <f>Source!X159</f>
        <v>0</v>
      </c>
      <c r="R412">
        <f>Source!X160</f>
        <v>0</v>
      </c>
      <c r="S412">
        <f>Source!Y159</f>
        <v>0</v>
      </c>
      <c r="T412">
        <f>Source!Y160</f>
        <v>0</v>
      </c>
      <c r="U412">
        <f>ROUND((175/100)*ROUND(Source!R159, 2), 2)</f>
        <v>0</v>
      </c>
      <c r="V412">
        <f>ROUND((0/100)*ROUND(Source!R160, 2), 2)</f>
        <v>0</v>
      </c>
      <c r="AC412">
        <v>3</v>
      </c>
    </row>
    <row r="413" spans="1:29" ht="15" hidden="1" x14ac:dyDescent="0.2">
      <c r="C413" s="36" t="s">
        <v>1294</v>
      </c>
      <c r="H413" s="61">
        <f>I412+0</f>
        <v>177.92</v>
      </c>
      <c r="I413" s="61"/>
      <c r="J413" s="61">
        <f>K412+0</f>
        <v>1969.57</v>
      </c>
      <c r="K413" s="61"/>
      <c r="L413"/>
      <c r="O413" s="37">
        <f>I412+0</f>
        <v>177.92</v>
      </c>
      <c r="P413" s="37">
        <f>K412+0</f>
        <v>1969.57</v>
      </c>
    </row>
    <row r="414" spans="1:29" hidden="1" x14ac:dyDescent="0.2">
      <c r="L414"/>
    </row>
    <row r="415" spans="1:29" ht="57" hidden="1" x14ac:dyDescent="0.2">
      <c r="A415" s="24">
        <v>38</v>
      </c>
      <c r="B415" s="24" t="str">
        <f>Source!F161</f>
        <v>4.10-27-4</v>
      </c>
      <c r="C415" s="24" t="s">
        <v>202</v>
      </c>
      <c r="D415" s="26" t="str">
        <f>Source!H161</f>
        <v>100 перемычек</v>
      </c>
      <c r="E415" s="25">
        <f>Source!I161</f>
        <v>0.64</v>
      </c>
      <c r="F415" s="28"/>
      <c r="G415" s="27"/>
      <c r="H415" s="25"/>
      <c r="I415" s="28"/>
      <c r="J415" s="25"/>
      <c r="K415" s="28"/>
      <c r="L415"/>
      <c r="Q415">
        <f>Source!X161</f>
        <v>28.31</v>
      </c>
      <c r="R415">
        <f>Source!X162</f>
        <v>1595.49</v>
      </c>
      <c r="S415">
        <f>Source!Y161</f>
        <v>14.47</v>
      </c>
      <c r="T415">
        <f>Source!Y162</f>
        <v>815.47</v>
      </c>
      <c r="U415">
        <f>ROUND((175/100)*ROUND(Source!R161, 2), 2)</f>
        <v>0</v>
      </c>
      <c r="V415">
        <f>ROUND((0/100)*ROUND(Source!R162, 2), 2)</f>
        <v>0</v>
      </c>
      <c r="AC415">
        <v>0</v>
      </c>
    </row>
    <row r="416" spans="1:29" hidden="1" x14ac:dyDescent="0.2">
      <c r="C416" s="29" t="str">
        <f>"Объем: "&amp;Source!I161&amp;"=64/"&amp;"100"</f>
        <v>Объем: 0,64=64/100</v>
      </c>
      <c r="L416"/>
    </row>
    <row r="417" spans="1:29" ht="14.25" hidden="1" x14ac:dyDescent="0.2">
      <c r="A417" s="24"/>
      <c r="B417" s="24"/>
      <c r="C417" s="24" t="s">
        <v>1283</v>
      </c>
      <c r="D417" s="26"/>
      <c r="E417" s="25"/>
      <c r="F417" s="28">
        <f>Source!AO161</f>
        <v>39.119999999999997</v>
      </c>
      <c r="G417" s="27" t="s">
        <v>165</v>
      </c>
      <c r="H417" s="25">
        <f>Source!AV162</f>
        <v>1.0469999999999999</v>
      </c>
      <c r="I417" s="28">
        <f>Source!S161</f>
        <v>31.46</v>
      </c>
      <c r="J417" s="25">
        <f>IF(Source!BA162&lt;&gt; 0, Source!BA162, 1)</f>
        <v>56.35</v>
      </c>
      <c r="K417" s="28">
        <f>Source!S162</f>
        <v>1772.77</v>
      </c>
      <c r="L417"/>
    </row>
    <row r="418" spans="1:29" ht="82.5" x14ac:dyDescent="0.2">
      <c r="A418" s="92" t="s">
        <v>274</v>
      </c>
      <c r="B418" s="92" t="str">
        <f>Source!F163</f>
        <v>КА, п.16</v>
      </c>
      <c r="C418" s="92" t="s">
        <v>1304</v>
      </c>
      <c r="D418" s="93" t="str">
        <f>Source!H163</f>
        <v>ШТ</v>
      </c>
      <c r="E418" s="94">
        <f>Source!I163</f>
        <v>64</v>
      </c>
      <c r="F418" s="95">
        <f>Source!AK163</f>
        <v>17.95</v>
      </c>
      <c r="G418" s="96" t="s">
        <v>3</v>
      </c>
      <c r="H418" s="94">
        <f>Source!AW164</f>
        <v>1</v>
      </c>
      <c r="I418" s="95">
        <f>Source!O163</f>
        <v>1148.8</v>
      </c>
      <c r="J418" s="94">
        <f>IF(Source!BC164&lt;&gt; 0, Source!BC164, 1)</f>
        <v>7.57</v>
      </c>
      <c r="K418" s="95">
        <f>Source!O164</f>
        <v>8696.42</v>
      </c>
      <c r="L418" s="97" t="s">
        <v>1349</v>
      </c>
      <c r="Q418">
        <f>Source!X163</f>
        <v>0</v>
      </c>
      <c r="R418">
        <f>Source!X164</f>
        <v>0</v>
      </c>
      <c r="S418">
        <f>Source!Y163</f>
        <v>0</v>
      </c>
      <c r="T418">
        <f>Source!Y164</f>
        <v>0</v>
      </c>
      <c r="U418">
        <f>ROUND((175/100)*ROUND(Source!R163, 2), 2)</f>
        <v>0</v>
      </c>
      <c r="V418">
        <f>ROUND((0/100)*ROUND(Source!R164, 2), 2)</f>
        <v>0</v>
      </c>
      <c r="AC418">
        <v>5</v>
      </c>
    </row>
    <row r="419" spans="1:29" ht="14.25" hidden="1" x14ac:dyDescent="0.2">
      <c r="A419" s="24"/>
      <c r="B419" s="24"/>
      <c r="C419" s="24" t="s">
        <v>1287</v>
      </c>
      <c r="D419" s="26" t="s">
        <v>1288</v>
      </c>
      <c r="E419" s="25">
        <f>Source!BZ162</f>
        <v>90</v>
      </c>
      <c r="F419" s="28"/>
      <c r="G419" s="27"/>
      <c r="H419" s="25"/>
      <c r="I419" s="28">
        <f>SUM(Q415:Q418)</f>
        <v>28.31</v>
      </c>
      <c r="J419" s="25">
        <f>Source!AT162</f>
        <v>90</v>
      </c>
      <c r="K419" s="28">
        <f>SUM(R415:R418)</f>
        <v>1595.49</v>
      </c>
      <c r="L419"/>
    </row>
    <row r="420" spans="1:29" ht="14.25" hidden="1" x14ac:dyDescent="0.2">
      <c r="A420" s="24"/>
      <c r="B420" s="24"/>
      <c r="C420" s="24" t="s">
        <v>1289</v>
      </c>
      <c r="D420" s="26" t="s">
        <v>1288</v>
      </c>
      <c r="E420" s="25">
        <f>Source!CA162</f>
        <v>46</v>
      </c>
      <c r="F420" s="28"/>
      <c r="G420" s="27"/>
      <c r="H420" s="25"/>
      <c r="I420" s="28">
        <f>SUM(S415:S419)</f>
        <v>14.47</v>
      </c>
      <c r="J420" s="25">
        <f>Source!AU162</f>
        <v>46</v>
      </c>
      <c r="K420" s="28">
        <f>SUM(T415:T419)</f>
        <v>815.47</v>
      </c>
      <c r="L420"/>
    </row>
    <row r="421" spans="1:29" ht="14.25" hidden="1" x14ac:dyDescent="0.2">
      <c r="A421" s="31"/>
      <c r="B421" s="31"/>
      <c r="C421" s="31" t="s">
        <v>1290</v>
      </c>
      <c r="D421" s="32" t="s">
        <v>1291</v>
      </c>
      <c r="E421" s="33">
        <f>Source!AQ161</f>
        <v>3.1</v>
      </c>
      <c r="F421" s="34"/>
      <c r="G421" s="35" t="s">
        <v>165</v>
      </c>
      <c r="H421" s="33">
        <f>Source!AV162</f>
        <v>1.0469999999999999</v>
      </c>
      <c r="I421" s="34">
        <f>Source!U161</f>
        <v>2.4926975999999996</v>
      </c>
      <c r="J421" s="33"/>
      <c r="K421" s="34"/>
      <c r="L421"/>
    </row>
    <row r="422" spans="1:29" ht="15" hidden="1" x14ac:dyDescent="0.2">
      <c r="C422" s="36" t="s">
        <v>1292</v>
      </c>
      <c r="H422" s="61">
        <f>I417+I419+I420+SUM(I418:I418)-SUMIF(AC418:AC418, 5, I418:I418)-SUMIF(AC418:AC418, 6, I418:I418)</f>
        <v>74.240000000000009</v>
      </c>
      <c r="I422" s="61"/>
      <c r="J422" s="61">
        <f>K417+K419+K420+SUM(K418:K418)-SUMIF(AC418:AC418, 5, K418:K418)-SUMIF(AC418:AC418, 6, K418:K418)</f>
        <v>4183.7300000000014</v>
      </c>
      <c r="K422" s="61"/>
      <c r="L422"/>
    </row>
    <row r="423" spans="1:29" ht="15" hidden="1" x14ac:dyDescent="0.2">
      <c r="C423" s="36" t="s">
        <v>1293</v>
      </c>
      <c r="H423" s="58">
        <f>SUMIF(AC418:AC418, 5, I418:I418)+SUMIF(AC418:AC418, 6, I418:I418)</f>
        <v>1148.8</v>
      </c>
      <c r="I423" s="58"/>
      <c r="J423" s="58">
        <f>SUMIF(AC418:AC418, 5, K418:K418)+SUMIF(AC418:AC418, 6, K418:K418)</f>
        <v>8696.42</v>
      </c>
      <c r="K423" s="58"/>
      <c r="L423"/>
    </row>
    <row r="424" spans="1:29" ht="15" hidden="1" x14ac:dyDescent="0.2">
      <c r="C424" s="36" t="s">
        <v>1294</v>
      </c>
      <c r="H424" s="58">
        <f>I417+I419+I420+SUM(I418:I418)</f>
        <v>1223.04</v>
      </c>
      <c r="I424" s="58"/>
      <c r="J424" s="58">
        <f>K417+K419+K420+SUM(K418:K418)</f>
        <v>12880.150000000001</v>
      </c>
      <c r="K424" s="58"/>
      <c r="L424"/>
      <c r="O424" s="37">
        <f>I417+I419+I420+SUM(I418:I418)</f>
        <v>1223.04</v>
      </c>
      <c r="P424" s="37">
        <f>K417+K419+K420+SUM(K418:K418)</f>
        <v>12880.150000000001</v>
      </c>
    </row>
    <row r="425" spans="1:29" hidden="1" x14ac:dyDescent="0.2">
      <c r="L425"/>
    </row>
    <row r="426" spans="1:29" ht="14.25" hidden="1" x14ac:dyDescent="0.2">
      <c r="A426" s="24">
        <v>39</v>
      </c>
      <c r="B426" s="24" t="str">
        <f>Source!F165</f>
        <v>4.10-136-8</v>
      </c>
      <c r="C426" s="24" t="s">
        <v>261</v>
      </c>
      <c r="D426" s="26" t="str">
        <f>Source!H165</f>
        <v>1  ШТ.</v>
      </c>
      <c r="E426" s="25">
        <f>Source!I165</f>
        <v>6</v>
      </c>
      <c r="F426" s="28"/>
      <c r="G426" s="27"/>
      <c r="H426" s="25"/>
      <c r="I426" s="28"/>
      <c r="J426" s="25"/>
      <c r="K426" s="28"/>
      <c r="L426"/>
      <c r="Q426">
        <f>Source!X165</f>
        <v>23.42</v>
      </c>
      <c r="R426">
        <f>Source!X166</f>
        <v>1319.58</v>
      </c>
      <c r="S426">
        <f>Source!Y165</f>
        <v>13.06</v>
      </c>
      <c r="T426">
        <f>Source!Y166</f>
        <v>736.19</v>
      </c>
      <c r="U426">
        <f>ROUND((175/100)*ROUND(Source!R165, 2), 2)</f>
        <v>0</v>
      </c>
      <c r="V426">
        <f>ROUND((0/100)*ROUND(Source!R166, 2), 2)</f>
        <v>0</v>
      </c>
      <c r="AC426">
        <v>0</v>
      </c>
    </row>
    <row r="427" spans="1:29" ht="14.25" hidden="1" x14ac:dyDescent="0.2">
      <c r="A427" s="24"/>
      <c r="B427" s="24"/>
      <c r="C427" s="24" t="s">
        <v>1283</v>
      </c>
      <c r="D427" s="26"/>
      <c r="E427" s="25"/>
      <c r="F427" s="28">
        <f>Source!AO165</f>
        <v>3.15</v>
      </c>
      <c r="G427" s="27" t="s">
        <v>165</v>
      </c>
      <c r="H427" s="25">
        <f>Source!AV166</f>
        <v>1.087</v>
      </c>
      <c r="I427" s="28">
        <f>Source!S165</f>
        <v>24.65</v>
      </c>
      <c r="J427" s="25">
        <f>IF(Source!BA166&lt;&gt; 0, Source!BA166, 1)</f>
        <v>56.35</v>
      </c>
      <c r="K427" s="28">
        <f>Source!S166</f>
        <v>1389.03</v>
      </c>
      <c r="L427"/>
    </row>
    <row r="428" spans="1:29" ht="14.25" hidden="1" x14ac:dyDescent="0.2">
      <c r="A428" s="24"/>
      <c r="B428" s="24"/>
      <c r="C428" s="24" t="s">
        <v>1287</v>
      </c>
      <c r="D428" s="26" t="s">
        <v>1288</v>
      </c>
      <c r="E428" s="25">
        <f>Source!BZ166</f>
        <v>95</v>
      </c>
      <c r="F428" s="28"/>
      <c r="G428" s="27"/>
      <c r="H428" s="25"/>
      <c r="I428" s="28">
        <f>SUM(Q426:Q427)</f>
        <v>23.42</v>
      </c>
      <c r="J428" s="25">
        <f>Source!AT166</f>
        <v>95</v>
      </c>
      <c r="K428" s="28">
        <f>SUM(R426:R427)</f>
        <v>1319.58</v>
      </c>
      <c r="L428"/>
    </row>
    <row r="429" spans="1:29" ht="14.25" hidden="1" x14ac:dyDescent="0.2">
      <c r="A429" s="24"/>
      <c r="B429" s="24"/>
      <c r="C429" s="24" t="s">
        <v>1289</v>
      </c>
      <c r="D429" s="26" t="s">
        <v>1288</v>
      </c>
      <c r="E429" s="25">
        <f>Source!CA166</f>
        <v>53</v>
      </c>
      <c r="F429" s="28"/>
      <c r="G429" s="27"/>
      <c r="H429" s="25"/>
      <c r="I429" s="28">
        <f>SUM(S426:S428)</f>
        <v>13.06</v>
      </c>
      <c r="J429" s="25">
        <f>Source!AU166</f>
        <v>53</v>
      </c>
      <c r="K429" s="28">
        <f>SUM(T426:T428)</f>
        <v>736.19</v>
      </c>
      <c r="L429"/>
    </row>
    <row r="430" spans="1:29" ht="14.25" hidden="1" x14ac:dyDescent="0.2">
      <c r="A430" s="31"/>
      <c r="B430" s="31"/>
      <c r="C430" s="31" t="s">
        <v>1290</v>
      </c>
      <c r="D430" s="32" t="s">
        <v>1291</v>
      </c>
      <c r="E430" s="33">
        <f>Source!AQ165</f>
        <v>0.25</v>
      </c>
      <c r="F430" s="34"/>
      <c r="G430" s="35" t="s">
        <v>165</v>
      </c>
      <c r="H430" s="33">
        <f>Source!AV166</f>
        <v>1.087</v>
      </c>
      <c r="I430" s="34">
        <f>Source!U165</f>
        <v>1.9565999999999999</v>
      </c>
      <c r="J430" s="33"/>
      <c r="K430" s="34"/>
      <c r="L430"/>
    </row>
    <row r="431" spans="1:29" ht="15" hidden="1" x14ac:dyDescent="0.2">
      <c r="C431" s="36" t="s">
        <v>1292</v>
      </c>
      <c r="H431" s="61">
        <f>I427+I428+I429+0-0-0</f>
        <v>61.13</v>
      </c>
      <c r="I431" s="61"/>
      <c r="J431" s="61">
        <f>K427+K428+K429+0-0-0</f>
        <v>3444.7999999999997</v>
      </c>
      <c r="K431" s="61"/>
      <c r="L431"/>
    </row>
    <row r="432" spans="1:29" ht="15" hidden="1" x14ac:dyDescent="0.2">
      <c r="C432" s="36" t="s">
        <v>1293</v>
      </c>
      <c r="H432" s="58">
        <f>0+0</f>
        <v>0</v>
      </c>
      <c r="I432" s="58"/>
      <c r="J432" s="58">
        <f>0+0</f>
        <v>0</v>
      </c>
      <c r="K432" s="58"/>
      <c r="L432"/>
    </row>
    <row r="433" spans="1:29" ht="15" hidden="1" x14ac:dyDescent="0.2">
      <c r="C433" s="36" t="s">
        <v>1294</v>
      </c>
      <c r="H433" s="58">
        <f>I427+I428+I429+0</f>
        <v>61.13</v>
      </c>
      <c r="I433" s="58"/>
      <c r="J433" s="58">
        <f>K427+K428+K429+0</f>
        <v>3444.7999999999997</v>
      </c>
      <c r="K433" s="58"/>
      <c r="L433"/>
      <c r="O433" s="37">
        <f>I427+I428+I429+0</f>
        <v>61.13</v>
      </c>
      <c r="P433" s="37">
        <f>K427+K428+K429+0</f>
        <v>3444.7999999999997</v>
      </c>
    </row>
    <row r="434" spans="1:29" hidden="1" x14ac:dyDescent="0.2">
      <c r="L434"/>
    </row>
    <row r="435" spans="1:29" ht="42.75" hidden="1" x14ac:dyDescent="0.2">
      <c r="A435" s="31">
        <v>40</v>
      </c>
      <c r="B435" s="31" t="str">
        <f>Source!F167</f>
        <v>1.14-1-591</v>
      </c>
      <c r="C435" s="31" t="s">
        <v>267</v>
      </c>
      <c r="D435" s="32" t="str">
        <f>Source!H167</f>
        <v>шт.</v>
      </c>
      <c r="E435" s="33">
        <f>Source!I167</f>
        <v>6</v>
      </c>
      <c r="F435" s="34">
        <f>Source!AL167</f>
        <v>5.56</v>
      </c>
      <c r="G435" s="35"/>
      <c r="H435" s="33">
        <f>Source!AW168</f>
        <v>1</v>
      </c>
      <c r="I435" s="34">
        <f>Source!P167</f>
        <v>33.36</v>
      </c>
      <c r="J435" s="33">
        <f>IF(Source!BC168&lt;&gt; 0, Source!BC168, 1)</f>
        <v>11.07</v>
      </c>
      <c r="K435" s="34">
        <f>Source!P168</f>
        <v>369.3</v>
      </c>
      <c r="L435"/>
      <c r="Q435">
        <f>Source!X167</f>
        <v>0</v>
      </c>
      <c r="R435">
        <f>Source!X168</f>
        <v>0</v>
      </c>
      <c r="S435">
        <f>Source!Y167</f>
        <v>0</v>
      </c>
      <c r="T435">
        <f>Source!Y168</f>
        <v>0</v>
      </c>
      <c r="U435">
        <f>ROUND((175/100)*ROUND(Source!R167, 2), 2)</f>
        <v>0</v>
      </c>
      <c r="V435">
        <f>ROUND((0/100)*ROUND(Source!R168, 2), 2)</f>
        <v>0</v>
      </c>
      <c r="AC435">
        <v>3</v>
      </c>
    </row>
    <row r="436" spans="1:29" ht="15" hidden="1" x14ac:dyDescent="0.2">
      <c r="C436" s="36" t="s">
        <v>1294</v>
      </c>
      <c r="H436" s="61">
        <f>I435+0</f>
        <v>33.36</v>
      </c>
      <c r="I436" s="61"/>
      <c r="J436" s="61">
        <f>K435+0</f>
        <v>369.3</v>
      </c>
      <c r="K436" s="61"/>
      <c r="L436"/>
      <c r="O436" s="37">
        <f>I435+0</f>
        <v>33.36</v>
      </c>
      <c r="P436" s="37">
        <f>K435+0</f>
        <v>369.3</v>
      </c>
    </row>
    <row r="437" spans="1:29" hidden="1" x14ac:dyDescent="0.2">
      <c r="L437"/>
    </row>
    <row r="438" spans="1:29" ht="57" hidden="1" x14ac:dyDescent="0.2">
      <c r="A438" s="24">
        <v>41</v>
      </c>
      <c r="B438" s="24" t="str">
        <f>Source!F169</f>
        <v>4.10-27-4</v>
      </c>
      <c r="C438" s="24" t="s">
        <v>202</v>
      </c>
      <c r="D438" s="26" t="str">
        <f>Source!H169</f>
        <v>100 перемычек</v>
      </c>
      <c r="E438" s="25">
        <f>Source!I169</f>
        <v>0.12</v>
      </c>
      <c r="F438" s="28"/>
      <c r="G438" s="27"/>
      <c r="H438" s="25"/>
      <c r="I438" s="28"/>
      <c r="J438" s="25"/>
      <c r="K438" s="28"/>
      <c r="L438"/>
      <c r="Q438">
        <f>Source!X169</f>
        <v>5.31</v>
      </c>
      <c r="R438">
        <f>Source!X170</f>
        <v>299.22000000000003</v>
      </c>
      <c r="S438">
        <f>Source!Y169</f>
        <v>2.71</v>
      </c>
      <c r="T438">
        <f>Source!Y170</f>
        <v>152.94</v>
      </c>
      <c r="U438">
        <f>ROUND((175/100)*ROUND(Source!R169, 2), 2)</f>
        <v>0</v>
      </c>
      <c r="V438">
        <f>ROUND((0/100)*ROUND(Source!R170, 2), 2)</f>
        <v>0</v>
      </c>
      <c r="AC438">
        <v>0</v>
      </c>
    </row>
    <row r="439" spans="1:29" hidden="1" x14ac:dyDescent="0.2">
      <c r="C439" s="29" t="str">
        <f>"Объем: "&amp;Source!I169&amp;"=12/"&amp;"100"</f>
        <v>Объем: 0,12=12/100</v>
      </c>
      <c r="L439"/>
    </row>
    <row r="440" spans="1:29" ht="14.25" hidden="1" x14ac:dyDescent="0.2">
      <c r="A440" s="24"/>
      <c r="B440" s="24"/>
      <c r="C440" s="24" t="s">
        <v>1283</v>
      </c>
      <c r="D440" s="26"/>
      <c r="E440" s="25"/>
      <c r="F440" s="28">
        <f>Source!AO169</f>
        <v>39.119999999999997</v>
      </c>
      <c r="G440" s="27" t="s">
        <v>165</v>
      </c>
      <c r="H440" s="25">
        <f>Source!AV170</f>
        <v>1.0469999999999999</v>
      </c>
      <c r="I440" s="28">
        <f>Source!S169</f>
        <v>5.9</v>
      </c>
      <c r="J440" s="25">
        <f>IF(Source!BA170&lt;&gt; 0, Source!BA170, 1)</f>
        <v>56.35</v>
      </c>
      <c r="K440" s="28">
        <f>Source!S170</f>
        <v>332.47</v>
      </c>
      <c r="L440"/>
    </row>
    <row r="441" spans="1:29" ht="68.25" x14ac:dyDescent="0.2">
      <c r="A441" s="92" t="s">
        <v>281</v>
      </c>
      <c r="B441" s="92" t="str">
        <f>Source!F171</f>
        <v>КА, п.17</v>
      </c>
      <c r="C441" s="92" t="s">
        <v>1305</v>
      </c>
      <c r="D441" s="93" t="str">
        <f>Source!H171</f>
        <v>ШТ</v>
      </c>
      <c r="E441" s="94">
        <f>Source!I171</f>
        <v>12</v>
      </c>
      <c r="F441" s="95">
        <f>Source!AK171</f>
        <v>13.040000000000001</v>
      </c>
      <c r="G441" s="96" t="s">
        <v>3</v>
      </c>
      <c r="H441" s="94">
        <f>Source!AW172</f>
        <v>1</v>
      </c>
      <c r="I441" s="95">
        <f>Source!O171</f>
        <v>156.47999999999999</v>
      </c>
      <c r="J441" s="94">
        <f>IF(Source!BC172&lt;&gt; 0, Source!BC172, 1)</f>
        <v>7.57</v>
      </c>
      <c r="K441" s="95">
        <f>Source!O172</f>
        <v>1184.55</v>
      </c>
      <c r="L441" s="97" t="s">
        <v>1349</v>
      </c>
      <c r="Q441">
        <f>Source!X171</f>
        <v>0</v>
      </c>
      <c r="R441">
        <f>Source!X172</f>
        <v>0</v>
      </c>
      <c r="S441">
        <f>Source!Y171</f>
        <v>0</v>
      </c>
      <c r="T441">
        <f>Source!Y172</f>
        <v>0</v>
      </c>
      <c r="U441">
        <f>ROUND((175/100)*ROUND(Source!R171, 2), 2)</f>
        <v>0</v>
      </c>
      <c r="V441">
        <f>ROUND((0/100)*ROUND(Source!R172, 2), 2)</f>
        <v>0</v>
      </c>
      <c r="AC441">
        <v>5</v>
      </c>
    </row>
    <row r="442" spans="1:29" ht="14.25" hidden="1" x14ac:dyDescent="0.2">
      <c r="A442" s="24"/>
      <c r="B442" s="24"/>
      <c r="C442" s="24" t="s">
        <v>1287</v>
      </c>
      <c r="D442" s="26" t="s">
        <v>1288</v>
      </c>
      <c r="E442" s="25">
        <f>Source!BZ170</f>
        <v>90</v>
      </c>
      <c r="F442" s="28"/>
      <c r="G442" s="27"/>
      <c r="H442" s="25"/>
      <c r="I442" s="28">
        <f>SUM(Q438:Q441)</f>
        <v>5.31</v>
      </c>
      <c r="J442" s="25">
        <f>Source!AT170</f>
        <v>90</v>
      </c>
      <c r="K442" s="28">
        <f>SUM(R438:R441)</f>
        <v>299.22000000000003</v>
      </c>
      <c r="L442"/>
    </row>
    <row r="443" spans="1:29" ht="14.25" hidden="1" x14ac:dyDescent="0.2">
      <c r="A443" s="24"/>
      <c r="B443" s="24"/>
      <c r="C443" s="24" t="s">
        <v>1289</v>
      </c>
      <c r="D443" s="26" t="s">
        <v>1288</v>
      </c>
      <c r="E443" s="25">
        <f>Source!CA170</f>
        <v>46</v>
      </c>
      <c r="F443" s="28"/>
      <c r="G443" s="27"/>
      <c r="H443" s="25"/>
      <c r="I443" s="28">
        <f>SUM(S438:S442)</f>
        <v>2.71</v>
      </c>
      <c r="J443" s="25">
        <f>Source!AU170</f>
        <v>46</v>
      </c>
      <c r="K443" s="28">
        <f>SUM(T438:T442)</f>
        <v>152.94</v>
      </c>
      <c r="L443"/>
    </row>
    <row r="444" spans="1:29" ht="14.25" hidden="1" x14ac:dyDescent="0.2">
      <c r="A444" s="31"/>
      <c r="B444" s="31"/>
      <c r="C444" s="31" t="s">
        <v>1290</v>
      </c>
      <c r="D444" s="32" t="s">
        <v>1291</v>
      </c>
      <c r="E444" s="33">
        <f>Source!AQ169</f>
        <v>3.1</v>
      </c>
      <c r="F444" s="34"/>
      <c r="G444" s="35" t="s">
        <v>165</v>
      </c>
      <c r="H444" s="33">
        <f>Source!AV170</f>
        <v>1.0469999999999999</v>
      </c>
      <c r="I444" s="34">
        <f>Source!U169</f>
        <v>0.46738079999999993</v>
      </c>
      <c r="J444" s="33"/>
      <c r="K444" s="34"/>
      <c r="L444"/>
    </row>
    <row r="445" spans="1:29" ht="15" hidden="1" x14ac:dyDescent="0.2">
      <c r="C445" s="36" t="s">
        <v>1292</v>
      </c>
      <c r="H445" s="61">
        <f>I440+I442+I443+SUM(I441:I441)-SUMIF(AC441:AC441, 5, I441:I441)-SUMIF(AC441:AC441, 6, I441:I441)</f>
        <v>13.919999999999987</v>
      </c>
      <c r="I445" s="61"/>
      <c r="J445" s="61">
        <f>K440+K442+K443+SUM(K441:K441)-SUMIF(AC441:AC441, 5, K441:K441)-SUMIF(AC441:AC441, 6, K441:K441)</f>
        <v>784.63000000000011</v>
      </c>
      <c r="K445" s="61"/>
      <c r="L445"/>
    </row>
    <row r="446" spans="1:29" ht="15" hidden="1" x14ac:dyDescent="0.2">
      <c r="C446" s="36" t="s">
        <v>1293</v>
      </c>
      <c r="H446" s="58">
        <f>SUMIF(AC441:AC441, 5, I441:I441)+SUMIF(AC441:AC441, 6, I441:I441)</f>
        <v>156.47999999999999</v>
      </c>
      <c r="I446" s="58"/>
      <c r="J446" s="58">
        <f>SUMIF(AC441:AC441, 5, K441:K441)+SUMIF(AC441:AC441, 6, K441:K441)</f>
        <v>1184.55</v>
      </c>
      <c r="K446" s="58"/>
      <c r="L446"/>
    </row>
    <row r="447" spans="1:29" ht="15" hidden="1" x14ac:dyDescent="0.2">
      <c r="C447" s="36" t="s">
        <v>1294</v>
      </c>
      <c r="H447" s="58">
        <f>I440+I442+I443+SUM(I441:I441)</f>
        <v>170.39999999999998</v>
      </c>
      <c r="I447" s="58"/>
      <c r="J447" s="58">
        <f>K440+K442+K443+SUM(K441:K441)</f>
        <v>1969.18</v>
      </c>
      <c r="K447" s="58"/>
      <c r="L447"/>
      <c r="O447" s="37">
        <f>I440+I442+I443+SUM(I441:I441)</f>
        <v>170.39999999999998</v>
      </c>
      <c r="P447" s="37">
        <f>K440+K442+K443+SUM(K441:K441)</f>
        <v>1969.18</v>
      </c>
    </row>
    <row r="448" spans="1:29" hidden="1" x14ac:dyDescent="0.2">
      <c r="L448"/>
    </row>
    <row r="449" spans="1:29" ht="28.5" hidden="1" x14ac:dyDescent="0.2">
      <c r="A449" s="24">
        <v>42</v>
      </c>
      <c r="B449" s="24" t="str">
        <f>Source!F173</f>
        <v>4.10-32-2</v>
      </c>
      <c r="C449" s="24" t="s">
        <v>286</v>
      </c>
      <c r="D449" s="26" t="str">
        <f>Source!H173</f>
        <v>1  ШТ.</v>
      </c>
      <c r="E449" s="25">
        <f>Source!I173</f>
        <v>5</v>
      </c>
      <c r="F449" s="28"/>
      <c r="G449" s="27"/>
      <c r="H449" s="25"/>
      <c r="I449" s="28"/>
      <c r="J449" s="25"/>
      <c r="K449" s="28"/>
      <c r="L449"/>
      <c r="Q449">
        <f>Source!X173</f>
        <v>885.5</v>
      </c>
      <c r="R449">
        <f>Source!X174</f>
        <v>49897.98</v>
      </c>
      <c r="S449">
        <f>Source!Y173</f>
        <v>452.59</v>
      </c>
      <c r="T449">
        <f>Source!Y174</f>
        <v>25503.41</v>
      </c>
      <c r="U449">
        <f>ROUND((175/100)*ROUND(Source!R173, 2), 2)</f>
        <v>74.87</v>
      </c>
      <c r="V449">
        <f>ROUND((0/100)*ROUND(Source!R174, 2), 2)</f>
        <v>0</v>
      </c>
      <c r="AC449">
        <v>0</v>
      </c>
    </row>
    <row r="450" spans="1:29" hidden="1" x14ac:dyDescent="0.2">
      <c r="C450" s="29" t="str">
        <f>"Объем: "&amp;Source!I173&amp;"=1+"&amp;"4"</f>
        <v>Объем: 5=1+4</v>
      </c>
      <c r="L450"/>
    </row>
    <row r="451" spans="1:29" ht="14.25" hidden="1" x14ac:dyDescent="0.2">
      <c r="A451" s="24"/>
      <c r="B451" s="24"/>
      <c r="C451" s="24" t="s">
        <v>1283</v>
      </c>
      <c r="D451" s="26"/>
      <c r="E451" s="25"/>
      <c r="F451" s="28">
        <f>Source!AO173</f>
        <v>149.81</v>
      </c>
      <c r="G451" s="27" t="s">
        <v>165</v>
      </c>
      <c r="H451" s="25">
        <f>Source!AV174</f>
        <v>1.0469999999999999</v>
      </c>
      <c r="I451" s="28">
        <f>Source!S173</f>
        <v>941.11</v>
      </c>
      <c r="J451" s="25">
        <f>IF(Source!BA174&lt;&gt; 0, Source!BA174, 1)</f>
        <v>56.35</v>
      </c>
      <c r="K451" s="28">
        <f>Source!S174</f>
        <v>53031.55</v>
      </c>
      <c r="L451"/>
    </row>
    <row r="452" spans="1:29" ht="14.25" hidden="1" x14ac:dyDescent="0.2">
      <c r="A452" s="24"/>
      <c r="B452" s="24"/>
      <c r="C452" s="24" t="s">
        <v>1285</v>
      </c>
      <c r="D452" s="26"/>
      <c r="E452" s="25"/>
      <c r="F452" s="28">
        <f>Source!AM173</f>
        <v>63.24</v>
      </c>
      <c r="G452" s="27" t="s">
        <v>165</v>
      </c>
      <c r="H452" s="25">
        <f>Source!AV174</f>
        <v>1.0469999999999999</v>
      </c>
      <c r="I452" s="28">
        <f>Source!Q173</f>
        <v>397.27</v>
      </c>
      <c r="J452" s="25">
        <f>IF(Source!BB174&lt;&gt; 0, Source!BB174, 1)</f>
        <v>16.04</v>
      </c>
      <c r="K452" s="28">
        <f>Source!Q174</f>
        <v>6372.21</v>
      </c>
      <c r="L452"/>
    </row>
    <row r="453" spans="1:29" ht="14.25" hidden="1" x14ac:dyDescent="0.2">
      <c r="A453" s="24"/>
      <c r="B453" s="24"/>
      <c r="C453" s="24" t="s">
        <v>1286</v>
      </c>
      <c r="D453" s="26"/>
      <c r="E453" s="25"/>
      <c r="F453" s="28">
        <f>Source!AN173</f>
        <v>6.81</v>
      </c>
      <c r="G453" s="27" t="s">
        <v>165</v>
      </c>
      <c r="H453" s="25">
        <f>Source!AV174</f>
        <v>1.0469999999999999</v>
      </c>
      <c r="I453" s="30">
        <f>Source!R173</f>
        <v>42.78</v>
      </c>
      <c r="J453" s="25">
        <f>IF(Source!BS174&lt;&gt; 0, Source!BS174, 1)</f>
        <v>56.35</v>
      </c>
      <c r="K453" s="30">
        <f>Source!R174</f>
        <v>2410.65</v>
      </c>
      <c r="L453"/>
    </row>
    <row r="454" spans="1:29" ht="14.25" hidden="1" x14ac:dyDescent="0.2">
      <c r="A454" s="24"/>
      <c r="B454" s="24"/>
      <c r="C454" s="24" t="s">
        <v>1297</v>
      </c>
      <c r="D454" s="26"/>
      <c r="E454" s="25"/>
      <c r="F454" s="28">
        <f>Source!AL173</f>
        <v>3.92</v>
      </c>
      <c r="G454" s="27"/>
      <c r="H454" s="25">
        <f>Source!AW174</f>
        <v>1</v>
      </c>
      <c r="I454" s="28">
        <f>Source!P173</f>
        <v>19.600000000000001</v>
      </c>
      <c r="J454" s="25">
        <f>IF(Source!BC174&lt;&gt; 0, Source!BC174, 1)</f>
        <v>7.12</v>
      </c>
      <c r="K454" s="28">
        <f>Source!P174</f>
        <v>139.55000000000001</v>
      </c>
      <c r="L454"/>
    </row>
    <row r="455" spans="1:29" ht="14.25" hidden="1" x14ac:dyDescent="0.2">
      <c r="A455" s="24"/>
      <c r="B455" s="24"/>
      <c r="C455" s="24" t="s">
        <v>1287</v>
      </c>
      <c r="D455" s="26" t="s">
        <v>1288</v>
      </c>
      <c r="E455" s="25">
        <f>Source!BZ174</f>
        <v>90</v>
      </c>
      <c r="F455" s="28"/>
      <c r="G455" s="27"/>
      <c r="H455" s="25"/>
      <c r="I455" s="28">
        <f>SUM(Q449:Q454)</f>
        <v>885.5</v>
      </c>
      <c r="J455" s="25">
        <f>Source!AT174</f>
        <v>90</v>
      </c>
      <c r="K455" s="28">
        <f>SUM(R449:R454)</f>
        <v>49897.98</v>
      </c>
      <c r="L455"/>
    </row>
    <row r="456" spans="1:29" ht="14.25" hidden="1" x14ac:dyDescent="0.2">
      <c r="A456" s="24"/>
      <c r="B456" s="24"/>
      <c r="C456" s="24" t="s">
        <v>1289</v>
      </c>
      <c r="D456" s="26" t="s">
        <v>1288</v>
      </c>
      <c r="E456" s="25">
        <f>Source!CA174</f>
        <v>46</v>
      </c>
      <c r="F456" s="28"/>
      <c r="G456" s="27"/>
      <c r="H456" s="25"/>
      <c r="I456" s="28">
        <f>SUM(S449:S455)</f>
        <v>452.59</v>
      </c>
      <c r="J456" s="25">
        <f>Source!AU174</f>
        <v>46</v>
      </c>
      <c r="K456" s="28">
        <f>SUM(T449:T455)</f>
        <v>25503.41</v>
      </c>
      <c r="L456"/>
    </row>
    <row r="457" spans="1:29" ht="14.25" hidden="1" x14ac:dyDescent="0.2">
      <c r="A457" s="31"/>
      <c r="B457" s="31"/>
      <c r="C457" s="31" t="s">
        <v>1290</v>
      </c>
      <c r="D457" s="32" t="s">
        <v>1291</v>
      </c>
      <c r="E457" s="33">
        <f>Source!AQ173</f>
        <v>13.4</v>
      </c>
      <c r="F457" s="34"/>
      <c r="G457" s="35" t="s">
        <v>165</v>
      </c>
      <c r="H457" s="33">
        <f>Source!AV174</f>
        <v>1.0469999999999999</v>
      </c>
      <c r="I457" s="34">
        <f>Source!U173</f>
        <v>84.178799999999981</v>
      </c>
      <c r="J457" s="33"/>
      <c r="K457" s="34"/>
      <c r="L457"/>
    </row>
    <row r="458" spans="1:29" ht="15" hidden="1" x14ac:dyDescent="0.2">
      <c r="C458" s="36" t="s">
        <v>1292</v>
      </c>
      <c r="H458" s="61">
        <f>I451+I452+I454+I455+I456+0-0-0</f>
        <v>2696.07</v>
      </c>
      <c r="I458" s="61"/>
      <c r="J458" s="61">
        <f>K451+K452+K454+K455+K456+0-0-0</f>
        <v>134944.70000000001</v>
      </c>
      <c r="K458" s="61"/>
      <c r="L458"/>
    </row>
    <row r="459" spans="1:29" ht="15" hidden="1" x14ac:dyDescent="0.2">
      <c r="C459" s="36" t="s">
        <v>1293</v>
      </c>
      <c r="H459" s="58">
        <f>0+0</f>
        <v>0</v>
      </c>
      <c r="I459" s="58"/>
      <c r="J459" s="58">
        <f>0+0</f>
        <v>0</v>
      </c>
      <c r="K459" s="58"/>
      <c r="L459"/>
    </row>
    <row r="460" spans="1:29" ht="15" hidden="1" x14ac:dyDescent="0.2">
      <c r="C460" s="36" t="s">
        <v>1294</v>
      </c>
      <c r="H460" s="58">
        <f>I451+I452+I454+I455+I456+0</f>
        <v>2696.07</v>
      </c>
      <c r="I460" s="58"/>
      <c r="J460" s="58">
        <f>K451+K452+K454+K455+K456+0</f>
        <v>134944.70000000001</v>
      </c>
      <c r="K460" s="58"/>
      <c r="L460"/>
      <c r="O460" s="37">
        <f>I451+I452+I454+I455+I456+0</f>
        <v>2696.07</v>
      </c>
      <c r="P460" s="37">
        <f>K451+K452+K454+K455+K456+0</f>
        <v>134944.70000000001</v>
      </c>
    </row>
    <row r="461" spans="1:29" hidden="1" x14ac:dyDescent="0.2">
      <c r="L461"/>
    </row>
    <row r="462" spans="1:29" ht="125.25" x14ac:dyDescent="0.2">
      <c r="A462" s="87">
        <v>43</v>
      </c>
      <c r="B462" s="87" t="str">
        <f>Source!F175</f>
        <v>КА, п.18</v>
      </c>
      <c r="C462" s="87" t="s">
        <v>1350</v>
      </c>
      <c r="D462" s="88" t="str">
        <f>Source!H175</f>
        <v>ШТ</v>
      </c>
      <c r="E462" s="89">
        <f>Source!I175</f>
        <v>1</v>
      </c>
      <c r="F462" s="90">
        <f>Source!AL175</f>
        <v>9795.39</v>
      </c>
      <c r="G462" s="91"/>
      <c r="H462" s="89">
        <f>Source!AW176</f>
        <v>1</v>
      </c>
      <c r="I462" s="90">
        <f>Source!P175</f>
        <v>9795.39</v>
      </c>
      <c r="J462" s="89">
        <f>IF(Source!BC176&lt;&gt; 0, Source!BC176, 1)</f>
        <v>7.57</v>
      </c>
      <c r="K462" s="90">
        <f>Source!P176</f>
        <v>74151.100000000006</v>
      </c>
      <c r="L462" s="97">
        <v>77900</v>
      </c>
      <c r="Q462">
        <f>Source!X175</f>
        <v>0</v>
      </c>
      <c r="R462">
        <f>Source!X176</f>
        <v>0</v>
      </c>
      <c r="S462">
        <f>Source!Y175</f>
        <v>0</v>
      </c>
      <c r="T462">
        <f>Source!Y176</f>
        <v>0</v>
      </c>
      <c r="U462">
        <f>ROUND((175/100)*ROUND(Source!R175, 2), 2)</f>
        <v>0</v>
      </c>
      <c r="V462">
        <f>ROUND((0/100)*ROUND(Source!R176, 2), 2)</f>
        <v>0</v>
      </c>
      <c r="AC462">
        <v>5</v>
      </c>
    </row>
    <row r="463" spans="1:29" ht="15" hidden="1" x14ac:dyDescent="0.2">
      <c r="A463" s="47"/>
      <c r="B463" s="47"/>
      <c r="C463" s="48" t="s">
        <v>1294</v>
      </c>
      <c r="D463" s="47"/>
      <c r="E463" s="47"/>
      <c r="F463" s="47"/>
      <c r="G463" s="47"/>
      <c r="H463" s="63">
        <f>I462+0</f>
        <v>9795.39</v>
      </c>
      <c r="I463" s="63"/>
      <c r="J463" s="63">
        <f>K462+0</f>
        <v>74151.100000000006</v>
      </c>
      <c r="K463" s="63"/>
      <c r="L463"/>
      <c r="O463" s="37">
        <f>I462+0</f>
        <v>9795.39</v>
      </c>
      <c r="P463" s="37">
        <f>K462+0</f>
        <v>74151.100000000006</v>
      </c>
    </row>
    <row r="464" spans="1:29" hidden="1" x14ac:dyDescent="0.2">
      <c r="L464"/>
    </row>
    <row r="465" spans="1:29" ht="125.25" x14ac:dyDescent="0.2">
      <c r="A465" s="87">
        <v>44</v>
      </c>
      <c r="B465" s="87" t="str">
        <f>Source!F177</f>
        <v>КА, п.19</v>
      </c>
      <c r="C465" s="87" t="s">
        <v>1351</v>
      </c>
      <c r="D465" s="88" t="str">
        <f>Source!H177</f>
        <v>ШТ</v>
      </c>
      <c r="E465" s="89">
        <f>Source!I177</f>
        <v>4</v>
      </c>
      <c r="F465" s="90">
        <f>Source!AL177</f>
        <v>8893.8199999999979</v>
      </c>
      <c r="G465" s="91"/>
      <c r="H465" s="89">
        <f>Source!AW178</f>
        <v>1</v>
      </c>
      <c r="I465" s="90">
        <f>Source!P177</f>
        <v>35575.279999999999</v>
      </c>
      <c r="J465" s="89">
        <f>IF(Source!BC178&lt;&gt; 0, Source!BC178, 1)</f>
        <v>7.57</v>
      </c>
      <c r="K465" s="90">
        <f>Source!P178</f>
        <v>269304.87</v>
      </c>
      <c r="L465" s="97" t="s">
        <v>1341</v>
      </c>
      <c r="Q465">
        <f>Source!X177</f>
        <v>0</v>
      </c>
      <c r="R465">
        <f>Source!X178</f>
        <v>0</v>
      </c>
      <c r="S465">
        <f>Source!Y177</f>
        <v>0</v>
      </c>
      <c r="T465">
        <f>Source!Y178</f>
        <v>0</v>
      </c>
      <c r="U465">
        <f>ROUND((175/100)*ROUND(Source!R177, 2), 2)</f>
        <v>0</v>
      </c>
      <c r="V465">
        <f>ROUND((0/100)*ROUND(Source!R178, 2), 2)</f>
        <v>0</v>
      </c>
      <c r="AC465">
        <v>5</v>
      </c>
    </row>
    <row r="466" spans="1:29" ht="15" hidden="1" x14ac:dyDescent="0.2">
      <c r="A466" s="47"/>
      <c r="B466" s="47"/>
      <c r="C466" s="48" t="s">
        <v>1294</v>
      </c>
      <c r="D466" s="47"/>
      <c r="E466" s="47"/>
      <c r="F466" s="47"/>
      <c r="G466" s="47"/>
      <c r="H466" s="63">
        <f>I465+0</f>
        <v>35575.279999999999</v>
      </c>
      <c r="I466" s="63"/>
      <c r="J466" s="63">
        <f>K465+0</f>
        <v>269304.87</v>
      </c>
      <c r="K466" s="63"/>
      <c r="L466"/>
      <c r="O466" s="37">
        <f>I465+0</f>
        <v>35575.279999999999</v>
      </c>
      <c r="P466" s="37">
        <f>K465+0</f>
        <v>269304.87</v>
      </c>
    </row>
    <row r="467" spans="1:29" hidden="1" x14ac:dyDescent="0.2">
      <c r="L467"/>
    </row>
    <row r="468" spans="1:29" ht="14.25" hidden="1" x14ac:dyDescent="0.2">
      <c r="A468" s="24">
        <v>45</v>
      </c>
      <c r="B468" s="24" t="str">
        <f>Source!F179</f>
        <v>4.8-257-1</v>
      </c>
      <c r="C468" s="24" t="s">
        <v>297</v>
      </c>
      <c r="D468" s="26" t="str">
        <f>Source!H179</f>
        <v>1  ШТ.</v>
      </c>
      <c r="E468" s="25">
        <f>Source!I179</f>
        <v>5</v>
      </c>
      <c r="F468" s="28"/>
      <c r="G468" s="27"/>
      <c r="H468" s="25"/>
      <c r="I468" s="28"/>
      <c r="J468" s="25"/>
      <c r="K468" s="28"/>
      <c r="L468"/>
      <c r="Q468">
        <f>Source!X179</f>
        <v>162.09</v>
      </c>
      <c r="R468">
        <f>Source!X180</f>
        <v>9133.61</v>
      </c>
      <c r="S468">
        <f>Source!Y179</f>
        <v>85.22</v>
      </c>
      <c r="T468">
        <f>Source!Y180</f>
        <v>4802.21</v>
      </c>
      <c r="U468">
        <f>ROUND((175/100)*ROUND(Source!R179, 2), 2)</f>
        <v>11.1</v>
      </c>
      <c r="V468">
        <f>ROUND((0/100)*ROUND(Source!R180, 2), 2)</f>
        <v>0</v>
      </c>
      <c r="AC468">
        <v>0</v>
      </c>
    </row>
    <row r="469" spans="1:29" ht="14.25" hidden="1" x14ac:dyDescent="0.2">
      <c r="A469" s="24"/>
      <c r="B469" s="24"/>
      <c r="C469" s="24" t="s">
        <v>1283</v>
      </c>
      <c r="D469" s="26"/>
      <c r="E469" s="25"/>
      <c r="F469" s="28">
        <f>Source!AO179</f>
        <v>25.59</v>
      </c>
      <c r="G469" s="27" t="s">
        <v>165</v>
      </c>
      <c r="H469" s="25">
        <f>Source!AV180</f>
        <v>1.0469999999999999</v>
      </c>
      <c r="I469" s="28">
        <f>Source!S179</f>
        <v>160.76</v>
      </c>
      <c r="J469" s="25">
        <f>IF(Source!BA180&lt;&gt; 0, Source!BA180, 1)</f>
        <v>56.35</v>
      </c>
      <c r="K469" s="28">
        <f>Source!S180</f>
        <v>9058.83</v>
      </c>
      <c r="L469"/>
    </row>
    <row r="470" spans="1:29" ht="14.25" hidden="1" x14ac:dyDescent="0.2">
      <c r="A470" s="24"/>
      <c r="B470" s="24"/>
      <c r="C470" s="24" t="s">
        <v>1285</v>
      </c>
      <c r="D470" s="26"/>
      <c r="E470" s="25"/>
      <c r="F470" s="28">
        <f>Source!AM179</f>
        <v>6.65</v>
      </c>
      <c r="G470" s="27" t="s">
        <v>165</v>
      </c>
      <c r="H470" s="25">
        <f>Source!AV180</f>
        <v>1.0469999999999999</v>
      </c>
      <c r="I470" s="28">
        <f>Source!Q179</f>
        <v>41.78</v>
      </c>
      <c r="J470" s="25">
        <f>IF(Source!BB180&lt;&gt; 0, Source!BB180, 1)</f>
        <v>17.059999999999999</v>
      </c>
      <c r="K470" s="28">
        <f>Source!Q180</f>
        <v>712.77</v>
      </c>
      <c r="L470"/>
    </row>
    <row r="471" spans="1:29" ht="14.25" hidden="1" x14ac:dyDescent="0.2">
      <c r="A471" s="24"/>
      <c r="B471" s="24"/>
      <c r="C471" s="24" t="s">
        <v>1286</v>
      </c>
      <c r="D471" s="26"/>
      <c r="E471" s="25"/>
      <c r="F471" s="28">
        <f>Source!AN179</f>
        <v>1.01</v>
      </c>
      <c r="G471" s="27" t="s">
        <v>165</v>
      </c>
      <c r="H471" s="25">
        <f>Source!AV180</f>
        <v>1.0469999999999999</v>
      </c>
      <c r="I471" s="30">
        <f>Source!R179</f>
        <v>6.34</v>
      </c>
      <c r="J471" s="25">
        <f>IF(Source!BS180&lt;&gt; 0, Source!BS180, 1)</f>
        <v>56.35</v>
      </c>
      <c r="K471" s="30">
        <f>Source!R180</f>
        <v>357.26</v>
      </c>
      <c r="L471"/>
    </row>
    <row r="472" spans="1:29" ht="14.25" hidden="1" x14ac:dyDescent="0.2">
      <c r="A472" s="24"/>
      <c r="B472" s="24"/>
      <c r="C472" s="24" t="s">
        <v>1297</v>
      </c>
      <c r="D472" s="26"/>
      <c r="E472" s="25"/>
      <c r="F472" s="28">
        <f>Source!AL179</f>
        <v>3.18</v>
      </c>
      <c r="G472" s="27"/>
      <c r="H472" s="25">
        <f>Source!AW180</f>
        <v>1</v>
      </c>
      <c r="I472" s="28">
        <f>Source!P179</f>
        <v>15.9</v>
      </c>
      <c r="J472" s="25">
        <f>IF(Source!BC180&lt;&gt; 0, Source!BC180, 1)</f>
        <v>1.8</v>
      </c>
      <c r="K472" s="28">
        <f>Source!P180</f>
        <v>28.62</v>
      </c>
      <c r="L472"/>
    </row>
    <row r="473" spans="1:29" ht="14.25" hidden="1" x14ac:dyDescent="0.2">
      <c r="A473" s="24"/>
      <c r="B473" s="24"/>
      <c r="C473" s="24" t="s">
        <v>1287</v>
      </c>
      <c r="D473" s="26" t="s">
        <v>1288</v>
      </c>
      <c r="E473" s="25">
        <f>Source!BZ180</f>
        <v>97</v>
      </c>
      <c r="F473" s="28"/>
      <c r="G473" s="27"/>
      <c r="H473" s="25"/>
      <c r="I473" s="28">
        <f>SUM(Q468:Q472)</f>
        <v>162.09</v>
      </c>
      <c r="J473" s="25">
        <f>Source!AT180</f>
        <v>97</v>
      </c>
      <c r="K473" s="28">
        <f>SUM(R468:R472)</f>
        <v>9133.61</v>
      </c>
      <c r="L473"/>
    </row>
    <row r="474" spans="1:29" ht="14.25" hidden="1" x14ac:dyDescent="0.2">
      <c r="A474" s="24"/>
      <c r="B474" s="24"/>
      <c r="C474" s="24" t="s">
        <v>1289</v>
      </c>
      <c r="D474" s="26" t="s">
        <v>1288</v>
      </c>
      <c r="E474" s="25">
        <f>Source!CA180</f>
        <v>51</v>
      </c>
      <c r="F474" s="28"/>
      <c r="G474" s="27"/>
      <c r="H474" s="25"/>
      <c r="I474" s="28">
        <f>SUM(S468:S473)</f>
        <v>85.22</v>
      </c>
      <c r="J474" s="25">
        <f>Source!AU180</f>
        <v>51</v>
      </c>
      <c r="K474" s="28">
        <f>SUM(T468:T473)</f>
        <v>4802.21</v>
      </c>
      <c r="L474"/>
    </row>
    <row r="475" spans="1:29" ht="14.25" hidden="1" x14ac:dyDescent="0.2">
      <c r="A475" s="31"/>
      <c r="B475" s="31"/>
      <c r="C475" s="31" t="s">
        <v>1290</v>
      </c>
      <c r="D475" s="32" t="s">
        <v>1291</v>
      </c>
      <c r="E475" s="33">
        <f>Source!AQ179</f>
        <v>1.97</v>
      </c>
      <c r="F475" s="34"/>
      <c r="G475" s="35" t="s">
        <v>165</v>
      </c>
      <c r="H475" s="33">
        <f>Source!AV180</f>
        <v>1.0469999999999999</v>
      </c>
      <c r="I475" s="34">
        <f>Source!U179</f>
        <v>12.375539999999997</v>
      </c>
      <c r="J475" s="33"/>
      <c r="K475" s="34"/>
      <c r="L475"/>
    </row>
    <row r="476" spans="1:29" ht="15" hidden="1" x14ac:dyDescent="0.2">
      <c r="C476" s="36" t="s">
        <v>1292</v>
      </c>
      <c r="H476" s="61">
        <f>I469+I470+I472+I473+I474+0-0-0</f>
        <v>465.75</v>
      </c>
      <c r="I476" s="61"/>
      <c r="J476" s="61">
        <f>K469+K470+K472+K473+K474+0-0-0</f>
        <v>23736.04</v>
      </c>
      <c r="K476" s="61"/>
      <c r="L476"/>
    </row>
    <row r="477" spans="1:29" ht="15" hidden="1" x14ac:dyDescent="0.2">
      <c r="C477" s="36" t="s">
        <v>1293</v>
      </c>
      <c r="H477" s="58">
        <f>0+0</f>
        <v>0</v>
      </c>
      <c r="I477" s="58"/>
      <c r="J477" s="58">
        <f>0+0</f>
        <v>0</v>
      </c>
      <c r="K477" s="58"/>
      <c r="L477"/>
    </row>
    <row r="478" spans="1:29" ht="15" hidden="1" x14ac:dyDescent="0.2">
      <c r="C478" s="36" t="s">
        <v>1294</v>
      </c>
      <c r="H478" s="58">
        <f>I469+I470+I472+I473+I474+0</f>
        <v>465.75</v>
      </c>
      <c r="I478" s="58"/>
      <c r="J478" s="58">
        <f>K469+K470+K472+K473+K474+0</f>
        <v>23736.04</v>
      </c>
      <c r="K478" s="58"/>
      <c r="L478"/>
      <c r="O478" s="37">
        <f>I469+I470+I472+I473+I474+0</f>
        <v>465.75</v>
      </c>
      <c r="P478" s="37">
        <f>K469+K470+K472+K473+K474+0</f>
        <v>23736.04</v>
      </c>
    </row>
    <row r="479" spans="1:29" hidden="1" x14ac:dyDescent="0.2">
      <c r="L479"/>
    </row>
    <row r="480" spans="1:29" ht="96.75" x14ac:dyDescent="0.2">
      <c r="A480" s="87">
        <v>46</v>
      </c>
      <c r="B480" s="87" t="str">
        <f>Source!F181</f>
        <v>КА, п.20</v>
      </c>
      <c r="C480" s="87" t="s">
        <v>1352</v>
      </c>
      <c r="D480" s="88" t="str">
        <f>Source!H181</f>
        <v>ШТ</v>
      </c>
      <c r="E480" s="89">
        <f>Source!I181</f>
        <v>5</v>
      </c>
      <c r="F480" s="90">
        <f>Source!AL181</f>
        <v>955.48</v>
      </c>
      <c r="G480" s="91"/>
      <c r="H480" s="89">
        <f>Source!AW182</f>
        <v>1</v>
      </c>
      <c r="I480" s="90">
        <f>Source!P181</f>
        <v>4777.3999999999996</v>
      </c>
      <c r="J480" s="89">
        <f>IF(Source!BC182&lt;&gt; 0, Source!BC182, 1)</f>
        <v>7.57</v>
      </c>
      <c r="K480" s="90">
        <f>Source!P182</f>
        <v>36164.92</v>
      </c>
      <c r="L480" s="97" t="s">
        <v>1341</v>
      </c>
      <c r="Q480">
        <f>Source!X181</f>
        <v>0</v>
      </c>
      <c r="R480">
        <f>Source!X182</f>
        <v>0</v>
      </c>
      <c r="S480">
        <f>Source!Y181</f>
        <v>0</v>
      </c>
      <c r="T480">
        <f>Source!Y182</f>
        <v>0</v>
      </c>
      <c r="U480">
        <f>ROUND((175/100)*ROUND(Source!R181, 2), 2)</f>
        <v>0</v>
      </c>
      <c r="V480">
        <f>ROUND((0/100)*ROUND(Source!R182, 2), 2)</f>
        <v>0</v>
      </c>
      <c r="AC480">
        <v>5</v>
      </c>
    </row>
    <row r="481" spans="1:29" ht="15" hidden="1" x14ac:dyDescent="0.2">
      <c r="A481" s="47"/>
      <c r="B481" s="47"/>
      <c r="C481" s="48" t="s">
        <v>1294</v>
      </c>
      <c r="D481" s="47"/>
      <c r="E481" s="47"/>
      <c r="F481" s="47"/>
      <c r="G481" s="47"/>
      <c r="H481" s="63">
        <f>I480+0</f>
        <v>4777.3999999999996</v>
      </c>
      <c r="I481" s="63"/>
      <c r="J481" s="63">
        <f>K480+0</f>
        <v>36164.92</v>
      </c>
      <c r="K481" s="63"/>
      <c r="L481"/>
      <c r="O481" s="37">
        <f>I480+0</f>
        <v>4777.3999999999996</v>
      </c>
      <c r="P481" s="37">
        <f>K480+0</f>
        <v>36164.92</v>
      </c>
    </row>
    <row r="482" spans="1:29" hidden="1" x14ac:dyDescent="0.2">
      <c r="L482"/>
    </row>
    <row r="483" spans="1:29" ht="57" hidden="1" x14ac:dyDescent="0.2">
      <c r="A483" s="24">
        <v>47</v>
      </c>
      <c r="B483" s="24" t="str">
        <f>Source!F183</f>
        <v>4.8-50-1</v>
      </c>
      <c r="C483" s="24" t="s">
        <v>305</v>
      </c>
      <c r="D483" s="26" t="str">
        <f>Source!H183</f>
        <v>100 м</v>
      </c>
      <c r="E483" s="25">
        <f>Source!I183</f>
        <v>2.5000000000000001E-2</v>
      </c>
      <c r="F483" s="28"/>
      <c r="G483" s="27"/>
      <c r="H483" s="25"/>
      <c r="I483" s="28"/>
      <c r="J483" s="25"/>
      <c r="K483" s="28"/>
      <c r="L483"/>
      <c r="Q483">
        <f>Source!X183</f>
        <v>21.51</v>
      </c>
      <c r="R483">
        <f>Source!X184</f>
        <v>1212.3499999999999</v>
      </c>
      <c r="S483">
        <f>Source!Y183</f>
        <v>11.31</v>
      </c>
      <c r="T483">
        <f>Source!Y184</f>
        <v>637.41999999999996</v>
      </c>
      <c r="U483">
        <f>ROUND((175/100)*ROUND(Source!R183, 2), 2)</f>
        <v>3.78</v>
      </c>
      <c r="V483">
        <f>ROUND((0/100)*ROUND(Source!R184, 2), 2)</f>
        <v>0</v>
      </c>
      <c r="AC483">
        <v>0</v>
      </c>
    </row>
    <row r="484" spans="1:29" hidden="1" x14ac:dyDescent="0.2">
      <c r="C484" s="29" t="str">
        <f>"Объем: "&amp;Source!I183&amp;"=(0,5*"&amp;"5)/"&amp;"100"</f>
        <v>Объем: 0,025=(0,5*5)/100</v>
      </c>
      <c r="L484"/>
    </row>
    <row r="485" spans="1:29" ht="14.25" hidden="1" x14ac:dyDescent="0.2">
      <c r="A485" s="24"/>
      <c r="B485" s="24"/>
      <c r="C485" s="24" t="s">
        <v>1283</v>
      </c>
      <c r="D485" s="26"/>
      <c r="E485" s="25"/>
      <c r="F485" s="28">
        <f>Source!AO183</f>
        <v>637.30999999999995</v>
      </c>
      <c r="G485" s="27" t="s">
        <v>165</v>
      </c>
      <c r="H485" s="25">
        <f>Source!AV184</f>
        <v>1.0469999999999999</v>
      </c>
      <c r="I485" s="28">
        <f>Source!S183</f>
        <v>20.02</v>
      </c>
      <c r="J485" s="25">
        <f>IF(Source!BA184&lt;&gt; 0, Source!BA184, 1)</f>
        <v>56.35</v>
      </c>
      <c r="K485" s="28">
        <f>Source!S184</f>
        <v>1128.1300000000001</v>
      </c>
      <c r="L485"/>
    </row>
    <row r="486" spans="1:29" ht="14.25" hidden="1" x14ac:dyDescent="0.2">
      <c r="A486" s="24"/>
      <c r="B486" s="24"/>
      <c r="C486" s="24" t="s">
        <v>1285</v>
      </c>
      <c r="D486" s="26"/>
      <c r="E486" s="25"/>
      <c r="F486" s="28">
        <f>Source!AM183</f>
        <v>187.51</v>
      </c>
      <c r="G486" s="27" t="s">
        <v>165</v>
      </c>
      <c r="H486" s="25">
        <f>Source!AV184</f>
        <v>1.0469999999999999</v>
      </c>
      <c r="I486" s="28">
        <f>Source!Q183</f>
        <v>5.89</v>
      </c>
      <c r="J486" s="25">
        <f>IF(Source!BB184&lt;&gt; 0, Source!BB184, 1)</f>
        <v>27.24</v>
      </c>
      <c r="K486" s="28">
        <f>Source!Q184</f>
        <v>160.44</v>
      </c>
      <c r="L486"/>
    </row>
    <row r="487" spans="1:29" ht="14.25" hidden="1" x14ac:dyDescent="0.2">
      <c r="A487" s="24"/>
      <c r="B487" s="24"/>
      <c r="C487" s="24" t="s">
        <v>1286</v>
      </c>
      <c r="D487" s="26"/>
      <c r="E487" s="25"/>
      <c r="F487" s="28">
        <f>Source!AN183</f>
        <v>68.819999999999993</v>
      </c>
      <c r="G487" s="27" t="s">
        <v>165</v>
      </c>
      <c r="H487" s="25">
        <f>Source!AV184</f>
        <v>1.0469999999999999</v>
      </c>
      <c r="I487" s="30">
        <f>Source!R183</f>
        <v>2.16</v>
      </c>
      <c r="J487" s="25">
        <f>IF(Source!BS184&lt;&gt; 0, Source!BS184, 1)</f>
        <v>56.35</v>
      </c>
      <c r="K487" s="30">
        <f>Source!R184</f>
        <v>121.72</v>
      </c>
      <c r="L487"/>
    </row>
    <row r="488" spans="1:29" ht="14.25" hidden="1" x14ac:dyDescent="0.2">
      <c r="A488" s="24"/>
      <c r="B488" s="24"/>
      <c r="C488" s="24" t="s">
        <v>1297</v>
      </c>
      <c r="D488" s="26"/>
      <c r="E488" s="25"/>
      <c r="F488" s="28">
        <f>Source!AL183</f>
        <v>69.319999999999993</v>
      </c>
      <c r="G488" s="27"/>
      <c r="H488" s="25">
        <f>Source!AW184</f>
        <v>1</v>
      </c>
      <c r="I488" s="28">
        <f>Source!P183</f>
        <v>1.73</v>
      </c>
      <c r="J488" s="25">
        <f>IF(Source!BC184&lt;&gt; 0, Source!BC184, 1)</f>
        <v>7.39</v>
      </c>
      <c r="K488" s="28">
        <f>Source!P184</f>
        <v>12.78</v>
      </c>
      <c r="L488"/>
    </row>
    <row r="489" spans="1:29" ht="14.25" hidden="1" x14ac:dyDescent="0.2">
      <c r="A489" s="24"/>
      <c r="B489" s="24"/>
      <c r="C489" s="24" t="s">
        <v>1287</v>
      </c>
      <c r="D489" s="26" t="s">
        <v>1288</v>
      </c>
      <c r="E489" s="25">
        <f>Source!BZ184</f>
        <v>97</v>
      </c>
      <c r="F489" s="28"/>
      <c r="G489" s="27"/>
      <c r="H489" s="25"/>
      <c r="I489" s="28">
        <f>SUM(Q483:Q488)</f>
        <v>21.51</v>
      </c>
      <c r="J489" s="25">
        <f>Source!AT184</f>
        <v>97</v>
      </c>
      <c r="K489" s="28">
        <f>SUM(R483:R488)</f>
        <v>1212.3499999999999</v>
      </c>
      <c r="L489"/>
    </row>
    <row r="490" spans="1:29" ht="14.25" hidden="1" x14ac:dyDescent="0.2">
      <c r="A490" s="24"/>
      <c r="B490" s="24"/>
      <c r="C490" s="24" t="s">
        <v>1289</v>
      </c>
      <c r="D490" s="26" t="s">
        <v>1288</v>
      </c>
      <c r="E490" s="25">
        <f>Source!CA184</f>
        <v>51</v>
      </c>
      <c r="F490" s="28"/>
      <c r="G490" s="27"/>
      <c r="H490" s="25"/>
      <c r="I490" s="28">
        <f>SUM(S483:S489)</f>
        <v>11.31</v>
      </c>
      <c r="J490" s="25">
        <f>Source!AU184</f>
        <v>51</v>
      </c>
      <c r="K490" s="28">
        <f>SUM(T483:T489)</f>
        <v>637.41999999999996</v>
      </c>
      <c r="L490"/>
    </row>
    <row r="491" spans="1:29" ht="14.25" hidden="1" x14ac:dyDescent="0.2">
      <c r="A491" s="31"/>
      <c r="B491" s="31"/>
      <c r="C491" s="31" t="s">
        <v>1290</v>
      </c>
      <c r="D491" s="32" t="s">
        <v>1291</v>
      </c>
      <c r="E491" s="33">
        <f>Source!AQ183</f>
        <v>50.5</v>
      </c>
      <c r="F491" s="34"/>
      <c r="G491" s="35" t="s">
        <v>165</v>
      </c>
      <c r="H491" s="33">
        <f>Source!AV184</f>
        <v>1.0469999999999999</v>
      </c>
      <c r="I491" s="34">
        <f>Source!U183</f>
        <v>1.5862049999999999</v>
      </c>
      <c r="J491" s="33"/>
      <c r="K491" s="34"/>
      <c r="L491"/>
    </row>
    <row r="492" spans="1:29" ht="15" hidden="1" x14ac:dyDescent="0.2">
      <c r="C492" s="36" t="s">
        <v>1292</v>
      </c>
      <c r="H492" s="61">
        <f>I485+I486+I488+I489+I490+0-0-0</f>
        <v>60.460000000000008</v>
      </c>
      <c r="I492" s="61"/>
      <c r="J492" s="61">
        <f>K485+K486+K488+K489+K490+0-0-0</f>
        <v>3151.12</v>
      </c>
      <c r="K492" s="61"/>
      <c r="L492"/>
    </row>
    <row r="493" spans="1:29" ht="15" hidden="1" x14ac:dyDescent="0.2">
      <c r="C493" s="36" t="s">
        <v>1293</v>
      </c>
      <c r="H493" s="58">
        <f>0+0</f>
        <v>0</v>
      </c>
      <c r="I493" s="58"/>
      <c r="J493" s="58">
        <f>0+0</f>
        <v>0</v>
      </c>
      <c r="K493" s="58"/>
      <c r="L493"/>
    </row>
    <row r="494" spans="1:29" ht="15" hidden="1" x14ac:dyDescent="0.2">
      <c r="C494" s="36" t="s">
        <v>1294</v>
      </c>
      <c r="H494" s="58">
        <f>I485+I486+I488+I489+I490+0</f>
        <v>60.460000000000008</v>
      </c>
      <c r="I494" s="58"/>
      <c r="J494" s="58">
        <f>K485+K486+K488+K489+K490+0</f>
        <v>3151.12</v>
      </c>
      <c r="K494" s="58"/>
      <c r="L494"/>
      <c r="O494" s="37">
        <f>I485+I486+I488+I489+I490+0</f>
        <v>60.460000000000008</v>
      </c>
      <c r="P494" s="37">
        <f>K485+K486+K488+K489+K490+0</f>
        <v>3151.12</v>
      </c>
    </row>
    <row r="495" spans="1:29" hidden="1" x14ac:dyDescent="0.2">
      <c r="L495"/>
    </row>
    <row r="496" spans="1:29" ht="54" hidden="1" x14ac:dyDescent="0.2">
      <c r="A496" s="31">
        <v>48</v>
      </c>
      <c r="B496" s="31" t="str">
        <f>Source!F185</f>
        <v>КА, п.21</v>
      </c>
      <c r="C496" s="31" t="s">
        <v>1306</v>
      </c>
      <c r="D496" s="32" t="str">
        <f>Source!H185</f>
        <v>ШТ</v>
      </c>
      <c r="E496" s="33">
        <f>Source!I185</f>
        <v>5</v>
      </c>
      <c r="F496" s="34">
        <f>Source!AL185</f>
        <v>243.84</v>
      </c>
      <c r="G496" s="35"/>
      <c r="H496" s="33">
        <f>Source!AW186</f>
        <v>1</v>
      </c>
      <c r="I496" s="34">
        <f>Source!P185</f>
        <v>1219.2</v>
      </c>
      <c r="J496" s="33">
        <f>IF(Source!BC186&lt;&gt; 0, Source!BC186, 1)</f>
        <v>9.84</v>
      </c>
      <c r="K496" s="34">
        <f>Source!P186</f>
        <v>11996.93</v>
      </c>
      <c r="L496"/>
      <c r="Q496">
        <f>Source!X185</f>
        <v>0</v>
      </c>
      <c r="R496">
        <f>Source!X186</f>
        <v>0</v>
      </c>
      <c r="S496">
        <f>Source!Y185</f>
        <v>0</v>
      </c>
      <c r="T496">
        <f>Source!Y186</f>
        <v>0</v>
      </c>
      <c r="U496">
        <f>ROUND((175/100)*ROUND(Source!R185, 2), 2)</f>
        <v>0</v>
      </c>
      <c r="V496">
        <f>ROUND((0/100)*ROUND(Source!R186, 2), 2)</f>
        <v>0</v>
      </c>
      <c r="AC496">
        <v>3</v>
      </c>
    </row>
    <row r="497" spans="1:29" ht="15" hidden="1" x14ac:dyDescent="0.2">
      <c r="C497" s="36" t="s">
        <v>1294</v>
      </c>
      <c r="H497" s="61">
        <f>I496+0</f>
        <v>1219.2</v>
      </c>
      <c r="I497" s="61"/>
      <c r="J497" s="61">
        <f>K496+0</f>
        <v>11996.93</v>
      </c>
      <c r="K497" s="61"/>
      <c r="L497"/>
      <c r="O497" s="37">
        <f>I496+0</f>
        <v>1219.2</v>
      </c>
      <c r="P497" s="37">
        <f>K496+0</f>
        <v>11996.93</v>
      </c>
    </row>
    <row r="498" spans="1:29" hidden="1" x14ac:dyDescent="0.2">
      <c r="L498"/>
    </row>
    <row r="499" spans="1:29" ht="57" hidden="1" x14ac:dyDescent="0.2">
      <c r="A499" s="24">
        <v>49</v>
      </c>
      <c r="B499" s="24" t="str">
        <f>Source!F187</f>
        <v>4.10-118-13</v>
      </c>
      <c r="C499" s="24" t="s">
        <v>313</v>
      </c>
      <c r="D499" s="26" t="str">
        <f>Source!H187</f>
        <v>100 шт.</v>
      </c>
      <c r="E499" s="25">
        <f>Source!I187</f>
        <v>0.37</v>
      </c>
      <c r="F499" s="28"/>
      <c r="G499" s="27"/>
      <c r="H499" s="25"/>
      <c r="I499" s="28"/>
      <c r="J499" s="25"/>
      <c r="K499" s="28"/>
      <c r="L499"/>
      <c r="Q499">
        <f>Source!X187</f>
        <v>29.84</v>
      </c>
      <c r="R499">
        <f>Source!X188</f>
        <v>1681.71</v>
      </c>
      <c r="S499">
        <f>Source!Y187</f>
        <v>15.25</v>
      </c>
      <c r="T499">
        <f>Source!Y188</f>
        <v>859.54</v>
      </c>
      <c r="U499">
        <f>ROUND((175/100)*ROUND(Source!R187, 2), 2)</f>
        <v>0</v>
      </c>
      <c r="V499">
        <f>ROUND((0/100)*ROUND(Source!R188, 2), 2)</f>
        <v>0</v>
      </c>
      <c r="AC499">
        <v>0</v>
      </c>
    </row>
    <row r="500" spans="1:29" hidden="1" x14ac:dyDescent="0.2">
      <c r="C500" s="29" t="str">
        <f>"Объем: "&amp;Source!I187&amp;"=37/"&amp;"100"</f>
        <v>Объем: 0,37=37/100</v>
      </c>
      <c r="L500"/>
    </row>
    <row r="501" spans="1:29" ht="14.25" hidden="1" x14ac:dyDescent="0.2">
      <c r="A501" s="24"/>
      <c r="B501" s="24"/>
      <c r="C501" s="24" t="s">
        <v>1283</v>
      </c>
      <c r="D501" s="26"/>
      <c r="E501" s="25"/>
      <c r="F501" s="28">
        <f>Source!AO187</f>
        <v>71.34</v>
      </c>
      <c r="G501" s="27" t="s">
        <v>165</v>
      </c>
      <c r="H501" s="25">
        <f>Source!AV188</f>
        <v>1.0469999999999999</v>
      </c>
      <c r="I501" s="28">
        <f>Source!S187</f>
        <v>33.159999999999997</v>
      </c>
      <c r="J501" s="25">
        <f>IF(Source!BA188&lt;&gt; 0, Source!BA188, 1)</f>
        <v>56.35</v>
      </c>
      <c r="K501" s="28">
        <f>Source!S188</f>
        <v>1868.57</v>
      </c>
      <c r="L501"/>
    </row>
    <row r="502" spans="1:29" ht="14.25" hidden="1" x14ac:dyDescent="0.2">
      <c r="A502" s="24"/>
      <c r="B502" s="24"/>
      <c r="C502" s="24" t="s">
        <v>1297</v>
      </c>
      <c r="D502" s="26"/>
      <c r="E502" s="25"/>
      <c r="F502" s="28">
        <f>Source!AL187</f>
        <v>1.83</v>
      </c>
      <c r="G502" s="27"/>
      <c r="H502" s="25">
        <f>Source!AW188</f>
        <v>1</v>
      </c>
      <c r="I502" s="28">
        <f>Source!P187</f>
        <v>0.68</v>
      </c>
      <c r="J502" s="25">
        <f>IF(Source!BC188&lt;&gt; 0, Source!BC188, 1)</f>
        <v>6.7</v>
      </c>
      <c r="K502" s="28">
        <f>Source!P188</f>
        <v>4.5599999999999996</v>
      </c>
      <c r="L502"/>
    </row>
    <row r="503" spans="1:29" ht="14.25" hidden="1" x14ac:dyDescent="0.2">
      <c r="A503" s="24"/>
      <c r="B503" s="24"/>
      <c r="C503" s="24" t="s">
        <v>1287</v>
      </c>
      <c r="D503" s="26" t="s">
        <v>1288</v>
      </c>
      <c r="E503" s="25">
        <f>Source!BZ188</f>
        <v>90</v>
      </c>
      <c r="F503" s="28"/>
      <c r="G503" s="27"/>
      <c r="H503" s="25"/>
      <c r="I503" s="28">
        <f>SUM(Q499:Q502)</f>
        <v>29.84</v>
      </c>
      <c r="J503" s="25">
        <f>Source!AT188</f>
        <v>90</v>
      </c>
      <c r="K503" s="28">
        <f>SUM(R499:R502)</f>
        <v>1681.71</v>
      </c>
      <c r="L503"/>
    </row>
    <row r="504" spans="1:29" ht="14.25" hidden="1" x14ac:dyDescent="0.2">
      <c r="A504" s="24"/>
      <c r="B504" s="24"/>
      <c r="C504" s="24" t="s">
        <v>1289</v>
      </c>
      <c r="D504" s="26" t="s">
        <v>1288</v>
      </c>
      <c r="E504" s="25">
        <f>Source!CA188</f>
        <v>46</v>
      </c>
      <c r="F504" s="28"/>
      <c r="G504" s="27"/>
      <c r="H504" s="25"/>
      <c r="I504" s="28">
        <f>SUM(S499:S503)</f>
        <v>15.25</v>
      </c>
      <c r="J504" s="25">
        <f>Source!AU188</f>
        <v>46</v>
      </c>
      <c r="K504" s="28">
        <f>SUM(T499:T503)</f>
        <v>859.54</v>
      </c>
      <c r="L504"/>
    </row>
    <row r="505" spans="1:29" ht="14.25" hidden="1" x14ac:dyDescent="0.2">
      <c r="A505" s="31"/>
      <c r="B505" s="31"/>
      <c r="C505" s="31" t="s">
        <v>1290</v>
      </c>
      <c r="D505" s="32" t="s">
        <v>1291</v>
      </c>
      <c r="E505" s="33">
        <f>Source!AQ187</f>
        <v>6</v>
      </c>
      <c r="F505" s="34"/>
      <c r="G505" s="35" t="s">
        <v>165</v>
      </c>
      <c r="H505" s="33">
        <f>Source!AV188</f>
        <v>1.0469999999999999</v>
      </c>
      <c r="I505" s="34">
        <f>Source!U187</f>
        <v>2.7892079999999995</v>
      </c>
      <c r="J505" s="33"/>
      <c r="K505" s="34"/>
      <c r="L505"/>
    </row>
    <row r="506" spans="1:29" ht="15" hidden="1" x14ac:dyDescent="0.2">
      <c r="C506" s="36" t="s">
        <v>1292</v>
      </c>
      <c r="H506" s="61">
        <f>I501+I502+I503+I504+0-0-0</f>
        <v>78.929999999999993</v>
      </c>
      <c r="I506" s="61"/>
      <c r="J506" s="61">
        <f>K501+K502+K503+K504+0-0-0</f>
        <v>4414.38</v>
      </c>
      <c r="K506" s="61"/>
      <c r="L506"/>
    </row>
    <row r="507" spans="1:29" ht="15" hidden="1" x14ac:dyDescent="0.2">
      <c r="C507" s="36" t="s">
        <v>1293</v>
      </c>
      <c r="H507" s="58">
        <f>0+0</f>
        <v>0</v>
      </c>
      <c r="I507" s="58"/>
      <c r="J507" s="58">
        <f>0+0</f>
        <v>0</v>
      </c>
      <c r="K507" s="58"/>
      <c r="L507"/>
    </row>
    <row r="508" spans="1:29" ht="15" hidden="1" x14ac:dyDescent="0.2">
      <c r="C508" s="36" t="s">
        <v>1294</v>
      </c>
      <c r="H508" s="58">
        <f>I501+I502+I503+I504+0</f>
        <v>78.929999999999993</v>
      </c>
      <c r="I508" s="58"/>
      <c r="J508" s="58">
        <f>K501+K502+K503+K504+0</f>
        <v>4414.38</v>
      </c>
      <c r="K508" s="58"/>
      <c r="L508"/>
      <c r="O508" s="37">
        <f>I501+I502+I503+I504+0</f>
        <v>78.929999999999993</v>
      </c>
      <c r="P508" s="37">
        <f>K501+K502+K503+K504+0</f>
        <v>4414.38</v>
      </c>
    </row>
    <row r="509" spans="1:29" hidden="1" x14ac:dyDescent="0.2">
      <c r="L509"/>
    </row>
    <row r="510" spans="1:29" ht="41.25" hidden="1" x14ac:dyDescent="0.2">
      <c r="A510" s="31">
        <v>50</v>
      </c>
      <c r="B510" s="31" t="str">
        <f>Source!F189</f>
        <v>КА, п.22</v>
      </c>
      <c r="C510" s="31" t="s">
        <v>1307</v>
      </c>
      <c r="D510" s="32" t="str">
        <f>Source!H189</f>
        <v>ШТ</v>
      </c>
      <c r="E510" s="33">
        <f>Source!I189</f>
        <v>37</v>
      </c>
      <c r="F510" s="34">
        <f>Source!AL189</f>
        <v>88.71</v>
      </c>
      <c r="G510" s="35"/>
      <c r="H510" s="33">
        <f>Source!AW190</f>
        <v>1</v>
      </c>
      <c r="I510" s="34">
        <f>Source!P189</f>
        <v>3282.27</v>
      </c>
      <c r="J510" s="33">
        <f>IF(Source!BC190&lt;&gt; 0, Source!BC190, 1)</f>
        <v>9.84</v>
      </c>
      <c r="K510" s="34">
        <f>Source!P190</f>
        <v>32297.54</v>
      </c>
      <c r="L510"/>
      <c r="Q510">
        <f>Source!X189</f>
        <v>0</v>
      </c>
      <c r="R510">
        <f>Source!X190</f>
        <v>0</v>
      </c>
      <c r="S510">
        <f>Source!Y189</f>
        <v>0</v>
      </c>
      <c r="T510">
        <f>Source!Y190</f>
        <v>0</v>
      </c>
      <c r="U510">
        <f>ROUND((175/100)*ROUND(Source!R189, 2), 2)</f>
        <v>0</v>
      </c>
      <c r="V510">
        <f>ROUND((0/100)*ROUND(Source!R190, 2), 2)</f>
        <v>0</v>
      </c>
      <c r="AC510">
        <v>3</v>
      </c>
    </row>
    <row r="511" spans="1:29" ht="15" hidden="1" x14ac:dyDescent="0.2">
      <c r="C511" s="36" t="s">
        <v>1294</v>
      </c>
      <c r="H511" s="61">
        <f>I510+0</f>
        <v>3282.27</v>
      </c>
      <c r="I511" s="61"/>
      <c r="J511" s="61">
        <f>K510+0</f>
        <v>32297.54</v>
      </c>
      <c r="K511" s="61"/>
      <c r="L511"/>
      <c r="O511" s="37">
        <f>I510+0</f>
        <v>3282.27</v>
      </c>
      <c r="P511" s="37">
        <f>K510+0</f>
        <v>32297.54</v>
      </c>
    </row>
    <row r="512" spans="1:29" hidden="1" x14ac:dyDescent="0.2">
      <c r="L512"/>
    </row>
    <row r="513" spans="1:29" ht="42.75" hidden="1" x14ac:dyDescent="0.2">
      <c r="A513" s="24">
        <v>51</v>
      </c>
      <c r="B513" s="24" t="str">
        <f>Source!F191</f>
        <v>4.11-12-1</v>
      </c>
      <c r="C513" s="24" t="s">
        <v>187</v>
      </c>
      <c r="D513" s="26" t="str">
        <f>Source!H191</f>
        <v>1  ШТ.</v>
      </c>
      <c r="E513" s="25">
        <f>Source!I191</f>
        <v>5</v>
      </c>
      <c r="F513" s="28"/>
      <c r="G513" s="27"/>
      <c r="H513" s="25"/>
      <c r="I513" s="28"/>
      <c r="J513" s="25"/>
      <c r="K513" s="28"/>
      <c r="L513"/>
      <c r="Q513">
        <f>Source!X191</f>
        <v>66.319999999999993</v>
      </c>
      <c r="R513">
        <f>Source!X192</f>
        <v>3737.2</v>
      </c>
      <c r="S513">
        <f>Source!Y191</f>
        <v>33.9</v>
      </c>
      <c r="T513">
        <f>Source!Y192</f>
        <v>1910.12</v>
      </c>
      <c r="U513">
        <f>ROUND((175/100)*ROUND(Source!R191, 2), 2)</f>
        <v>0.88</v>
      </c>
      <c r="V513">
        <f>ROUND((0/100)*ROUND(Source!R192, 2), 2)</f>
        <v>0</v>
      </c>
      <c r="AC513">
        <v>0</v>
      </c>
    </row>
    <row r="514" spans="1:29" ht="14.25" hidden="1" x14ac:dyDescent="0.2">
      <c r="A514" s="24"/>
      <c r="B514" s="24"/>
      <c r="C514" s="24" t="s">
        <v>1283</v>
      </c>
      <c r="D514" s="26"/>
      <c r="E514" s="25"/>
      <c r="F514" s="28">
        <f>Source!AO191</f>
        <v>11.65</v>
      </c>
      <c r="G514" s="27" t="s">
        <v>165</v>
      </c>
      <c r="H514" s="25">
        <f>Source!AV192</f>
        <v>1.0469999999999999</v>
      </c>
      <c r="I514" s="28">
        <f>Source!S191</f>
        <v>73.19</v>
      </c>
      <c r="J514" s="25">
        <f>IF(Source!BA192&lt;&gt; 0, Source!BA192, 1)</f>
        <v>56.35</v>
      </c>
      <c r="K514" s="28">
        <f>Source!S192</f>
        <v>4124.26</v>
      </c>
      <c r="L514"/>
    </row>
    <row r="515" spans="1:29" ht="14.25" hidden="1" x14ac:dyDescent="0.2">
      <c r="A515" s="24"/>
      <c r="B515" s="24"/>
      <c r="C515" s="24" t="s">
        <v>1285</v>
      </c>
      <c r="D515" s="26"/>
      <c r="E515" s="25"/>
      <c r="F515" s="28">
        <f>Source!AM191</f>
        <v>0.5</v>
      </c>
      <c r="G515" s="27" t="s">
        <v>165</v>
      </c>
      <c r="H515" s="25">
        <f>Source!AV192</f>
        <v>1.0469999999999999</v>
      </c>
      <c r="I515" s="28">
        <f>Source!Q191</f>
        <v>3.14</v>
      </c>
      <c r="J515" s="25">
        <f>IF(Source!BB192&lt;&gt; 0, Source!BB192, 1)</f>
        <v>17.02</v>
      </c>
      <c r="K515" s="28">
        <f>Source!Q192</f>
        <v>53.44</v>
      </c>
      <c r="L515"/>
    </row>
    <row r="516" spans="1:29" ht="14.25" hidden="1" x14ac:dyDescent="0.2">
      <c r="A516" s="24"/>
      <c r="B516" s="24"/>
      <c r="C516" s="24" t="s">
        <v>1286</v>
      </c>
      <c r="D516" s="26"/>
      <c r="E516" s="25"/>
      <c r="F516" s="28">
        <f>Source!AN191</f>
        <v>0.08</v>
      </c>
      <c r="G516" s="27" t="s">
        <v>165</v>
      </c>
      <c r="H516" s="25">
        <f>Source!AV192</f>
        <v>1.0469999999999999</v>
      </c>
      <c r="I516" s="30">
        <f>Source!R191</f>
        <v>0.5</v>
      </c>
      <c r="J516" s="25">
        <f>IF(Source!BS192&lt;&gt; 0, Source!BS192, 1)</f>
        <v>56.35</v>
      </c>
      <c r="K516" s="30">
        <f>Source!R192</f>
        <v>28.18</v>
      </c>
      <c r="L516"/>
    </row>
    <row r="517" spans="1:29" ht="99.75" hidden="1" x14ac:dyDescent="0.2">
      <c r="A517" s="38" t="s">
        <v>320</v>
      </c>
      <c r="B517" s="38" t="str">
        <f>Source!F193</f>
        <v>13.1-2-447</v>
      </c>
      <c r="C517" s="38" t="s">
        <v>1308</v>
      </c>
      <c r="D517" s="39" t="str">
        <f>Source!H193</f>
        <v>шт.</v>
      </c>
      <c r="E517" s="40">
        <f>Source!I193</f>
        <v>5</v>
      </c>
      <c r="F517" s="41">
        <f>Source!AK193</f>
        <v>1348.67</v>
      </c>
      <c r="G517" s="50" t="s">
        <v>3</v>
      </c>
      <c r="H517" s="40">
        <f>Source!AW194</f>
        <v>1</v>
      </c>
      <c r="I517" s="41">
        <f>Source!O193</f>
        <v>6743.35</v>
      </c>
      <c r="J517" s="40">
        <f>IF(Source!BC194&lt;&gt; 0, Source!BC194, 1)</f>
        <v>1.83</v>
      </c>
      <c r="K517" s="41">
        <f>Source!O194</f>
        <v>12340.33</v>
      </c>
      <c r="L517"/>
      <c r="Q517">
        <f>Source!X193</f>
        <v>0</v>
      </c>
      <c r="R517">
        <f>Source!X194</f>
        <v>0</v>
      </c>
      <c r="S517">
        <f>Source!Y193</f>
        <v>0</v>
      </c>
      <c r="T517">
        <f>Source!Y194</f>
        <v>0</v>
      </c>
      <c r="U517">
        <f>ROUND((175/100)*ROUND(Source!R193, 2), 2)</f>
        <v>0</v>
      </c>
      <c r="V517">
        <f>ROUND((0/100)*ROUND(Source!R194, 2), 2)</f>
        <v>0</v>
      </c>
      <c r="AC517">
        <v>5</v>
      </c>
    </row>
    <row r="518" spans="1:29" ht="14.25" hidden="1" x14ac:dyDescent="0.2">
      <c r="A518" s="24"/>
      <c r="B518" s="24"/>
      <c r="C518" s="24" t="s">
        <v>1287</v>
      </c>
      <c r="D518" s="26" t="s">
        <v>1288</v>
      </c>
      <c r="E518" s="25">
        <f>Source!BZ192</f>
        <v>90</v>
      </c>
      <c r="F518" s="28"/>
      <c r="G518" s="27"/>
      <c r="H518" s="25"/>
      <c r="I518" s="28">
        <f>SUM(Q513:Q517)</f>
        <v>66.319999999999993</v>
      </c>
      <c r="J518" s="25">
        <f>Source!AT192</f>
        <v>90</v>
      </c>
      <c r="K518" s="28">
        <f>SUM(R513:R517)</f>
        <v>3737.2</v>
      </c>
      <c r="L518"/>
    </row>
    <row r="519" spans="1:29" ht="14.25" hidden="1" x14ac:dyDescent="0.2">
      <c r="A519" s="24"/>
      <c r="B519" s="24"/>
      <c r="C519" s="24" t="s">
        <v>1289</v>
      </c>
      <c r="D519" s="26" t="s">
        <v>1288</v>
      </c>
      <c r="E519" s="25">
        <f>Source!CA192</f>
        <v>46</v>
      </c>
      <c r="F519" s="28"/>
      <c r="G519" s="27"/>
      <c r="H519" s="25"/>
      <c r="I519" s="28">
        <f>SUM(S513:S518)</f>
        <v>33.9</v>
      </c>
      <c r="J519" s="25">
        <f>Source!AU192</f>
        <v>46</v>
      </c>
      <c r="K519" s="28">
        <f>SUM(T513:T518)</f>
        <v>1910.12</v>
      </c>
      <c r="L519"/>
    </row>
    <row r="520" spans="1:29" ht="14.25" hidden="1" x14ac:dyDescent="0.2">
      <c r="A520" s="31"/>
      <c r="B520" s="31"/>
      <c r="C520" s="31" t="s">
        <v>1290</v>
      </c>
      <c r="D520" s="32" t="s">
        <v>1291</v>
      </c>
      <c r="E520" s="33">
        <f>Source!AQ191</f>
        <v>1.03</v>
      </c>
      <c r="F520" s="34"/>
      <c r="G520" s="35" t="s">
        <v>165</v>
      </c>
      <c r="H520" s="33">
        <f>Source!AV192</f>
        <v>1.0469999999999999</v>
      </c>
      <c r="I520" s="34">
        <f>Source!U191</f>
        <v>6.4704599999999992</v>
      </c>
      <c r="J520" s="33"/>
      <c r="K520" s="34"/>
      <c r="L520"/>
    </row>
    <row r="521" spans="1:29" ht="15" hidden="1" x14ac:dyDescent="0.2">
      <c r="C521" s="36" t="s">
        <v>1292</v>
      </c>
      <c r="H521" s="61">
        <f>I514+I515+I518+I519+SUM(I517:I517)-SUMIF(AC517:AC517, 5, I517:I517)-SUMIF(AC517:AC517, 6, I517:I517)</f>
        <v>176.55000000000018</v>
      </c>
      <c r="I521" s="61"/>
      <c r="J521" s="61">
        <f>K514+K515+K518+K519+SUM(K517:K517)-SUMIF(AC517:AC517, 5, K517:K517)-SUMIF(AC517:AC517, 6, K517:K517)</f>
        <v>9825.0199999999986</v>
      </c>
      <c r="K521" s="61"/>
      <c r="L521"/>
    </row>
    <row r="522" spans="1:29" ht="15" hidden="1" x14ac:dyDescent="0.2">
      <c r="C522" s="36" t="s">
        <v>1293</v>
      </c>
      <c r="H522" s="58">
        <f>SUMIF(AC517:AC517, 5, I517:I517)+SUMIF(AC517:AC517, 6, I517:I517)</f>
        <v>6743.35</v>
      </c>
      <c r="I522" s="58"/>
      <c r="J522" s="58">
        <f>SUMIF(AC517:AC517, 5, K517:K517)+SUMIF(AC517:AC517, 6, K517:K517)</f>
        <v>12340.33</v>
      </c>
      <c r="K522" s="58"/>
      <c r="L522"/>
    </row>
    <row r="523" spans="1:29" ht="15" hidden="1" x14ac:dyDescent="0.2">
      <c r="C523" s="36" t="s">
        <v>1294</v>
      </c>
      <c r="H523" s="58">
        <f>I514+I515+I518+I519+SUM(I517:I517)</f>
        <v>6919.9000000000005</v>
      </c>
      <c r="I523" s="58"/>
      <c r="J523" s="58">
        <f>K514+K515+K518+K519+SUM(K517:K517)</f>
        <v>22165.35</v>
      </c>
      <c r="K523" s="58"/>
      <c r="L523"/>
      <c r="O523" s="37">
        <f>I514+I515+I518+I519+SUM(I517:I517)</f>
        <v>6919.9000000000005</v>
      </c>
      <c r="P523" s="37">
        <f>K514+K515+K518+K519+SUM(K517:K517)</f>
        <v>22165.35</v>
      </c>
    </row>
    <row r="524" spans="1:29" hidden="1" x14ac:dyDescent="0.2">
      <c r="L524"/>
    </row>
    <row r="525" spans="1:29" ht="42.75" hidden="1" x14ac:dyDescent="0.2">
      <c r="A525" s="24">
        <v>52</v>
      </c>
      <c r="B525" s="24" t="str">
        <f>Source!F195</f>
        <v>4.10-32-4</v>
      </c>
      <c r="C525" s="24" t="s">
        <v>329</v>
      </c>
      <c r="D525" s="26" t="str">
        <f>Source!H195</f>
        <v>1  ШТ.</v>
      </c>
      <c r="E525" s="25">
        <f>Source!I195</f>
        <v>15</v>
      </c>
      <c r="F525" s="28"/>
      <c r="G525" s="27"/>
      <c r="H525" s="25"/>
      <c r="I525" s="28"/>
      <c r="J525" s="25"/>
      <c r="K525" s="28"/>
      <c r="L525"/>
      <c r="Q525">
        <f>Source!X195</f>
        <v>415.38</v>
      </c>
      <c r="R525">
        <f>Source!X196</f>
        <v>23406.5</v>
      </c>
      <c r="S525">
        <f>Source!Y195</f>
        <v>212.3</v>
      </c>
      <c r="T525">
        <f>Source!Y196</f>
        <v>11963.32</v>
      </c>
      <c r="U525">
        <f>ROUND((175/100)*ROUND(Source!R195, 2), 2)</f>
        <v>33.299999999999997</v>
      </c>
      <c r="V525">
        <f>ROUND((0/100)*ROUND(Source!R196, 2), 2)</f>
        <v>0</v>
      </c>
      <c r="AC525">
        <v>0</v>
      </c>
    </row>
    <row r="526" spans="1:29" hidden="1" x14ac:dyDescent="0.2">
      <c r="C526" s="29" t="str">
        <f>"Объем: "&amp;Source!I195&amp;"=10+"&amp;"5"</f>
        <v>Объем: 15=10+5</v>
      </c>
      <c r="L526"/>
    </row>
    <row r="527" spans="1:29" ht="14.25" hidden="1" x14ac:dyDescent="0.2">
      <c r="A527" s="24"/>
      <c r="B527" s="24"/>
      <c r="C527" s="24" t="s">
        <v>1283</v>
      </c>
      <c r="D527" s="26"/>
      <c r="E527" s="25"/>
      <c r="F527" s="28">
        <f>Source!AO195</f>
        <v>23.48</v>
      </c>
      <c r="G527" s="27" t="s">
        <v>165</v>
      </c>
      <c r="H527" s="25">
        <f>Source!AV196</f>
        <v>1.0469999999999999</v>
      </c>
      <c r="I527" s="28">
        <f>Source!S195</f>
        <v>442.5</v>
      </c>
      <c r="J527" s="25">
        <f>IF(Source!BA196&lt;&gt; 0, Source!BA196, 1)</f>
        <v>56.35</v>
      </c>
      <c r="K527" s="28">
        <f>Source!S196</f>
        <v>24934.880000000001</v>
      </c>
      <c r="L527"/>
    </row>
    <row r="528" spans="1:29" ht="14.25" hidden="1" x14ac:dyDescent="0.2">
      <c r="A528" s="24"/>
      <c r="B528" s="24"/>
      <c r="C528" s="24" t="s">
        <v>1285</v>
      </c>
      <c r="D528" s="26"/>
      <c r="E528" s="25"/>
      <c r="F528" s="28">
        <f>Source!AM195</f>
        <v>9.19</v>
      </c>
      <c r="G528" s="27" t="s">
        <v>165</v>
      </c>
      <c r="H528" s="25">
        <f>Source!AV196</f>
        <v>1.0469999999999999</v>
      </c>
      <c r="I528" s="28">
        <f>Source!Q195</f>
        <v>173.19</v>
      </c>
      <c r="J528" s="25">
        <f>IF(Source!BB196&lt;&gt; 0, Source!BB196, 1)</f>
        <v>16.149999999999999</v>
      </c>
      <c r="K528" s="28">
        <f>Source!Q196</f>
        <v>2797.02</v>
      </c>
      <c r="L528"/>
    </row>
    <row r="529" spans="1:29" ht="14.25" hidden="1" x14ac:dyDescent="0.2">
      <c r="A529" s="24"/>
      <c r="B529" s="24"/>
      <c r="C529" s="24" t="s">
        <v>1286</v>
      </c>
      <c r="D529" s="26"/>
      <c r="E529" s="25"/>
      <c r="F529" s="28">
        <f>Source!AN195</f>
        <v>1.01</v>
      </c>
      <c r="G529" s="27" t="s">
        <v>165</v>
      </c>
      <c r="H529" s="25">
        <f>Source!AV196</f>
        <v>1.0469999999999999</v>
      </c>
      <c r="I529" s="30">
        <f>Source!R195</f>
        <v>19.03</v>
      </c>
      <c r="J529" s="25">
        <f>IF(Source!BS196&lt;&gt; 0, Source!BS196, 1)</f>
        <v>56.35</v>
      </c>
      <c r="K529" s="30">
        <f>Source!R196</f>
        <v>1072.3399999999999</v>
      </c>
      <c r="L529"/>
    </row>
    <row r="530" spans="1:29" ht="14.25" hidden="1" x14ac:dyDescent="0.2">
      <c r="A530" s="24"/>
      <c r="B530" s="24"/>
      <c r="C530" s="24" t="s">
        <v>1287</v>
      </c>
      <c r="D530" s="26" t="s">
        <v>1288</v>
      </c>
      <c r="E530" s="25">
        <f>Source!BZ196</f>
        <v>90</v>
      </c>
      <c r="F530" s="28"/>
      <c r="G530" s="27"/>
      <c r="H530" s="25"/>
      <c r="I530" s="28">
        <f>SUM(Q525:Q529)</f>
        <v>415.38</v>
      </c>
      <c r="J530" s="25">
        <f>Source!AT196</f>
        <v>90</v>
      </c>
      <c r="K530" s="28">
        <f>SUM(R525:R529)</f>
        <v>23406.5</v>
      </c>
      <c r="L530"/>
    </row>
    <row r="531" spans="1:29" ht="14.25" hidden="1" x14ac:dyDescent="0.2">
      <c r="A531" s="24"/>
      <c r="B531" s="24"/>
      <c r="C531" s="24" t="s">
        <v>1289</v>
      </c>
      <c r="D531" s="26" t="s">
        <v>1288</v>
      </c>
      <c r="E531" s="25">
        <f>Source!CA196</f>
        <v>46</v>
      </c>
      <c r="F531" s="28"/>
      <c r="G531" s="27"/>
      <c r="H531" s="25"/>
      <c r="I531" s="28">
        <f>SUM(S525:S530)</f>
        <v>212.3</v>
      </c>
      <c r="J531" s="25">
        <f>Source!AU196</f>
        <v>46</v>
      </c>
      <c r="K531" s="28">
        <f>SUM(T525:T530)</f>
        <v>11963.32</v>
      </c>
      <c r="L531"/>
    </row>
    <row r="532" spans="1:29" ht="14.25" hidden="1" x14ac:dyDescent="0.2">
      <c r="A532" s="31"/>
      <c r="B532" s="31"/>
      <c r="C532" s="31" t="s">
        <v>1290</v>
      </c>
      <c r="D532" s="32" t="s">
        <v>1291</v>
      </c>
      <c r="E532" s="33">
        <f>Source!AQ195</f>
        <v>2.1</v>
      </c>
      <c r="F532" s="34"/>
      <c r="G532" s="35" t="s">
        <v>165</v>
      </c>
      <c r="H532" s="33">
        <f>Source!AV196</f>
        <v>1.0469999999999999</v>
      </c>
      <c r="I532" s="34">
        <f>Source!U195</f>
        <v>39.576599999999992</v>
      </c>
      <c r="J532" s="33"/>
      <c r="K532" s="34"/>
      <c r="L532"/>
    </row>
    <row r="533" spans="1:29" ht="15" hidden="1" x14ac:dyDescent="0.2">
      <c r="C533" s="36" t="s">
        <v>1292</v>
      </c>
      <c r="H533" s="61">
        <f>I527+I528+I530+I531+0-0-0</f>
        <v>1243.3700000000001</v>
      </c>
      <c r="I533" s="61"/>
      <c r="J533" s="61">
        <f>K527+K528+K530+K531+0-0-0</f>
        <v>63101.72</v>
      </c>
      <c r="K533" s="61"/>
      <c r="L533"/>
    </row>
    <row r="534" spans="1:29" ht="15" hidden="1" x14ac:dyDescent="0.2">
      <c r="C534" s="36" t="s">
        <v>1293</v>
      </c>
      <c r="H534" s="58">
        <f>0+0</f>
        <v>0</v>
      </c>
      <c r="I534" s="58"/>
      <c r="J534" s="58">
        <f>0+0</f>
        <v>0</v>
      </c>
      <c r="K534" s="58"/>
      <c r="L534"/>
    </row>
    <row r="535" spans="1:29" ht="15" hidden="1" x14ac:dyDescent="0.2">
      <c r="C535" s="36" t="s">
        <v>1294</v>
      </c>
      <c r="H535" s="58">
        <f>I527+I528+I530+I531+0</f>
        <v>1243.3700000000001</v>
      </c>
      <c r="I535" s="58"/>
      <c r="J535" s="58">
        <f>K527+K528+K530+K531+0</f>
        <v>63101.72</v>
      </c>
      <c r="K535" s="58"/>
      <c r="L535"/>
      <c r="O535" s="37">
        <f>I527+I528+I530+I531+0</f>
        <v>1243.3700000000001</v>
      </c>
      <c r="P535" s="37">
        <f>K527+K528+K530+K531+0</f>
        <v>63101.72</v>
      </c>
    </row>
    <row r="536" spans="1:29" hidden="1" x14ac:dyDescent="0.2">
      <c r="L536"/>
    </row>
    <row r="537" spans="1:29" ht="85.5" hidden="1" x14ac:dyDescent="0.2">
      <c r="A537" s="42">
        <v>53</v>
      </c>
      <c r="B537" s="42" t="str">
        <f>Source!F197</f>
        <v>13.1-1-1059</v>
      </c>
      <c r="C537" s="42" t="s">
        <v>1309</v>
      </c>
      <c r="D537" s="43" t="str">
        <f>Source!H197</f>
        <v>шт.</v>
      </c>
      <c r="E537" s="44">
        <f>Source!I197</f>
        <v>10</v>
      </c>
      <c r="F537" s="45">
        <f>Source!AL197</f>
        <v>762.07</v>
      </c>
      <c r="G537" s="46"/>
      <c r="H537" s="44">
        <f>Source!AW198</f>
        <v>1</v>
      </c>
      <c r="I537" s="45">
        <f>Source!P197</f>
        <v>7620.7</v>
      </c>
      <c r="J537" s="44">
        <f>IF(Source!BC198&lt;&gt; 0, Source!BC198, 1)</f>
        <v>17.34</v>
      </c>
      <c r="K537" s="45">
        <f>Source!P198</f>
        <v>132142.94</v>
      </c>
      <c r="L537"/>
      <c r="Q537">
        <f>Source!X197</f>
        <v>0</v>
      </c>
      <c r="R537">
        <f>Source!X198</f>
        <v>0</v>
      </c>
      <c r="S537">
        <f>Source!Y197</f>
        <v>0</v>
      </c>
      <c r="T537">
        <f>Source!Y198</f>
        <v>0</v>
      </c>
      <c r="U537">
        <f>ROUND((175/100)*ROUND(Source!R197, 2), 2)</f>
        <v>0</v>
      </c>
      <c r="V537">
        <f>ROUND((0/100)*ROUND(Source!R198, 2), 2)</f>
        <v>0</v>
      </c>
      <c r="AC537">
        <v>5</v>
      </c>
    </row>
    <row r="538" spans="1:29" ht="15" hidden="1" x14ac:dyDescent="0.2">
      <c r="A538" s="47"/>
      <c r="B538" s="47"/>
      <c r="C538" s="48" t="s">
        <v>1294</v>
      </c>
      <c r="D538" s="47"/>
      <c r="E538" s="47"/>
      <c r="F538" s="47"/>
      <c r="G538" s="47"/>
      <c r="H538" s="63">
        <f>I537+0</f>
        <v>7620.7</v>
      </c>
      <c r="I538" s="63"/>
      <c r="J538" s="63">
        <f>K537+0</f>
        <v>132142.94</v>
      </c>
      <c r="K538" s="63"/>
      <c r="L538"/>
      <c r="O538" s="37">
        <f>I537+0</f>
        <v>7620.7</v>
      </c>
      <c r="P538" s="37">
        <f>K537+0</f>
        <v>132142.94</v>
      </c>
    </row>
    <row r="539" spans="1:29" hidden="1" x14ac:dyDescent="0.2">
      <c r="L539"/>
    </row>
    <row r="540" spans="1:29" ht="85.5" hidden="1" x14ac:dyDescent="0.2">
      <c r="A540" s="42">
        <v>54</v>
      </c>
      <c r="B540" s="42" t="str">
        <f>Source!F199</f>
        <v>13.1-1-1058</v>
      </c>
      <c r="C540" s="42" t="s">
        <v>1310</v>
      </c>
      <c r="D540" s="43" t="str">
        <f>Source!H199</f>
        <v>шт.</v>
      </c>
      <c r="E540" s="44">
        <f>Source!I199</f>
        <v>5</v>
      </c>
      <c r="F540" s="45">
        <f>Source!AL199</f>
        <v>343.08</v>
      </c>
      <c r="G540" s="46"/>
      <c r="H540" s="44">
        <f>Source!AW200</f>
        <v>1</v>
      </c>
      <c r="I540" s="45">
        <f>Source!P199</f>
        <v>1715.4</v>
      </c>
      <c r="J540" s="44">
        <f>IF(Source!BC200&lt;&gt; 0, Source!BC200, 1)</f>
        <v>17.34</v>
      </c>
      <c r="K540" s="45">
        <f>Source!P200</f>
        <v>29745.040000000001</v>
      </c>
      <c r="L540"/>
      <c r="Q540">
        <f>Source!X199</f>
        <v>0</v>
      </c>
      <c r="R540">
        <f>Source!X200</f>
        <v>0</v>
      </c>
      <c r="S540">
        <f>Source!Y199</f>
        <v>0</v>
      </c>
      <c r="T540">
        <f>Source!Y200</f>
        <v>0</v>
      </c>
      <c r="U540">
        <f>ROUND((175/100)*ROUND(Source!R199, 2), 2)</f>
        <v>0</v>
      </c>
      <c r="V540">
        <f>ROUND((0/100)*ROUND(Source!R200, 2), 2)</f>
        <v>0</v>
      </c>
      <c r="AC540">
        <v>5</v>
      </c>
    </row>
    <row r="541" spans="1:29" ht="15" hidden="1" x14ac:dyDescent="0.2">
      <c r="A541" s="47"/>
      <c r="B541" s="47"/>
      <c r="C541" s="48" t="s">
        <v>1294</v>
      </c>
      <c r="D541" s="47"/>
      <c r="E541" s="47"/>
      <c r="F541" s="47"/>
      <c r="G541" s="47"/>
      <c r="H541" s="63">
        <f>I540+0</f>
        <v>1715.4</v>
      </c>
      <c r="I541" s="63"/>
      <c r="J541" s="63">
        <f>K540+0</f>
        <v>29745.040000000001</v>
      </c>
      <c r="K541" s="63"/>
      <c r="L541"/>
      <c r="O541" s="37">
        <f>I540+0</f>
        <v>1715.4</v>
      </c>
      <c r="P541" s="37">
        <f>K540+0</f>
        <v>29745.040000000001</v>
      </c>
    </row>
    <row r="542" spans="1:29" hidden="1" x14ac:dyDescent="0.2">
      <c r="L542"/>
    </row>
    <row r="543" spans="1:29" ht="85.5" hidden="1" x14ac:dyDescent="0.2">
      <c r="A543" s="31">
        <v>55</v>
      </c>
      <c r="B543" s="31" t="str">
        <f>Source!F201</f>
        <v>1.21-5-2478</v>
      </c>
      <c r="C543" s="31" t="s">
        <v>341</v>
      </c>
      <c r="D543" s="32" t="str">
        <f>Source!H201</f>
        <v>КОМПЛЕКТ</v>
      </c>
      <c r="E543" s="33">
        <f>Source!I201</f>
        <v>500</v>
      </c>
      <c r="F543" s="34">
        <f>Source!AL201</f>
        <v>3.07</v>
      </c>
      <c r="G543" s="35"/>
      <c r="H543" s="33">
        <f>Source!AW202</f>
        <v>1</v>
      </c>
      <c r="I543" s="34">
        <f>Source!P201</f>
        <v>1535</v>
      </c>
      <c r="J543" s="33">
        <f>IF(Source!BC202&lt;&gt; 0, Source!BC202, 1)</f>
        <v>11.87</v>
      </c>
      <c r="K543" s="34">
        <f>Source!P202</f>
        <v>18220.45</v>
      </c>
      <c r="L543"/>
      <c r="Q543">
        <f>Source!X201</f>
        <v>0</v>
      </c>
      <c r="R543">
        <f>Source!X202</f>
        <v>0</v>
      </c>
      <c r="S543">
        <f>Source!Y201</f>
        <v>0</v>
      </c>
      <c r="T543">
        <f>Source!Y202</f>
        <v>0</v>
      </c>
      <c r="U543">
        <f>ROUND((175/100)*ROUND(Source!R201, 2), 2)</f>
        <v>0</v>
      </c>
      <c r="V543">
        <f>ROUND((0/100)*ROUND(Source!R202, 2), 2)</f>
        <v>0</v>
      </c>
      <c r="AC543">
        <v>3</v>
      </c>
    </row>
    <row r="544" spans="1:29" ht="15" hidden="1" x14ac:dyDescent="0.2">
      <c r="C544" s="36" t="s">
        <v>1294</v>
      </c>
      <c r="H544" s="61">
        <f>I543+0</f>
        <v>1535</v>
      </c>
      <c r="I544" s="61"/>
      <c r="J544" s="61">
        <f>K543+0</f>
        <v>18220.45</v>
      </c>
      <c r="K544" s="61"/>
      <c r="L544"/>
      <c r="O544" s="37">
        <f>I543+0</f>
        <v>1535</v>
      </c>
      <c r="P544" s="37">
        <f>K543+0</f>
        <v>18220.45</v>
      </c>
    </row>
    <row r="545" spans="1:29" hidden="1" x14ac:dyDescent="0.2">
      <c r="L545"/>
    </row>
    <row r="546" spans="1:29" ht="57" hidden="1" x14ac:dyDescent="0.2">
      <c r="A546" s="24">
        <v>56</v>
      </c>
      <c r="B546" s="24" t="str">
        <f>Source!F203</f>
        <v>4.10-27-4</v>
      </c>
      <c r="C546" s="24" t="s">
        <v>202</v>
      </c>
      <c r="D546" s="26" t="str">
        <f>Source!H203</f>
        <v>100 перемычек</v>
      </c>
      <c r="E546" s="25">
        <f>Source!I203</f>
        <v>5.01</v>
      </c>
      <c r="F546" s="28"/>
      <c r="G546" s="27"/>
      <c r="H546" s="25"/>
      <c r="I546" s="28"/>
      <c r="J546" s="25"/>
      <c r="K546" s="28"/>
      <c r="L546"/>
      <c r="Q546">
        <f>Source!X203</f>
        <v>221.62</v>
      </c>
      <c r="R546">
        <f>Source!X204</f>
        <v>12488.06</v>
      </c>
      <c r="S546">
        <f>Source!Y203</f>
        <v>113.27</v>
      </c>
      <c r="T546">
        <f>Source!Y204</f>
        <v>6382.79</v>
      </c>
      <c r="U546">
        <f>ROUND((175/100)*ROUND(Source!R203, 2), 2)</f>
        <v>0</v>
      </c>
      <c r="V546">
        <f>ROUND((0/100)*ROUND(Source!R204, 2), 2)</f>
        <v>0</v>
      </c>
      <c r="AC546">
        <v>0</v>
      </c>
    </row>
    <row r="547" spans="1:29" hidden="1" x14ac:dyDescent="0.2">
      <c r="C547" s="29" t="str">
        <f>"Объем: "&amp;Source!I203&amp;"=(482+"&amp;"8+"&amp;"2+"&amp;"4+"&amp;"5)/"&amp;"100"</f>
        <v>Объем: 5,01=(482+8+2+4+5)/100</v>
      </c>
      <c r="L547"/>
    </row>
    <row r="548" spans="1:29" ht="14.25" hidden="1" x14ac:dyDescent="0.2">
      <c r="A548" s="24"/>
      <c r="B548" s="24"/>
      <c r="C548" s="24" t="s">
        <v>1283</v>
      </c>
      <c r="D548" s="26"/>
      <c r="E548" s="25"/>
      <c r="F548" s="28">
        <f>Source!AO203</f>
        <v>39.119999999999997</v>
      </c>
      <c r="G548" s="27" t="s">
        <v>165</v>
      </c>
      <c r="H548" s="25">
        <f>Source!AV204</f>
        <v>1.0469999999999999</v>
      </c>
      <c r="I548" s="28">
        <f>Source!S203</f>
        <v>246.24</v>
      </c>
      <c r="J548" s="25">
        <f>IF(Source!BA204&lt;&gt; 0, Source!BA204, 1)</f>
        <v>56.35</v>
      </c>
      <c r="K548" s="28">
        <f>Source!S204</f>
        <v>13875.62</v>
      </c>
      <c r="L548"/>
    </row>
    <row r="549" spans="1:29" ht="14.25" hidden="1" x14ac:dyDescent="0.2">
      <c r="A549" s="24"/>
      <c r="B549" s="24"/>
      <c r="C549" s="24" t="s">
        <v>1287</v>
      </c>
      <c r="D549" s="26" t="s">
        <v>1288</v>
      </c>
      <c r="E549" s="25">
        <f>Source!BZ204</f>
        <v>90</v>
      </c>
      <c r="F549" s="28"/>
      <c r="G549" s="27"/>
      <c r="H549" s="25"/>
      <c r="I549" s="28">
        <f>SUM(Q546:Q548)</f>
        <v>221.62</v>
      </c>
      <c r="J549" s="25">
        <f>Source!AT204</f>
        <v>90</v>
      </c>
      <c r="K549" s="28">
        <f>SUM(R546:R548)</f>
        <v>12488.06</v>
      </c>
      <c r="L549"/>
    </row>
    <row r="550" spans="1:29" ht="14.25" hidden="1" x14ac:dyDescent="0.2">
      <c r="A550" s="24"/>
      <c r="B550" s="24"/>
      <c r="C550" s="24" t="s">
        <v>1289</v>
      </c>
      <c r="D550" s="26" t="s">
        <v>1288</v>
      </c>
      <c r="E550" s="25">
        <f>Source!CA204</f>
        <v>46</v>
      </c>
      <c r="F550" s="28"/>
      <c r="G550" s="27"/>
      <c r="H550" s="25"/>
      <c r="I550" s="28">
        <f>SUM(S546:S549)</f>
        <v>113.27</v>
      </c>
      <c r="J550" s="25">
        <f>Source!AU204</f>
        <v>46</v>
      </c>
      <c r="K550" s="28">
        <f>SUM(T546:T549)</f>
        <v>6382.79</v>
      </c>
      <c r="L550"/>
    </row>
    <row r="551" spans="1:29" ht="14.25" hidden="1" x14ac:dyDescent="0.2">
      <c r="A551" s="31"/>
      <c r="B551" s="31"/>
      <c r="C551" s="31" t="s">
        <v>1290</v>
      </c>
      <c r="D551" s="32" t="s">
        <v>1291</v>
      </c>
      <c r="E551" s="33">
        <f>Source!AQ203</f>
        <v>3.1</v>
      </c>
      <c r="F551" s="34"/>
      <c r="G551" s="35" t="s">
        <v>165</v>
      </c>
      <c r="H551" s="33">
        <f>Source!AV204</f>
        <v>1.0469999999999999</v>
      </c>
      <c r="I551" s="34">
        <f>Source!U203</f>
        <v>19.513148399999995</v>
      </c>
      <c r="J551" s="33"/>
      <c r="K551" s="34"/>
      <c r="L551"/>
    </row>
    <row r="552" spans="1:29" ht="15" hidden="1" x14ac:dyDescent="0.2">
      <c r="C552" s="36" t="s">
        <v>1292</v>
      </c>
      <c r="H552" s="61">
        <f>I548+I549+I550+0-0-0</f>
        <v>581.13</v>
      </c>
      <c r="I552" s="61"/>
      <c r="J552" s="61">
        <f>K548+K549+K550+0-0-0</f>
        <v>32746.47</v>
      </c>
      <c r="K552" s="61"/>
      <c r="L552"/>
    </row>
    <row r="553" spans="1:29" ht="15" hidden="1" x14ac:dyDescent="0.2">
      <c r="C553" s="36" t="s">
        <v>1293</v>
      </c>
      <c r="H553" s="58">
        <f>0+0</f>
        <v>0</v>
      </c>
      <c r="I553" s="58"/>
      <c r="J553" s="58">
        <f>0+0</f>
        <v>0</v>
      </c>
      <c r="K553" s="58"/>
      <c r="L553"/>
    </row>
    <row r="554" spans="1:29" ht="15" hidden="1" x14ac:dyDescent="0.2">
      <c r="C554" s="36" t="s">
        <v>1294</v>
      </c>
      <c r="H554" s="58">
        <f>I548+I549+I550+0</f>
        <v>581.13</v>
      </c>
      <c r="I554" s="58"/>
      <c r="J554" s="58">
        <f>K548+K549+K550+0</f>
        <v>32746.47</v>
      </c>
      <c r="K554" s="58"/>
      <c r="L554"/>
      <c r="O554" s="37">
        <f>I548+I549+I550+0</f>
        <v>581.13</v>
      </c>
      <c r="P554" s="37">
        <f>K548+K549+K550+0</f>
        <v>32746.47</v>
      </c>
    </row>
    <row r="555" spans="1:29" hidden="1" x14ac:dyDescent="0.2">
      <c r="L555"/>
    </row>
    <row r="556" spans="1:29" ht="71.25" hidden="1" x14ac:dyDescent="0.2">
      <c r="A556" s="42">
        <v>57</v>
      </c>
      <c r="B556" s="42" t="str">
        <f>Source!F205</f>
        <v>13.1-2-432</v>
      </c>
      <c r="C556" s="42" t="s">
        <v>1311</v>
      </c>
      <c r="D556" s="43" t="str">
        <f>Source!H205</f>
        <v>шт.</v>
      </c>
      <c r="E556" s="44">
        <f>Source!I205</f>
        <v>482</v>
      </c>
      <c r="F556" s="45">
        <f>Source!AL205</f>
        <v>15.79</v>
      </c>
      <c r="G556" s="46"/>
      <c r="H556" s="44">
        <f>Source!AW206</f>
        <v>1</v>
      </c>
      <c r="I556" s="45">
        <f>Source!P205</f>
        <v>7610.78</v>
      </c>
      <c r="J556" s="44">
        <f>IF(Source!BC206&lt;&gt; 0, Source!BC206, 1)</f>
        <v>6.9</v>
      </c>
      <c r="K556" s="45">
        <f>Source!P206</f>
        <v>52514.38</v>
      </c>
      <c r="L556"/>
      <c r="Q556">
        <f>Source!X205</f>
        <v>0</v>
      </c>
      <c r="R556">
        <f>Source!X206</f>
        <v>0</v>
      </c>
      <c r="S556">
        <f>Source!Y205</f>
        <v>0</v>
      </c>
      <c r="T556">
        <f>Source!Y206</f>
        <v>0</v>
      </c>
      <c r="U556">
        <f>ROUND((175/100)*ROUND(Source!R205, 2), 2)</f>
        <v>0</v>
      </c>
      <c r="V556">
        <f>ROUND((0/100)*ROUND(Source!R206, 2), 2)</f>
        <v>0</v>
      </c>
      <c r="AC556">
        <v>5</v>
      </c>
    </row>
    <row r="557" spans="1:29" ht="15" hidden="1" x14ac:dyDescent="0.2">
      <c r="A557" s="47"/>
      <c r="B557" s="47"/>
      <c r="C557" s="48" t="s">
        <v>1294</v>
      </c>
      <c r="D557" s="47"/>
      <c r="E557" s="47"/>
      <c r="F557" s="47"/>
      <c r="G557" s="47"/>
      <c r="H557" s="63">
        <f>I556+0</f>
        <v>7610.78</v>
      </c>
      <c r="I557" s="63"/>
      <c r="J557" s="63">
        <f>K556+0</f>
        <v>52514.38</v>
      </c>
      <c r="K557" s="63"/>
      <c r="L557"/>
      <c r="O557" s="37">
        <f>I556+0</f>
        <v>7610.78</v>
      </c>
      <c r="P557" s="37">
        <f>K556+0</f>
        <v>52514.38</v>
      </c>
    </row>
    <row r="558" spans="1:29" hidden="1" x14ac:dyDescent="0.2">
      <c r="L558"/>
    </row>
    <row r="559" spans="1:29" ht="82.5" x14ac:dyDescent="0.2">
      <c r="A559" s="87">
        <v>58</v>
      </c>
      <c r="B559" s="87" t="str">
        <f>Source!F207</f>
        <v>КА, п.23</v>
      </c>
      <c r="C559" s="87" t="s">
        <v>1312</v>
      </c>
      <c r="D559" s="88" t="str">
        <f>Source!H207</f>
        <v>ШТ</v>
      </c>
      <c r="E559" s="89">
        <f>Source!I207</f>
        <v>8</v>
      </c>
      <c r="F559" s="90">
        <f>Source!AL207</f>
        <v>66.930000000000007</v>
      </c>
      <c r="G559" s="91"/>
      <c r="H559" s="89">
        <f>Source!AW208</f>
        <v>1</v>
      </c>
      <c r="I559" s="90">
        <f>Source!P207</f>
        <v>535.44000000000005</v>
      </c>
      <c r="J559" s="89">
        <f>IF(Source!BC208&lt;&gt; 0, Source!BC208, 1)</f>
        <v>7.57</v>
      </c>
      <c r="K559" s="90">
        <f>Source!P208</f>
        <v>4053.28</v>
      </c>
      <c r="L559" s="97" t="s">
        <v>1341</v>
      </c>
      <c r="Q559">
        <f>Source!X207</f>
        <v>0</v>
      </c>
      <c r="R559">
        <f>Source!X208</f>
        <v>0</v>
      </c>
      <c r="S559">
        <f>Source!Y207</f>
        <v>0</v>
      </c>
      <c r="T559">
        <f>Source!Y208</f>
        <v>0</v>
      </c>
      <c r="U559">
        <f>ROUND((175/100)*ROUND(Source!R207, 2), 2)</f>
        <v>0</v>
      </c>
      <c r="V559">
        <f>ROUND((0/100)*ROUND(Source!R208, 2), 2)</f>
        <v>0</v>
      </c>
      <c r="AC559">
        <v>5</v>
      </c>
    </row>
    <row r="560" spans="1:29" ht="15" hidden="1" x14ac:dyDescent="0.2">
      <c r="A560" s="47"/>
      <c r="B560" s="47"/>
      <c r="C560" s="48" t="s">
        <v>1294</v>
      </c>
      <c r="D560" s="47"/>
      <c r="E560" s="47"/>
      <c r="F560" s="47"/>
      <c r="G560" s="47"/>
      <c r="H560" s="63">
        <f>I559+0</f>
        <v>535.44000000000005</v>
      </c>
      <c r="I560" s="63"/>
      <c r="J560" s="63">
        <f>K559+0</f>
        <v>4053.28</v>
      </c>
      <c r="K560" s="63"/>
      <c r="L560"/>
      <c r="O560" s="37">
        <f>I559+0</f>
        <v>535.44000000000005</v>
      </c>
      <c r="P560" s="37">
        <f>K559+0</f>
        <v>4053.28</v>
      </c>
    </row>
    <row r="561" spans="1:29" hidden="1" x14ac:dyDescent="0.2">
      <c r="L561"/>
    </row>
    <row r="562" spans="1:29" ht="82.5" x14ac:dyDescent="0.2">
      <c r="A562" s="87">
        <v>59</v>
      </c>
      <c r="B562" s="87" t="str">
        <f>Source!F209</f>
        <v>КА, п.24</v>
      </c>
      <c r="C562" s="87" t="s">
        <v>1313</v>
      </c>
      <c r="D562" s="88" t="str">
        <f>Source!H209</f>
        <v>ШТ</v>
      </c>
      <c r="E562" s="89">
        <f>Source!I209</f>
        <v>2</v>
      </c>
      <c r="F562" s="90">
        <f>Source!AL209</f>
        <v>55.98</v>
      </c>
      <c r="G562" s="91"/>
      <c r="H562" s="89">
        <f>Source!AW210</f>
        <v>1</v>
      </c>
      <c r="I562" s="90">
        <f>Source!P209</f>
        <v>111.96</v>
      </c>
      <c r="J562" s="89">
        <f>IF(Source!BC210&lt;&gt; 0, Source!BC210, 1)</f>
        <v>7.57</v>
      </c>
      <c r="K562" s="90">
        <f>Source!P210</f>
        <v>847.54</v>
      </c>
      <c r="L562" s="97" t="s">
        <v>1341</v>
      </c>
      <c r="Q562">
        <f>Source!X209</f>
        <v>0</v>
      </c>
      <c r="R562">
        <f>Source!X210</f>
        <v>0</v>
      </c>
      <c r="S562">
        <f>Source!Y209</f>
        <v>0</v>
      </c>
      <c r="T562">
        <f>Source!Y210</f>
        <v>0</v>
      </c>
      <c r="U562">
        <f>ROUND((175/100)*ROUND(Source!R209, 2), 2)</f>
        <v>0</v>
      </c>
      <c r="V562">
        <f>ROUND((0/100)*ROUND(Source!R210, 2), 2)</f>
        <v>0</v>
      </c>
      <c r="AC562">
        <v>5</v>
      </c>
    </row>
    <row r="563" spans="1:29" ht="15" hidden="1" x14ac:dyDescent="0.2">
      <c r="A563" s="47"/>
      <c r="B563" s="47"/>
      <c r="C563" s="48" t="s">
        <v>1294</v>
      </c>
      <c r="D563" s="47"/>
      <c r="E563" s="47"/>
      <c r="F563" s="47"/>
      <c r="G563" s="47"/>
      <c r="H563" s="63">
        <f>I562+0</f>
        <v>111.96</v>
      </c>
      <c r="I563" s="63"/>
      <c r="J563" s="63">
        <f>K562+0</f>
        <v>847.54</v>
      </c>
      <c r="K563" s="63"/>
      <c r="L563"/>
      <c r="O563" s="37">
        <f>I562+0</f>
        <v>111.96</v>
      </c>
      <c r="P563" s="37">
        <f>K562+0</f>
        <v>847.54</v>
      </c>
    </row>
    <row r="564" spans="1:29" hidden="1" x14ac:dyDescent="0.2">
      <c r="L564"/>
    </row>
    <row r="565" spans="1:29" ht="82.5" x14ac:dyDescent="0.2">
      <c r="A565" s="87">
        <v>60</v>
      </c>
      <c r="B565" s="87" t="str">
        <f>Source!F211</f>
        <v>КА, п.25</v>
      </c>
      <c r="C565" s="87" t="s">
        <v>1314</v>
      </c>
      <c r="D565" s="88" t="str">
        <f>Source!H211</f>
        <v>ШТ</v>
      </c>
      <c r="E565" s="89">
        <f>Source!I211</f>
        <v>4</v>
      </c>
      <c r="F565" s="90">
        <f>Source!AL211</f>
        <v>98.65</v>
      </c>
      <c r="G565" s="91"/>
      <c r="H565" s="89">
        <f>Source!AW212</f>
        <v>1</v>
      </c>
      <c r="I565" s="90">
        <f>Source!P211</f>
        <v>394.6</v>
      </c>
      <c r="J565" s="89">
        <f>IF(Source!BC212&lt;&gt; 0, Source!BC212, 1)</f>
        <v>7.57</v>
      </c>
      <c r="K565" s="90">
        <f>Source!P212</f>
        <v>2987.12</v>
      </c>
      <c r="L565" s="97" t="s">
        <v>1341</v>
      </c>
      <c r="Q565">
        <f>Source!X211</f>
        <v>0</v>
      </c>
      <c r="R565">
        <f>Source!X212</f>
        <v>0</v>
      </c>
      <c r="S565">
        <f>Source!Y211</f>
        <v>0</v>
      </c>
      <c r="T565">
        <f>Source!Y212</f>
        <v>0</v>
      </c>
      <c r="U565">
        <f>ROUND((175/100)*ROUND(Source!R211, 2), 2)</f>
        <v>0</v>
      </c>
      <c r="V565">
        <f>ROUND((0/100)*ROUND(Source!R212, 2), 2)</f>
        <v>0</v>
      </c>
      <c r="AC565">
        <v>5</v>
      </c>
    </row>
    <row r="566" spans="1:29" ht="15" hidden="1" x14ac:dyDescent="0.2">
      <c r="A566" s="47"/>
      <c r="B566" s="47"/>
      <c r="C566" s="48" t="s">
        <v>1294</v>
      </c>
      <c r="D566" s="47"/>
      <c r="E566" s="47"/>
      <c r="F566" s="47"/>
      <c r="G566" s="47"/>
      <c r="H566" s="63">
        <f>I565+0</f>
        <v>394.6</v>
      </c>
      <c r="I566" s="63"/>
      <c r="J566" s="63">
        <f>K565+0</f>
        <v>2987.12</v>
      </c>
      <c r="K566" s="63"/>
      <c r="L566"/>
      <c r="O566" s="37">
        <f>I565+0</f>
        <v>394.6</v>
      </c>
      <c r="P566" s="37">
        <f>K565+0</f>
        <v>2987.12</v>
      </c>
    </row>
    <row r="567" spans="1:29" hidden="1" x14ac:dyDescent="0.2">
      <c r="L567"/>
    </row>
    <row r="568" spans="1:29" ht="82.5" x14ac:dyDescent="0.2">
      <c r="A568" s="87">
        <v>61</v>
      </c>
      <c r="B568" s="87" t="str">
        <f>Source!F213</f>
        <v>КА, п.26</v>
      </c>
      <c r="C568" s="87" t="s">
        <v>1315</v>
      </c>
      <c r="D568" s="88" t="str">
        <f>Source!H213</f>
        <v>ШТ</v>
      </c>
      <c r="E568" s="89">
        <f>Source!I213</f>
        <v>5</v>
      </c>
      <c r="F568" s="90">
        <f>Source!AL213</f>
        <v>185.85</v>
      </c>
      <c r="G568" s="91"/>
      <c r="H568" s="89">
        <f>Source!AW214</f>
        <v>1</v>
      </c>
      <c r="I568" s="90">
        <f>Source!P213</f>
        <v>929.25</v>
      </c>
      <c r="J568" s="89">
        <f>IF(Source!BC214&lt;&gt; 0, Source!BC214, 1)</f>
        <v>7.57</v>
      </c>
      <c r="K568" s="90">
        <f>Source!P214</f>
        <v>7034.42</v>
      </c>
      <c r="L568" s="97" t="s">
        <v>1341</v>
      </c>
      <c r="Q568">
        <f>Source!X213</f>
        <v>0</v>
      </c>
      <c r="R568">
        <f>Source!X214</f>
        <v>0</v>
      </c>
      <c r="S568">
        <f>Source!Y213</f>
        <v>0</v>
      </c>
      <c r="T568">
        <f>Source!Y214</f>
        <v>0</v>
      </c>
      <c r="U568">
        <f>ROUND((175/100)*ROUND(Source!R213, 2), 2)</f>
        <v>0</v>
      </c>
      <c r="V568">
        <f>ROUND((0/100)*ROUND(Source!R214, 2), 2)</f>
        <v>0</v>
      </c>
      <c r="AC568">
        <v>5</v>
      </c>
    </row>
    <row r="569" spans="1:29" ht="15" hidden="1" x14ac:dyDescent="0.2">
      <c r="A569" s="47"/>
      <c r="B569" s="47"/>
      <c r="C569" s="48" t="s">
        <v>1294</v>
      </c>
      <c r="D569" s="47"/>
      <c r="E569" s="47"/>
      <c r="F569" s="47"/>
      <c r="G569" s="47"/>
      <c r="H569" s="63">
        <f>I568+0</f>
        <v>929.25</v>
      </c>
      <c r="I569" s="63"/>
      <c r="J569" s="63">
        <f>K568+0</f>
        <v>7034.42</v>
      </c>
      <c r="K569" s="63"/>
      <c r="L569"/>
      <c r="O569" s="37">
        <f>I568+0</f>
        <v>929.25</v>
      </c>
      <c r="P569" s="37">
        <f>K568+0</f>
        <v>7034.42</v>
      </c>
    </row>
    <row r="570" spans="1:29" hidden="1" x14ac:dyDescent="0.2">
      <c r="L570"/>
    </row>
    <row r="571" spans="1:29" hidden="1" x14ac:dyDescent="0.2">
      <c r="L571"/>
    </row>
    <row r="572" spans="1:29" ht="15" hidden="1" x14ac:dyDescent="0.25">
      <c r="A572" s="60" t="str">
        <f>CONCATENATE("Итого по разделу: ",IF(Source!G216&lt;&gt;"Новый раздел", Source!G216, ""))</f>
        <v>Итого по разделу: Центральное оборудование</v>
      </c>
      <c r="B572" s="60"/>
      <c r="C572" s="60"/>
      <c r="D572" s="60"/>
      <c r="E572" s="60"/>
      <c r="F572" s="60"/>
      <c r="G572" s="60"/>
      <c r="H572" s="58">
        <f>SUM(O213:O571)</f>
        <v>625419.6</v>
      </c>
      <c r="I572" s="59"/>
      <c r="J572" s="58">
        <f>SUM(P213:P571)</f>
        <v>5463869.8799999999</v>
      </c>
      <c r="K572" s="59"/>
      <c r="L572"/>
    </row>
    <row r="573" spans="1:29" hidden="1" x14ac:dyDescent="0.2">
      <c r="A573" t="s">
        <v>1295</v>
      </c>
      <c r="I573">
        <f>SUM(W213:W572)</f>
        <v>0</v>
      </c>
      <c r="J573">
        <f>SUM(X213:X572)</f>
        <v>0</v>
      </c>
      <c r="L573"/>
    </row>
    <row r="574" spans="1:29" hidden="1" x14ac:dyDescent="0.2">
      <c r="A574" t="s">
        <v>1296</v>
      </c>
      <c r="I574">
        <f>SUM(Y213:Y573)</f>
        <v>0</v>
      </c>
      <c r="J574">
        <f>SUM(Z213:Z573)</f>
        <v>0</v>
      </c>
      <c r="L574"/>
    </row>
    <row r="575" spans="1:29" hidden="1" x14ac:dyDescent="0.2">
      <c r="L575"/>
    </row>
    <row r="576" spans="1:29" ht="16.5" hidden="1" x14ac:dyDescent="0.2">
      <c r="A576" s="62" t="str">
        <f>CONCATENATE("Раздел: ",IF(Source!G246&lt;&gt;"Новый раздел", Source!G246, ""))</f>
        <v>Раздел: Оборудование устанавливаемое по месту</v>
      </c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/>
    </row>
    <row r="577" spans="1:29" ht="57" hidden="1" x14ac:dyDescent="0.2">
      <c r="A577" s="24">
        <v>62</v>
      </c>
      <c r="B577" s="24" t="str">
        <f>Source!F250</f>
        <v>4.10-118-13</v>
      </c>
      <c r="C577" s="24" t="s">
        <v>313</v>
      </c>
      <c r="D577" s="26" t="str">
        <f>Source!H250</f>
        <v>100 шт.</v>
      </c>
      <c r="E577" s="25">
        <f>Source!I250</f>
        <v>4.08</v>
      </c>
      <c r="F577" s="28"/>
      <c r="G577" s="27"/>
      <c r="H577" s="25"/>
      <c r="I577" s="28"/>
      <c r="J577" s="25"/>
      <c r="K577" s="28"/>
      <c r="L577"/>
      <c r="Q577">
        <f>Source!X250</f>
        <v>329.13</v>
      </c>
      <c r="R577">
        <f>Source!X251</f>
        <v>18546.48</v>
      </c>
      <c r="S577">
        <f>Source!Y250</f>
        <v>168.22</v>
      </c>
      <c r="T577">
        <f>Source!Y251</f>
        <v>9479.31</v>
      </c>
      <c r="U577">
        <f>ROUND((175/100)*ROUND(Source!R250, 2), 2)</f>
        <v>0</v>
      </c>
      <c r="V577">
        <f>ROUND((0/100)*ROUND(Source!R251, 2), 2)</f>
        <v>0</v>
      </c>
      <c r="AC577">
        <v>0</v>
      </c>
    </row>
    <row r="578" spans="1:29" hidden="1" x14ac:dyDescent="0.2">
      <c r="C578" s="29" t="str">
        <f>"Объем: "&amp;Source!I250&amp;"=(204+"&amp;"204)/"&amp;"100"</f>
        <v>Объем: 4,08=(204+204)/100</v>
      </c>
      <c r="L578"/>
    </row>
    <row r="579" spans="1:29" ht="14.25" hidden="1" x14ac:dyDescent="0.2">
      <c r="A579" s="24"/>
      <c r="B579" s="24"/>
      <c r="C579" s="24" t="s">
        <v>1283</v>
      </c>
      <c r="D579" s="26"/>
      <c r="E579" s="25"/>
      <c r="F579" s="28">
        <f>Source!AO250</f>
        <v>71.34</v>
      </c>
      <c r="G579" s="27" t="s">
        <v>165</v>
      </c>
      <c r="H579" s="25">
        <f>Source!AV251</f>
        <v>1.0469999999999999</v>
      </c>
      <c r="I579" s="28">
        <f>Source!S250</f>
        <v>365.7</v>
      </c>
      <c r="J579" s="25">
        <f>IF(Source!BA251&lt;&gt; 0, Source!BA251, 1)</f>
        <v>56.35</v>
      </c>
      <c r="K579" s="28">
        <f>Source!S251</f>
        <v>20607.2</v>
      </c>
      <c r="L579"/>
    </row>
    <row r="580" spans="1:29" ht="14.25" hidden="1" x14ac:dyDescent="0.2">
      <c r="A580" s="24"/>
      <c r="B580" s="24"/>
      <c r="C580" s="24" t="s">
        <v>1297</v>
      </c>
      <c r="D580" s="26"/>
      <c r="E580" s="25"/>
      <c r="F580" s="28">
        <f>Source!AL250</f>
        <v>1.83</v>
      </c>
      <c r="G580" s="27"/>
      <c r="H580" s="25">
        <f>Source!AW251</f>
        <v>1</v>
      </c>
      <c r="I580" s="28">
        <f>Source!P250</f>
        <v>7.47</v>
      </c>
      <c r="J580" s="25">
        <f>IF(Source!BC251&lt;&gt; 0, Source!BC251, 1)</f>
        <v>6.7</v>
      </c>
      <c r="K580" s="28">
        <f>Source!P251</f>
        <v>50.05</v>
      </c>
      <c r="L580"/>
    </row>
    <row r="581" spans="1:29" ht="14.25" hidden="1" x14ac:dyDescent="0.2">
      <c r="A581" s="24"/>
      <c r="B581" s="24"/>
      <c r="C581" s="24" t="s">
        <v>1287</v>
      </c>
      <c r="D581" s="26" t="s">
        <v>1288</v>
      </c>
      <c r="E581" s="25">
        <f>Source!BZ251</f>
        <v>90</v>
      </c>
      <c r="F581" s="28"/>
      <c r="G581" s="27"/>
      <c r="H581" s="25"/>
      <c r="I581" s="28">
        <f>SUM(Q577:Q580)</f>
        <v>329.13</v>
      </c>
      <c r="J581" s="25">
        <f>Source!AT251</f>
        <v>90</v>
      </c>
      <c r="K581" s="28">
        <f>SUM(R577:R580)</f>
        <v>18546.48</v>
      </c>
      <c r="L581"/>
    </row>
    <row r="582" spans="1:29" ht="14.25" hidden="1" x14ac:dyDescent="0.2">
      <c r="A582" s="24"/>
      <c r="B582" s="24"/>
      <c r="C582" s="24" t="s">
        <v>1289</v>
      </c>
      <c r="D582" s="26" t="s">
        <v>1288</v>
      </c>
      <c r="E582" s="25">
        <f>Source!CA251</f>
        <v>46</v>
      </c>
      <c r="F582" s="28"/>
      <c r="G582" s="27"/>
      <c r="H582" s="25"/>
      <c r="I582" s="28">
        <f>SUM(S577:S581)</f>
        <v>168.22</v>
      </c>
      <c r="J582" s="25">
        <f>Source!AU251</f>
        <v>46</v>
      </c>
      <c r="K582" s="28">
        <f>SUM(T577:T581)</f>
        <v>9479.31</v>
      </c>
      <c r="L582"/>
    </row>
    <row r="583" spans="1:29" ht="14.25" hidden="1" x14ac:dyDescent="0.2">
      <c r="A583" s="31"/>
      <c r="B583" s="31"/>
      <c r="C583" s="31" t="s">
        <v>1290</v>
      </c>
      <c r="D583" s="32" t="s">
        <v>1291</v>
      </c>
      <c r="E583" s="33">
        <f>Source!AQ250</f>
        <v>6</v>
      </c>
      <c r="F583" s="34"/>
      <c r="G583" s="35" t="s">
        <v>165</v>
      </c>
      <c r="H583" s="33">
        <f>Source!AV251</f>
        <v>1.0469999999999999</v>
      </c>
      <c r="I583" s="34">
        <f>Source!U250</f>
        <v>30.756671999999995</v>
      </c>
      <c r="J583" s="33"/>
      <c r="K583" s="34"/>
      <c r="L583"/>
    </row>
    <row r="584" spans="1:29" ht="15" hidden="1" x14ac:dyDescent="0.2">
      <c r="C584" s="36" t="s">
        <v>1292</v>
      </c>
      <c r="H584" s="61">
        <f>I579+I580+I581+I582+0-0-0</f>
        <v>870.52</v>
      </c>
      <c r="I584" s="61"/>
      <c r="J584" s="61">
        <f>K579+K580+K581+K582+0-0-0</f>
        <v>48683.039999999994</v>
      </c>
      <c r="K584" s="61"/>
      <c r="L584"/>
    </row>
    <row r="585" spans="1:29" ht="15" hidden="1" x14ac:dyDescent="0.2">
      <c r="C585" s="36" t="s">
        <v>1293</v>
      </c>
      <c r="H585" s="58">
        <f>0+0</f>
        <v>0</v>
      </c>
      <c r="I585" s="58"/>
      <c r="J585" s="58">
        <f>0+0</f>
        <v>0</v>
      </c>
      <c r="K585" s="58"/>
      <c r="L585"/>
    </row>
    <row r="586" spans="1:29" ht="15" hidden="1" x14ac:dyDescent="0.2">
      <c r="C586" s="36" t="s">
        <v>1294</v>
      </c>
      <c r="H586" s="58">
        <f>I579+I580+I581+I582+0</f>
        <v>870.52</v>
      </c>
      <c r="I586" s="58"/>
      <c r="J586" s="58">
        <f>K579+K580+K581+K582+0</f>
        <v>48683.039999999994</v>
      </c>
      <c r="K586" s="58"/>
      <c r="L586"/>
      <c r="O586" s="37">
        <f>I579+I580+I581+I582+0</f>
        <v>870.52</v>
      </c>
      <c r="P586" s="37">
        <f>K579+K580+K581+K582+0</f>
        <v>48683.039999999994</v>
      </c>
    </row>
    <row r="587" spans="1:29" hidden="1" x14ac:dyDescent="0.2">
      <c r="L587"/>
    </row>
    <row r="588" spans="1:29" ht="68.25" x14ac:dyDescent="0.2">
      <c r="A588" s="87">
        <v>63</v>
      </c>
      <c r="B588" s="87" t="str">
        <f>Source!F252</f>
        <v>КА, п.27</v>
      </c>
      <c r="C588" s="87" t="s">
        <v>1316</v>
      </c>
      <c r="D588" s="88" t="str">
        <f>Source!H252</f>
        <v>ШТ</v>
      </c>
      <c r="E588" s="89">
        <f>Source!I252</f>
        <v>204</v>
      </c>
      <c r="F588" s="90">
        <f>Source!AL252</f>
        <v>11.8</v>
      </c>
      <c r="G588" s="91"/>
      <c r="H588" s="89">
        <f>Source!AW253</f>
        <v>1</v>
      </c>
      <c r="I588" s="90">
        <f>Source!P252</f>
        <v>2407.1999999999998</v>
      </c>
      <c r="J588" s="89">
        <f>IF(Source!BC253&lt;&gt; 0, Source!BC253, 1)</f>
        <v>7.57</v>
      </c>
      <c r="K588" s="90">
        <f>Source!P253</f>
        <v>18222.5</v>
      </c>
      <c r="L588" s="97" t="s">
        <v>1349</v>
      </c>
      <c r="Q588">
        <f>Source!X252</f>
        <v>0</v>
      </c>
      <c r="R588">
        <f>Source!X253</f>
        <v>0</v>
      </c>
      <c r="S588">
        <f>Source!Y252</f>
        <v>0</v>
      </c>
      <c r="T588">
        <f>Source!Y253</f>
        <v>0</v>
      </c>
      <c r="U588">
        <f>ROUND((175/100)*ROUND(Source!R252, 2), 2)</f>
        <v>0</v>
      </c>
      <c r="V588">
        <f>ROUND((0/100)*ROUND(Source!R253, 2), 2)</f>
        <v>0</v>
      </c>
      <c r="AC588">
        <v>5</v>
      </c>
    </row>
    <row r="589" spans="1:29" ht="15" hidden="1" x14ac:dyDescent="0.2">
      <c r="A589" s="47"/>
      <c r="B589" s="47"/>
      <c r="C589" s="48" t="s">
        <v>1294</v>
      </c>
      <c r="D589" s="47"/>
      <c r="E589" s="47"/>
      <c r="F589" s="47"/>
      <c r="G589" s="47"/>
      <c r="H589" s="63">
        <f>I588+0</f>
        <v>2407.1999999999998</v>
      </c>
      <c r="I589" s="63"/>
      <c r="J589" s="63">
        <f>K588+0</f>
        <v>18222.5</v>
      </c>
      <c r="K589" s="63"/>
      <c r="L589"/>
      <c r="O589" s="37">
        <f>I588+0</f>
        <v>2407.1999999999998</v>
      </c>
      <c r="P589" s="37">
        <f>K588+0</f>
        <v>18222.5</v>
      </c>
    </row>
    <row r="590" spans="1:29" hidden="1" x14ac:dyDescent="0.2">
      <c r="L590"/>
    </row>
    <row r="591" spans="1:29" ht="82.5" x14ac:dyDescent="0.2">
      <c r="A591" s="87">
        <v>64</v>
      </c>
      <c r="B591" s="87" t="str">
        <f>Source!F254</f>
        <v>КА, п.28</v>
      </c>
      <c r="C591" s="87" t="s">
        <v>1317</v>
      </c>
      <c r="D591" s="88" t="str">
        <f>Source!H254</f>
        <v>ШТ</v>
      </c>
      <c r="E591" s="89">
        <f>Source!I254</f>
        <v>204</v>
      </c>
      <c r="F591" s="90">
        <f>Source!AL254</f>
        <v>5.42</v>
      </c>
      <c r="G591" s="91"/>
      <c r="H591" s="89">
        <f>Source!AW255</f>
        <v>1</v>
      </c>
      <c r="I591" s="90">
        <f>Source!P254</f>
        <v>1105.68</v>
      </c>
      <c r="J591" s="89">
        <f>IF(Source!BC255&lt;&gt; 0, Source!BC255, 1)</f>
        <v>7.57</v>
      </c>
      <c r="K591" s="90">
        <f>Source!P255</f>
        <v>8370</v>
      </c>
      <c r="L591" s="97" t="s">
        <v>1349</v>
      </c>
      <c r="Q591">
        <f>Source!X254</f>
        <v>0</v>
      </c>
      <c r="R591">
        <f>Source!X255</f>
        <v>0</v>
      </c>
      <c r="S591">
        <f>Source!Y254</f>
        <v>0</v>
      </c>
      <c r="T591">
        <f>Source!Y255</f>
        <v>0</v>
      </c>
      <c r="U591">
        <f>ROUND((175/100)*ROUND(Source!R254, 2), 2)</f>
        <v>0</v>
      </c>
      <c r="V591">
        <f>ROUND((0/100)*ROUND(Source!R255, 2), 2)</f>
        <v>0</v>
      </c>
      <c r="AC591">
        <v>5</v>
      </c>
    </row>
    <row r="592" spans="1:29" ht="15" hidden="1" x14ac:dyDescent="0.2">
      <c r="A592" s="47"/>
      <c r="B592" s="47"/>
      <c r="C592" s="48" t="s">
        <v>1294</v>
      </c>
      <c r="D592" s="47"/>
      <c r="E592" s="47"/>
      <c r="F592" s="47"/>
      <c r="G592" s="47"/>
      <c r="H592" s="63">
        <f>I591+0</f>
        <v>1105.68</v>
      </c>
      <c r="I592" s="63"/>
      <c r="J592" s="63">
        <f>K591+0</f>
        <v>8370</v>
      </c>
      <c r="K592" s="63"/>
      <c r="L592"/>
      <c r="O592" s="37">
        <f>I591+0</f>
        <v>1105.68</v>
      </c>
      <c r="P592" s="37">
        <f>K591+0</f>
        <v>8370</v>
      </c>
    </row>
    <row r="593" spans="1:29" hidden="1" x14ac:dyDescent="0.2">
      <c r="L593"/>
    </row>
    <row r="594" spans="1:29" ht="28.5" hidden="1" x14ac:dyDescent="0.2">
      <c r="A594" s="24">
        <v>65</v>
      </c>
      <c r="B594" s="24" t="str">
        <f>Source!F256</f>
        <v>4.8-333-7</v>
      </c>
      <c r="C594" s="24" t="s">
        <v>376</v>
      </c>
      <c r="D594" s="26" t="str">
        <f>Source!H256</f>
        <v>100 шт.</v>
      </c>
      <c r="E594" s="25">
        <f>Source!I256</f>
        <v>0.94</v>
      </c>
      <c r="F594" s="28"/>
      <c r="G594" s="27"/>
      <c r="H594" s="25"/>
      <c r="I594" s="28"/>
      <c r="J594" s="25"/>
      <c r="K594" s="28"/>
      <c r="L594"/>
      <c r="Q594">
        <f>Source!X256</f>
        <v>241.37</v>
      </c>
      <c r="R594">
        <f>Source!X257</f>
        <v>13601.47</v>
      </c>
      <c r="S594">
        <f>Source!Y256</f>
        <v>126.91</v>
      </c>
      <c r="T594">
        <f>Source!Y257</f>
        <v>7151.29</v>
      </c>
      <c r="U594">
        <f>ROUND((175/100)*ROUND(Source!R256, 2), 2)</f>
        <v>0.26</v>
      </c>
      <c r="V594">
        <f>ROUND((0/100)*ROUND(Source!R257, 2), 2)</f>
        <v>0</v>
      </c>
      <c r="AC594">
        <v>0</v>
      </c>
    </row>
    <row r="595" spans="1:29" hidden="1" x14ac:dyDescent="0.2">
      <c r="C595" s="29" t="str">
        <f>"Объем: "&amp;Source!I256&amp;"=(51+"&amp;"43)/"&amp;"100"</f>
        <v>Объем: 0,94=(51+43)/100</v>
      </c>
      <c r="L595"/>
    </row>
    <row r="596" spans="1:29" ht="14.25" hidden="1" x14ac:dyDescent="0.2">
      <c r="A596" s="24"/>
      <c r="B596" s="24"/>
      <c r="C596" s="24" t="s">
        <v>1283</v>
      </c>
      <c r="D596" s="26"/>
      <c r="E596" s="25"/>
      <c r="F596" s="28">
        <f>Source!AO256</f>
        <v>210.57</v>
      </c>
      <c r="G596" s="27" t="s">
        <v>165</v>
      </c>
      <c r="H596" s="25">
        <f>Source!AV257</f>
        <v>1.0469999999999999</v>
      </c>
      <c r="I596" s="28">
        <f>Source!S256</f>
        <v>248.69</v>
      </c>
      <c r="J596" s="25">
        <f>IF(Source!BA257&lt;&gt; 0, Source!BA257, 1)</f>
        <v>56.35</v>
      </c>
      <c r="K596" s="28">
        <f>Source!S257</f>
        <v>14013.68</v>
      </c>
      <c r="L596"/>
    </row>
    <row r="597" spans="1:29" ht="14.25" hidden="1" x14ac:dyDescent="0.2">
      <c r="A597" s="24"/>
      <c r="B597" s="24"/>
      <c r="C597" s="24" t="s">
        <v>1285</v>
      </c>
      <c r="D597" s="26"/>
      <c r="E597" s="25"/>
      <c r="F597" s="28">
        <f>Source!AM256</f>
        <v>0.83</v>
      </c>
      <c r="G597" s="27" t="s">
        <v>165</v>
      </c>
      <c r="H597" s="25">
        <f>Source!AV257</f>
        <v>1.0469999999999999</v>
      </c>
      <c r="I597" s="28">
        <f>Source!Q256</f>
        <v>0.98</v>
      </c>
      <c r="J597" s="25">
        <f>IF(Source!BB257&lt;&gt; 0, Source!BB257, 1)</f>
        <v>17.100000000000001</v>
      </c>
      <c r="K597" s="28">
        <f>Source!Q257</f>
        <v>16.760000000000002</v>
      </c>
      <c r="L597"/>
    </row>
    <row r="598" spans="1:29" ht="14.25" hidden="1" x14ac:dyDescent="0.2">
      <c r="A598" s="24"/>
      <c r="B598" s="24"/>
      <c r="C598" s="24" t="s">
        <v>1286</v>
      </c>
      <c r="D598" s="26"/>
      <c r="E598" s="25"/>
      <c r="F598" s="28">
        <f>Source!AN256</f>
        <v>0.13</v>
      </c>
      <c r="G598" s="27" t="s">
        <v>165</v>
      </c>
      <c r="H598" s="25">
        <f>Source!AV257</f>
        <v>1.0469999999999999</v>
      </c>
      <c r="I598" s="30">
        <f>Source!R256</f>
        <v>0.15</v>
      </c>
      <c r="J598" s="25">
        <f>IF(Source!BS257&lt;&gt; 0, Source!BS257, 1)</f>
        <v>56.35</v>
      </c>
      <c r="K598" s="30">
        <f>Source!R257</f>
        <v>8.4499999999999993</v>
      </c>
      <c r="L598"/>
    </row>
    <row r="599" spans="1:29" ht="14.25" hidden="1" x14ac:dyDescent="0.2">
      <c r="A599" s="24"/>
      <c r="B599" s="24"/>
      <c r="C599" s="24" t="s">
        <v>1287</v>
      </c>
      <c r="D599" s="26" t="s">
        <v>1288</v>
      </c>
      <c r="E599" s="25">
        <f>Source!BZ257</f>
        <v>97</v>
      </c>
      <c r="F599" s="28"/>
      <c r="G599" s="27"/>
      <c r="H599" s="25"/>
      <c r="I599" s="28">
        <f>SUM(Q594:Q598)</f>
        <v>241.37</v>
      </c>
      <c r="J599" s="25">
        <f>Source!AT257</f>
        <v>97</v>
      </c>
      <c r="K599" s="28">
        <f>SUM(R594:R598)</f>
        <v>13601.47</v>
      </c>
      <c r="L599"/>
    </row>
    <row r="600" spans="1:29" ht="14.25" hidden="1" x14ac:dyDescent="0.2">
      <c r="A600" s="24"/>
      <c r="B600" s="24"/>
      <c r="C600" s="24" t="s">
        <v>1289</v>
      </c>
      <c r="D600" s="26" t="s">
        <v>1288</v>
      </c>
      <c r="E600" s="25">
        <f>Source!CA257</f>
        <v>51</v>
      </c>
      <c r="F600" s="28"/>
      <c r="G600" s="27"/>
      <c r="H600" s="25"/>
      <c r="I600" s="28">
        <f>SUM(S594:S599)</f>
        <v>126.91</v>
      </c>
      <c r="J600" s="25">
        <f>Source!AU257</f>
        <v>51</v>
      </c>
      <c r="K600" s="28">
        <f>SUM(T594:T599)</f>
        <v>7151.29</v>
      </c>
      <c r="L600"/>
    </row>
    <row r="601" spans="1:29" ht="14.25" hidden="1" x14ac:dyDescent="0.2">
      <c r="A601" s="31"/>
      <c r="B601" s="31"/>
      <c r="C601" s="31" t="s">
        <v>1290</v>
      </c>
      <c r="D601" s="32" t="s">
        <v>1291</v>
      </c>
      <c r="E601" s="33">
        <f>Source!AQ256</f>
        <v>18.84</v>
      </c>
      <c r="F601" s="34"/>
      <c r="G601" s="35" t="s">
        <v>165</v>
      </c>
      <c r="H601" s="33">
        <f>Source!AV257</f>
        <v>1.0469999999999999</v>
      </c>
      <c r="I601" s="34">
        <f>Source!U256</f>
        <v>22.25034144</v>
      </c>
      <c r="J601" s="33"/>
      <c r="K601" s="34"/>
      <c r="L601"/>
    </row>
    <row r="602" spans="1:29" ht="15" hidden="1" x14ac:dyDescent="0.2">
      <c r="C602" s="36" t="s">
        <v>1292</v>
      </c>
      <c r="H602" s="61">
        <f>I596+I597+I599+I600+0-0-0</f>
        <v>617.94999999999993</v>
      </c>
      <c r="I602" s="61"/>
      <c r="J602" s="61">
        <f>K596+K597+K599+K600+0-0-0</f>
        <v>34783.199999999997</v>
      </c>
      <c r="K602" s="61"/>
      <c r="L602"/>
    </row>
    <row r="603" spans="1:29" ht="15" hidden="1" x14ac:dyDescent="0.2">
      <c r="C603" s="36" t="s">
        <v>1293</v>
      </c>
      <c r="H603" s="58">
        <f>0+0</f>
        <v>0</v>
      </c>
      <c r="I603" s="58"/>
      <c r="J603" s="58">
        <f>0+0</f>
        <v>0</v>
      </c>
      <c r="K603" s="58"/>
      <c r="L603"/>
    </row>
    <row r="604" spans="1:29" ht="15" hidden="1" x14ac:dyDescent="0.2">
      <c r="C604" s="36" t="s">
        <v>1294</v>
      </c>
      <c r="H604" s="58">
        <f>I596+I597+I599+I600+0</f>
        <v>617.94999999999993</v>
      </c>
      <c r="I604" s="58"/>
      <c r="J604" s="58">
        <f>K596+K597+K599+K600+0</f>
        <v>34783.199999999997</v>
      </c>
      <c r="K604" s="58"/>
      <c r="L604"/>
      <c r="O604" s="37">
        <f>I596+I597+I599+I600+0</f>
        <v>617.94999999999993</v>
      </c>
      <c r="P604" s="37">
        <f>K596+K597+K599+K600+0</f>
        <v>34783.199999999997</v>
      </c>
    </row>
    <row r="605" spans="1:29" hidden="1" x14ac:dyDescent="0.2">
      <c r="L605"/>
    </row>
    <row r="606" spans="1:29" ht="55.5" hidden="1" x14ac:dyDescent="0.2">
      <c r="A606" s="31">
        <v>66</v>
      </c>
      <c r="B606" s="31" t="str">
        <f>Source!F258</f>
        <v>КА, п.29</v>
      </c>
      <c r="C606" s="31" t="s">
        <v>1318</v>
      </c>
      <c r="D606" s="32" t="str">
        <f>Source!H258</f>
        <v>ШТ</v>
      </c>
      <c r="E606" s="33">
        <f>Source!I258</f>
        <v>51</v>
      </c>
      <c r="F606" s="34">
        <f>Source!AL258</f>
        <v>68.16</v>
      </c>
      <c r="G606" s="35"/>
      <c r="H606" s="33">
        <f>Source!AW259</f>
        <v>1</v>
      </c>
      <c r="I606" s="34">
        <f>Source!P258</f>
        <v>3476.16</v>
      </c>
      <c r="J606" s="33">
        <f>IF(Source!BC259&lt;&gt; 0, Source!BC259, 1)</f>
        <v>9.84</v>
      </c>
      <c r="K606" s="34">
        <f>Source!P259</f>
        <v>34205.410000000003</v>
      </c>
      <c r="L606"/>
      <c r="Q606">
        <f>Source!X258</f>
        <v>0</v>
      </c>
      <c r="R606">
        <f>Source!X259</f>
        <v>0</v>
      </c>
      <c r="S606">
        <f>Source!Y258</f>
        <v>0</v>
      </c>
      <c r="T606">
        <f>Source!Y259</f>
        <v>0</v>
      </c>
      <c r="U606">
        <f>ROUND((175/100)*ROUND(Source!R258, 2), 2)</f>
        <v>0</v>
      </c>
      <c r="V606">
        <f>ROUND((0/100)*ROUND(Source!R259, 2), 2)</f>
        <v>0</v>
      </c>
      <c r="AC606">
        <v>3</v>
      </c>
    </row>
    <row r="607" spans="1:29" ht="15" hidden="1" x14ac:dyDescent="0.2">
      <c r="C607" s="36" t="s">
        <v>1294</v>
      </c>
      <c r="H607" s="61">
        <f>I606+0</f>
        <v>3476.16</v>
      </c>
      <c r="I607" s="61"/>
      <c r="J607" s="61">
        <f>K606+0</f>
        <v>34205.410000000003</v>
      </c>
      <c r="K607" s="61"/>
      <c r="L607"/>
      <c r="O607" s="37">
        <f>I606+0</f>
        <v>3476.16</v>
      </c>
      <c r="P607" s="37">
        <f>K606+0</f>
        <v>34205.410000000003</v>
      </c>
    </row>
    <row r="608" spans="1:29" hidden="1" x14ac:dyDescent="0.2">
      <c r="L608"/>
    </row>
    <row r="609" spans="1:29" ht="71.25" hidden="1" x14ac:dyDescent="0.2">
      <c r="A609" s="31">
        <v>67</v>
      </c>
      <c r="B609" s="31" t="str">
        <f>Source!F260</f>
        <v>1.21-5-2552</v>
      </c>
      <c r="C609" s="31" t="s">
        <v>384</v>
      </c>
      <c r="D609" s="32" t="str">
        <f>Source!H260</f>
        <v>шт.</v>
      </c>
      <c r="E609" s="33">
        <f>Source!I260</f>
        <v>51</v>
      </c>
      <c r="F609" s="34">
        <f>Source!AL260</f>
        <v>15.27</v>
      </c>
      <c r="G609" s="35"/>
      <c r="H609" s="33">
        <f>Source!AW261</f>
        <v>1</v>
      </c>
      <c r="I609" s="34">
        <f>Source!P260</f>
        <v>778.77</v>
      </c>
      <c r="J609" s="33">
        <f>IF(Source!BC261&lt;&gt; 0, Source!BC261, 1)</f>
        <v>9.86</v>
      </c>
      <c r="K609" s="34">
        <f>Source!P261</f>
        <v>7678.67</v>
      </c>
      <c r="L609"/>
      <c r="Q609">
        <f>Source!X260</f>
        <v>0</v>
      </c>
      <c r="R609">
        <f>Source!X261</f>
        <v>0</v>
      </c>
      <c r="S609">
        <f>Source!Y260</f>
        <v>0</v>
      </c>
      <c r="T609">
        <f>Source!Y261</f>
        <v>0</v>
      </c>
      <c r="U609">
        <f>ROUND((175/100)*ROUND(Source!R260, 2), 2)</f>
        <v>0</v>
      </c>
      <c r="V609">
        <f>ROUND((0/100)*ROUND(Source!R261, 2), 2)</f>
        <v>0</v>
      </c>
      <c r="AC609">
        <v>3</v>
      </c>
    </row>
    <row r="610" spans="1:29" ht="15" hidden="1" x14ac:dyDescent="0.2">
      <c r="C610" s="36" t="s">
        <v>1294</v>
      </c>
      <c r="H610" s="61">
        <f>I609+0</f>
        <v>778.77</v>
      </c>
      <c r="I610" s="61"/>
      <c r="J610" s="61">
        <f>K609+0</f>
        <v>7678.67</v>
      </c>
      <c r="K610" s="61"/>
      <c r="L610"/>
      <c r="O610" s="37">
        <f>I609+0</f>
        <v>778.77</v>
      </c>
      <c r="P610" s="37">
        <f>K609+0</f>
        <v>7678.67</v>
      </c>
    </row>
    <row r="611" spans="1:29" hidden="1" x14ac:dyDescent="0.2">
      <c r="L611"/>
    </row>
    <row r="612" spans="1:29" ht="57" hidden="1" x14ac:dyDescent="0.2">
      <c r="A612" s="31">
        <v>68</v>
      </c>
      <c r="B612" s="31" t="str">
        <f>Source!F262</f>
        <v>1.21-5-2533</v>
      </c>
      <c r="C612" s="31" t="s">
        <v>388</v>
      </c>
      <c r="D612" s="32" t="str">
        <f>Source!H262</f>
        <v>шт.</v>
      </c>
      <c r="E612" s="33">
        <f>Source!I262</f>
        <v>43</v>
      </c>
      <c r="F612" s="34">
        <f>Source!AL262</f>
        <v>39.99</v>
      </c>
      <c r="G612" s="35"/>
      <c r="H612" s="33">
        <f>Source!AW263</f>
        <v>1</v>
      </c>
      <c r="I612" s="34">
        <f>Source!P262</f>
        <v>1719.57</v>
      </c>
      <c r="J612" s="33">
        <f>IF(Source!BC263&lt;&gt; 0, Source!BC263, 1)</f>
        <v>9.86</v>
      </c>
      <c r="K612" s="34">
        <f>Source!P263</f>
        <v>16954.96</v>
      </c>
      <c r="L612"/>
      <c r="Q612">
        <f>Source!X262</f>
        <v>0</v>
      </c>
      <c r="R612">
        <f>Source!X263</f>
        <v>0</v>
      </c>
      <c r="S612">
        <f>Source!Y262</f>
        <v>0</v>
      </c>
      <c r="T612">
        <f>Source!Y263</f>
        <v>0</v>
      </c>
      <c r="U612">
        <f>ROUND((175/100)*ROUND(Source!R262, 2), 2)</f>
        <v>0</v>
      </c>
      <c r="V612">
        <f>ROUND((0/100)*ROUND(Source!R263, 2), 2)</f>
        <v>0</v>
      </c>
      <c r="AC612">
        <v>3</v>
      </c>
    </row>
    <row r="613" spans="1:29" ht="15" hidden="1" x14ac:dyDescent="0.2">
      <c r="C613" s="36" t="s">
        <v>1294</v>
      </c>
      <c r="H613" s="61">
        <f>I612+0</f>
        <v>1719.57</v>
      </c>
      <c r="I613" s="61"/>
      <c r="J613" s="61">
        <f>K612+0</f>
        <v>16954.96</v>
      </c>
      <c r="K613" s="61"/>
      <c r="L613"/>
      <c r="O613" s="37">
        <f>I612+0</f>
        <v>1719.57</v>
      </c>
      <c r="P613" s="37">
        <f>K612+0</f>
        <v>16954.96</v>
      </c>
    </row>
    <row r="614" spans="1:29" hidden="1" x14ac:dyDescent="0.2">
      <c r="L614"/>
    </row>
    <row r="615" spans="1:29" ht="71.25" hidden="1" x14ac:dyDescent="0.2">
      <c r="A615" s="31">
        <v>69</v>
      </c>
      <c r="B615" s="31" t="str">
        <f>Source!F264</f>
        <v>1.21-5-2551</v>
      </c>
      <c r="C615" s="31" t="s">
        <v>392</v>
      </c>
      <c r="D615" s="32" t="str">
        <f>Source!H264</f>
        <v>шт.</v>
      </c>
      <c r="E615" s="33">
        <f>Source!I264</f>
        <v>43</v>
      </c>
      <c r="F615" s="34">
        <f>Source!AL264</f>
        <v>8.11</v>
      </c>
      <c r="G615" s="35"/>
      <c r="H615" s="33">
        <f>Source!AW265</f>
        <v>1</v>
      </c>
      <c r="I615" s="34">
        <f>Source!P264</f>
        <v>348.73</v>
      </c>
      <c r="J615" s="33">
        <f>IF(Source!BC265&lt;&gt; 0, Source!BC265, 1)</f>
        <v>9.86</v>
      </c>
      <c r="K615" s="34">
        <f>Source!P265</f>
        <v>3438.48</v>
      </c>
      <c r="L615"/>
      <c r="Q615">
        <f>Source!X264</f>
        <v>0</v>
      </c>
      <c r="R615">
        <f>Source!X265</f>
        <v>0</v>
      </c>
      <c r="S615">
        <f>Source!Y264</f>
        <v>0</v>
      </c>
      <c r="T615">
        <f>Source!Y265</f>
        <v>0</v>
      </c>
      <c r="U615">
        <f>ROUND((175/100)*ROUND(Source!R264, 2), 2)</f>
        <v>0</v>
      </c>
      <c r="V615">
        <f>ROUND((0/100)*ROUND(Source!R265, 2), 2)</f>
        <v>0</v>
      </c>
      <c r="AC615">
        <v>3</v>
      </c>
    </row>
    <row r="616" spans="1:29" ht="15" hidden="1" x14ac:dyDescent="0.2">
      <c r="C616" s="36" t="s">
        <v>1294</v>
      </c>
      <c r="H616" s="61">
        <f>I615+0</f>
        <v>348.73</v>
      </c>
      <c r="I616" s="61"/>
      <c r="J616" s="61">
        <f>K615+0</f>
        <v>3438.48</v>
      </c>
      <c r="K616" s="61"/>
      <c r="L616"/>
      <c r="O616" s="37">
        <f>I615+0</f>
        <v>348.73</v>
      </c>
      <c r="P616" s="37">
        <f>K615+0</f>
        <v>3438.48</v>
      </c>
    </row>
    <row r="617" spans="1:29" hidden="1" x14ac:dyDescent="0.2">
      <c r="L617"/>
    </row>
    <row r="618" spans="1:29" ht="28.5" hidden="1" x14ac:dyDescent="0.2">
      <c r="A618" s="24">
        <v>70</v>
      </c>
      <c r="B618" s="24" t="str">
        <f>Source!F266</f>
        <v>4.8-332-1</v>
      </c>
      <c r="C618" s="24" t="s">
        <v>395</v>
      </c>
      <c r="D618" s="26" t="str">
        <f>Source!H266</f>
        <v>100 шт.</v>
      </c>
      <c r="E618" s="25">
        <f>Source!I266</f>
        <v>0.94</v>
      </c>
      <c r="F618" s="28"/>
      <c r="G618" s="27"/>
      <c r="H618" s="25"/>
      <c r="I618" s="28"/>
      <c r="J618" s="25"/>
      <c r="K618" s="28"/>
      <c r="L618"/>
      <c r="Q618">
        <f>Source!X266</f>
        <v>394.01</v>
      </c>
      <c r="R618">
        <f>Source!X267</f>
        <v>22202.69</v>
      </c>
      <c r="S618">
        <f>Source!Y266</f>
        <v>207.16</v>
      </c>
      <c r="T618">
        <f>Source!Y267</f>
        <v>11673.58</v>
      </c>
      <c r="U618">
        <f>ROUND((175/100)*ROUND(Source!R266, 2), 2)</f>
        <v>0.26</v>
      </c>
      <c r="V618">
        <f>ROUND((0/100)*ROUND(Source!R267, 2), 2)</f>
        <v>0</v>
      </c>
      <c r="AC618">
        <v>0</v>
      </c>
    </row>
    <row r="619" spans="1:29" hidden="1" x14ac:dyDescent="0.2">
      <c r="C619" s="29" t="str">
        <f>"Объем: "&amp;Source!I266&amp;"=94/"&amp;"100"</f>
        <v>Объем: 0,94=94/100</v>
      </c>
      <c r="L619"/>
    </row>
    <row r="620" spans="1:29" ht="14.25" hidden="1" x14ac:dyDescent="0.2">
      <c r="A620" s="24"/>
      <c r="B620" s="24"/>
      <c r="C620" s="24" t="s">
        <v>1283</v>
      </c>
      <c r="D620" s="26"/>
      <c r="E620" s="25"/>
      <c r="F620" s="28">
        <f>Source!AO266</f>
        <v>343.81</v>
      </c>
      <c r="G620" s="27" t="s">
        <v>165</v>
      </c>
      <c r="H620" s="25">
        <f>Source!AV267</f>
        <v>1.0469999999999999</v>
      </c>
      <c r="I620" s="28">
        <f>Source!S266</f>
        <v>406.05</v>
      </c>
      <c r="J620" s="25">
        <f>IF(Source!BA267&lt;&gt; 0, Source!BA267, 1)</f>
        <v>56.35</v>
      </c>
      <c r="K620" s="28">
        <f>Source!S267</f>
        <v>22880.92</v>
      </c>
      <c r="L620"/>
    </row>
    <row r="621" spans="1:29" ht="14.25" hidden="1" x14ac:dyDescent="0.2">
      <c r="A621" s="24"/>
      <c r="B621" s="24"/>
      <c r="C621" s="24" t="s">
        <v>1285</v>
      </c>
      <c r="D621" s="26"/>
      <c r="E621" s="25"/>
      <c r="F621" s="28">
        <f>Source!AM266</f>
        <v>15.17</v>
      </c>
      <c r="G621" s="27" t="s">
        <v>165</v>
      </c>
      <c r="H621" s="25">
        <f>Source!AV267</f>
        <v>1.0469999999999999</v>
      </c>
      <c r="I621" s="28">
        <f>Source!Q266</f>
        <v>17.920000000000002</v>
      </c>
      <c r="J621" s="25">
        <f>IF(Source!BB267&lt;&gt; 0, Source!BB267, 1)</f>
        <v>9.9700000000000006</v>
      </c>
      <c r="K621" s="28">
        <f>Source!Q267</f>
        <v>178.66</v>
      </c>
      <c r="L621"/>
    </row>
    <row r="622" spans="1:29" ht="14.25" hidden="1" x14ac:dyDescent="0.2">
      <c r="A622" s="24"/>
      <c r="B622" s="24"/>
      <c r="C622" s="24" t="s">
        <v>1286</v>
      </c>
      <c r="D622" s="26"/>
      <c r="E622" s="25"/>
      <c r="F622" s="28">
        <f>Source!AN266</f>
        <v>0.13</v>
      </c>
      <c r="G622" s="27" t="s">
        <v>165</v>
      </c>
      <c r="H622" s="25">
        <f>Source!AV267</f>
        <v>1.0469999999999999</v>
      </c>
      <c r="I622" s="30">
        <f>Source!R266</f>
        <v>0.15</v>
      </c>
      <c r="J622" s="25">
        <f>IF(Source!BS267&lt;&gt; 0, Source!BS267, 1)</f>
        <v>56.35</v>
      </c>
      <c r="K622" s="30">
        <f>Source!R267</f>
        <v>8.4499999999999993</v>
      </c>
      <c r="L622"/>
    </row>
    <row r="623" spans="1:29" ht="14.25" hidden="1" x14ac:dyDescent="0.2">
      <c r="A623" s="24"/>
      <c r="B623" s="24"/>
      <c r="C623" s="24" t="s">
        <v>1297</v>
      </c>
      <c r="D623" s="26"/>
      <c r="E623" s="25"/>
      <c r="F623" s="28">
        <f>Source!AL266</f>
        <v>1533.97</v>
      </c>
      <c r="G623" s="27"/>
      <c r="H623" s="25">
        <f>Source!AW267</f>
        <v>1</v>
      </c>
      <c r="I623" s="28">
        <f>Source!P266</f>
        <v>1441.93</v>
      </c>
      <c r="J623" s="25">
        <f>IF(Source!BC267&lt;&gt; 0, Source!BC267, 1)</f>
        <v>2.84</v>
      </c>
      <c r="K623" s="28">
        <f>Source!P267</f>
        <v>4095.08</v>
      </c>
      <c r="L623"/>
    </row>
    <row r="624" spans="1:29" ht="57" hidden="1" x14ac:dyDescent="0.2">
      <c r="A624" s="24" t="s">
        <v>396</v>
      </c>
      <c r="B624" s="24" t="str">
        <f>Source!F268</f>
        <v>1.21-5-192</v>
      </c>
      <c r="C624" s="24" t="s">
        <v>398</v>
      </c>
      <c r="D624" s="26" t="str">
        <f>Source!H268</f>
        <v>1000 шт.</v>
      </c>
      <c r="E624" s="25">
        <f>Source!I268</f>
        <v>9.5880000000000007E-2</v>
      </c>
      <c r="F624" s="28">
        <f>Source!AK268</f>
        <v>3906.65</v>
      </c>
      <c r="G624" s="49" t="s">
        <v>3</v>
      </c>
      <c r="H624" s="25">
        <f>Source!AW269</f>
        <v>1</v>
      </c>
      <c r="I624" s="28">
        <f>Source!O268</f>
        <v>374.57</v>
      </c>
      <c r="J624" s="25">
        <f>IF(Source!BC269&lt;&gt; 0, Source!BC269, 1)</f>
        <v>13.52</v>
      </c>
      <c r="K624" s="28">
        <f>Source!O269</f>
        <v>5064.1899999999996</v>
      </c>
      <c r="L624"/>
      <c r="Q624">
        <f>Source!X268</f>
        <v>0</v>
      </c>
      <c r="R624">
        <f>Source!X269</f>
        <v>0</v>
      </c>
      <c r="S624">
        <f>Source!Y268</f>
        <v>0</v>
      </c>
      <c r="T624">
        <f>Source!Y269</f>
        <v>0</v>
      </c>
      <c r="U624">
        <f>ROUND((175/100)*ROUND(Source!R268, 2), 2)</f>
        <v>0</v>
      </c>
      <c r="V624">
        <f>ROUND((0/100)*ROUND(Source!R269, 2), 2)</f>
        <v>0</v>
      </c>
      <c r="AC624">
        <v>3</v>
      </c>
    </row>
    <row r="625" spans="1:29" ht="14.25" hidden="1" x14ac:dyDescent="0.2">
      <c r="A625" s="24"/>
      <c r="B625" s="24"/>
      <c r="C625" s="24" t="s">
        <v>1287</v>
      </c>
      <c r="D625" s="26" t="s">
        <v>1288</v>
      </c>
      <c r="E625" s="25">
        <f>Source!BZ267</f>
        <v>97</v>
      </c>
      <c r="F625" s="28"/>
      <c r="G625" s="27"/>
      <c r="H625" s="25"/>
      <c r="I625" s="28">
        <f>SUM(Q618:Q624)</f>
        <v>394.01</v>
      </c>
      <c r="J625" s="25">
        <f>Source!AT267</f>
        <v>97</v>
      </c>
      <c r="K625" s="28">
        <f>SUM(R618:R624)</f>
        <v>22202.69</v>
      </c>
      <c r="L625"/>
    </row>
    <row r="626" spans="1:29" ht="14.25" hidden="1" x14ac:dyDescent="0.2">
      <c r="A626" s="24"/>
      <c r="B626" s="24"/>
      <c r="C626" s="24" t="s">
        <v>1289</v>
      </c>
      <c r="D626" s="26" t="s">
        <v>1288</v>
      </c>
      <c r="E626" s="25">
        <f>Source!CA267</f>
        <v>51</v>
      </c>
      <c r="F626" s="28"/>
      <c r="G626" s="27"/>
      <c r="H626" s="25"/>
      <c r="I626" s="28">
        <f>SUM(S618:S625)</f>
        <v>207.16</v>
      </c>
      <c r="J626" s="25">
        <f>Source!AU267</f>
        <v>51</v>
      </c>
      <c r="K626" s="28">
        <f>SUM(T618:T625)</f>
        <v>11673.58</v>
      </c>
      <c r="L626"/>
    </row>
    <row r="627" spans="1:29" ht="14.25" hidden="1" x14ac:dyDescent="0.2">
      <c r="A627" s="31"/>
      <c r="B627" s="31"/>
      <c r="C627" s="31" t="s">
        <v>1290</v>
      </c>
      <c r="D627" s="32" t="s">
        <v>1291</v>
      </c>
      <c r="E627" s="33">
        <f>Source!AQ266</f>
        <v>30.75</v>
      </c>
      <c r="F627" s="34"/>
      <c r="G627" s="35" t="s">
        <v>165</v>
      </c>
      <c r="H627" s="33">
        <f>Source!AV267</f>
        <v>1.0469999999999999</v>
      </c>
      <c r="I627" s="34">
        <f>Source!U266</f>
        <v>36.316241999999995</v>
      </c>
      <c r="J627" s="33"/>
      <c r="K627" s="34"/>
      <c r="L627"/>
    </row>
    <row r="628" spans="1:29" ht="15" hidden="1" x14ac:dyDescent="0.2">
      <c r="C628" s="36" t="s">
        <v>1292</v>
      </c>
      <c r="H628" s="61">
        <f>I620+I621+I623+I625+I626+SUM(I624:I624)-SUMIF(AC624:AC624, 5, I624:I624)-SUMIF(AC624:AC624, 6, I624:I624)</f>
        <v>2841.64</v>
      </c>
      <c r="I628" s="61"/>
      <c r="J628" s="61">
        <f>K620+K621+K623+K625+K626+SUM(K624:K624)-SUMIF(AC624:AC624, 5, K624:K624)-SUMIF(AC624:AC624, 6, K624:K624)</f>
        <v>66095.12</v>
      </c>
      <c r="K628" s="61"/>
      <c r="L628"/>
    </row>
    <row r="629" spans="1:29" ht="15" hidden="1" x14ac:dyDescent="0.2">
      <c r="C629" s="36" t="s">
        <v>1293</v>
      </c>
      <c r="H629" s="58">
        <f>SUMIF(AC624:AC624, 5, I624:I624)+SUMIF(AC624:AC624, 6, I624:I624)</f>
        <v>0</v>
      </c>
      <c r="I629" s="58"/>
      <c r="J629" s="58">
        <f>SUMIF(AC624:AC624, 5, K624:K624)+SUMIF(AC624:AC624, 6, K624:K624)</f>
        <v>0</v>
      </c>
      <c r="K629" s="58"/>
      <c r="L629"/>
    </row>
    <row r="630" spans="1:29" ht="15" hidden="1" x14ac:dyDescent="0.2">
      <c r="C630" s="36" t="s">
        <v>1294</v>
      </c>
      <c r="H630" s="58">
        <f>I620+I621+I623+I625+I626+SUM(I624:I624)</f>
        <v>2841.64</v>
      </c>
      <c r="I630" s="58"/>
      <c r="J630" s="58">
        <f>K620+K621+K623+K625+K626+SUM(K624:K624)</f>
        <v>66095.12</v>
      </c>
      <c r="K630" s="58"/>
      <c r="L630"/>
      <c r="O630" s="37">
        <f>I620+I621+I623+I625+I626+SUM(I624:I624)</f>
        <v>2841.64</v>
      </c>
      <c r="P630" s="37">
        <f>K620+K621+K623+K625+K626+SUM(K624:K624)</f>
        <v>66095.12</v>
      </c>
    </row>
    <row r="631" spans="1:29" hidden="1" x14ac:dyDescent="0.2">
      <c r="L631"/>
    </row>
    <row r="632" spans="1:29" ht="28.5" hidden="1" x14ac:dyDescent="0.2">
      <c r="A632" s="24">
        <v>71</v>
      </c>
      <c r="B632" s="24" t="str">
        <f>Source!F270</f>
        <v>4.10-69-7</v>
      </c>
      <c r="C632" s="24" t="s">
        <v>403</v>
      </c>
      <c r="D632" s="26" t="str">
        <f>Source!H270</f>
        <v>1  ШТ.</v>
      </c>
      <c r="E632" s="25">
        <f>Source!I270</f>
        <v>128</v>
      </c>
      <c r="F632" s="28"/>
      <c r="G632" s="27"/>
      <c r="H632" s="25"/>
      <c r="I632" s="28"/>
      <c r="J632" s="25"/>
      <c r="K632" s="28"/>
      <c r="L632"/>
      <c r="Q632">
        <f>Source!X270</f>
        <v>1708.06</v>
      </c>
      <c r="R632">
        <f>Source!X271</f>
        <v>96249.3</v>
      </c>
      <c r="S632">
        <f>Source!Y270</f>
        <v>952.92</v>
      </c>
      <c r="T632">
        <f>Source!Y271</f>
        <v>53696.98</v>
      </c>
      <c r="U632">
        <f>ROUND((175/100)*ROUND(Source!R270, 2), 2)</f>
        <v>0</v>
      </c>
      <c r="V632">
        <f>ROUND((0/100)*ROUND(Source!R271, 2), 2)</f>
        <v>0</v>
      </c>
      <c r="AC632">
        <v>0</v>
      </c>
    </row>
    <row r="633" spans="1:29" ht="14.25" hidden="1" x14ac:dyDescent="0.2">
      <c r="A633" s="24"/>
      <c r="B633" s="24"/>
      <c r="C633" s="24" t="s">
        <v>1283</v>
      </c>
      <c r="D633" s="26"/>
      <c r="E633" s="25"/>
      <c r="F633" s="28">
        <f>Source!AO270</f>
        <v>11.18</v>
      </c>
      <c r="G633" s="27" t="s">
        <v>165</v>
      </c>
      <c r="H633" s="25">
        <f>Source!AV271</f>
        <v>1.0469999999999999</v>
      </c>
      <c r="I633" s="28">
        <f>Source!S270</f>
        <v>1797.96</v>
      </c>
      <c r="J633" s="25">
        <f>IF(Source!BA271&lt;&gt; 0, Source!BA271, 1)</f>
        <v>56.35</v>
      </c>
      <c r="K633" s="28">
        <f>Source!S271</f>
        <v>101315.05</v>
      </c>
      <c r="L633"/>
    </row>
    <row r="634" spans="1:29" ht="14.25" hidden="1" x14ac:dyDescent="0.2">
      <c r="A634" s="24"/>
      <c r="B634" s="24"/>
      <c r="C634" s="24" t="s">
        <v>1297</v>
      </c>
      <c r="D634" s="26"/>
      <c r="E634" s="25"/>
      <c r="F634" s="28">
        <f>Source!AL270</f>
        <v>1.28</v>
      </c>
      <c r="G634" s="27"/>
      <c r="H634" s="25">
        <f>Source!AW271</f>
        <v>1</v>
      </c>
      <c r="I634" s="28">
        <f>Source!P270</f>
        <v>163.84</v>
      </c>
      <c r="J634" s="25">
        <f>IF(Source!BC271&lt;&gt; 0, Source!BC271, 1)</f>
        <v>15.15</v>
      </c>
      <c r="K634" s="28">
        <f>Source!P271</f>
        <v>2482.1799999999998</v>
      </c>
      <c r="L634"/>
    </row>
    <row r="635" spans="1:29" ht="28.5" hidden="1" x14ac:dyDescent="0.2">
      <c r="A635" s="24" t="s">
        <v>405</v>
      </c>
      <c r="B635" s="24" t="str">
        <f>Source!F272</f>
        <v>1.14-1-567</v>
      </c>
      <c r="C635" s="24" t="s">
        <v>407</v>
      </c>
      <c r="D635" s="26" t="str">
        <f>Source!H272</f>
        <v>шт.</v>
      </c>
      <c r="E635" s="25">
        <f>Source!I272</f>
        <v>128</v>
      </c>
      <c r="F635" s="28">
        <f>Source!AK272</f>
        <v>80.400000000000006</v>
      </c>
      <c r="G635" s="49" t="s">
        <v>3</v>
      </c>
      <c r="H635" s="25">
        <f>Source!AW273</f>
        <v>1</v>
      </c>
      <c r="I635" s="28">
        <f>Source!O272</f>
        <v>10291.200000000001</v>
      </c>
      <c r="J635" s="25">
        <f>IF(Source!BC273&lt;&gt; 0, Source!BC273, 1)</f>
        <v>2.14</v>
      </c>
      <c r="K635" s="28">
        <f>Source!O273</f>
        <v>22023.17</v>
      </c>
      <c r="L635"/>
      <c r="Q635">
        <f>Source!X272</f>
        <v>0</v>
      </c>
      <c r="R635">
        <f>Source!X273</f>
        <v>0</v>
      </c>
      <c r="S635">
        <f>Source!Y272</f>
        <v>0</v>
      </c>
      <c r="T635">
        <f>Source!Y273</f>
        <v>0</v>
      </c>
      <c r="U635">
        <f>ROUND((175/100)*ROUND(Source!R272, 2), 2)</f>
        <v>0</v>
      </c>
      <c r="V635">
        <f>ROUND((0/100)*ROUND(Source!R273, 2), 2)</f>
        <v>0</v>
      </c>
      <c r="AC635">
        <v>3</v>
      </c>
    </row>
    <row r="636" spans="1:29" ht="14.25" hidden="1" x14ac:dyDescent="0.2">
      <c r="A636" s="24"/>
      <c r="B636" s="24"/>
      <c r="C636" s="24" t="s">
        <v>1287</v>
      </c>
      <c r="D636" s="26" t="s">
        <v>1288</v>
      </c>
      <c r="E636" s="25">
        <f>Source!BZ271</f>
        <v>95</v>
      </c>
      <c r="F636" s="28"/>
      <c r="G636" s="27"/>
      <c r="H636" s="25"/>
      <c r="I636" s="28">
        <f>SUM(Q632:Q635)</f>
        <v>1708.06</v>
      </c>
      <c r="J636" s="25">
        <f>Source!AT271</f>
        <v>95</v>
      </c>
      <c r="K636" s="28">
        <f>SUM(R632:R635)</f>
        <v>96249.3</v>
      </c>
      <c r="L636"/>
    </row>
    <row r="637" spans="1:29" ht="14.25" hidden="1" x14ac:dyDescent="0.2">
      <c r="A637" s="24"/>
      <c r="B637" s="24"/>
      <c r="C637" s="24" t="s">
        <v>1289</v>
      </c>
      <c r="D637" s="26" t="s">
        <v>1288</v>
      </c>
      <c r="E637" s="25">
        <f>Source!CA271</f>
        <v>53</v>
      </c>
      <c r="F637" s="28"/>
      <c r="G637" s="27"/>
      <c r="H637" s="25"/>
      <c r="I637" s="28">
        <f>SUM(S632:S636)</f>
        <v>952.92</v>
      </c>
      <c r="J637" s="25">
        <f>Source!AU271</f>
        <v>53</v>
      </c>
      <c r="K637" s="28">
        <f>SUM(T632:T636)</f>
        <v>53696.98</v>
      </c>
      <c r="L637"/>
    </row>
    <row r="638" spans="1:29" ht="14.25" hidden="1" x14ac:dyDescent="0.2">
      <c r="A638" s="31"/>
      <c r="B638" s="31"/>
      <c r="C638" s="31" t="s">
        <v>1290</v>
      </c>
      <c r="D638" s="32" t="s">
        <v>1291</v>
      </c>
      <c r="E638" s="33">
        <f>Source!AQ270</f>
        <v>1</v>
      </c>
      <c r="F638" s="34"/>
      <c r="G638" s="35" t="s">
        <v>165</v>
      </c>
      <c r="H638" s="33">
        <f>Source!AV271</f>
        <v>1.0469999999999999</v>
      </c>
      <c r="I638" s="34">
        <f>Source!U270</f>
        <v>160.8192</v>
      </c>
      <c r="J638" s="33"/>
      <c r="K638" s="34"/>
      <c r="L638"/>
    </row>
    <row r="639" spans="1:29" ht="15" hidden="1" x14ac:dyDescent="0.2">
      <c r="C639" s="36" t="s">
        <v>1292</v>
      </c>
      <c r="H639" s="61">
        <f>I633+I634+I636+I637+SUM(I635:I635)-SUMIF(AC635:AC635, 5, I635:I635)-SUMIF(AC635:AC635, 6, I635:I635)</f>
        <v>14913.98</v>
      </c>
      <c r="I639" s="61"/>
      <c r="J639" s="61">
        <f>K633+K634+K636+K637+SUM(K635:K635)-SUMIF(AC635:AC635, 5, K635:K635)-SUMIF(AC635:AC635, 6, K635:K635)</f>
        <v>275766.68</v>
      </c>
      <c r="K639" s="61"/>
      <c r="L639"/>
    </row>
    <row r="640" spans="1:29" ht="15" hidden="1" x14ac:dyDescent="0.2">
      <c r="C640" s="36" t="s">
        <v>1293</v>
      </c>
      <c r="H640" s="58">
        <f>SUMIF(AC635:AC635, 5, I635:I635)+SUMIF(AC635:AC635, 6, I635:I635)</f>
        <v>0</v>
      </c>
      <c r="I640" s="58"/>
      <c r="J640" s="58">
        <f>SUMIF(AC635:AC635, 5, K635:K635)+SUMIF(AC635:AC635, 6, K635:K635)</f>
        <v>0</v>
      </c>
      <c r="K640" s="58"/>
      <c r="L640"/>
    </row>
    <row r="641" spans="1:29" ht="15" hidden="1" x14ac:dyDescent="0.2">
      <c r="C641" s="36" t="s">
        <v>1294</v>
      </c>
      <c r="H641" s="58">
        <f>I633+I634+I636+I637+SUM(I635:I635)</f>
        <v>14913.98</v>
      </c>
      <c r="I641" s="58"/>
      <c r="J641" s="58">
        <f>K633+K634+K636+K637+SUM(K635:K635)</f>
        <v>275766.68</v>
      </c>
      <c r="K641" s="58"/>
      <c r="L641"/>
      <c r="O641" s="37">
        <f>I633+I634+I636+I637+SUM(I635:I635)</f>
        <v>14913.98</v>
      </c>
      <c r="P641" s="37">
        <f>K633+K634+K636+K637+SUM(K635:K635)</f>
        <v>275766.68</v>
      </c>
    </row>
    <row r="642" spans="1:29" hidden="1" x14ac:dyDescent="0.2">
      <c r="L642"/>
    </row>
    <row r="643" spans="1:29" ht="42.75" hidden="1" x14ac:dyDescent="0.2">
      <c r="A643" s="24">
        <v>72</v>
      </c>
      <c r="B643" s="24" t="str">
        <f>Source!F274</f>
        <v>4.11-14-1</v>
      </c>
      <c r="C643" s="24" t="s">
        <v>411</v>
      </c>
      <c r="D643" s="26" t="str">
        <f>Source!H274</f>
        <v>1 разъем</v>
      </c>
      <c r="E643" s="25">
        <f>Source!I274</f>
        <v>63</v>
      </c>
      <c r="F643" s="28"/>
      <c r="G643" s="27"/>
      <c r="H643" s="25"/>
      <c r="I643" s="28"/>
      <c r="J643" s="25"/>
      <c r="K643" s="28"/>
      <c r="L643"/>
      <c r="Q643">
        <f>Source!X274</f>
        <v>179.52</v>
      </c>
      <c r="R643">
        <f>Source!X275</f>
        <v>10116.120000000001</v>
      </c>
      <c r="S643">
        <f>Source!Y274</f>
        <v>91.76</v>
      </c>
      <c r="T643">
        <f>Source!Y275</f>
        <v>5170.46</v>
      </c>
      <c r="U643">
        <f>ROUND((175/100)*ROUND(Source!R274, 2), 2)</f>
        <v>0</v>
      </c>
      <c r="V643">
        <f>ROUND((0/100)*ROUND(Source!R275, 2), 2)</f>
        <v>0</v>
      </c>
      <c r="AC643">
        <v>0</v>
      </c>
    </row>
    <row r="644" spans="1:29" hidden="1" x14ac:dyDescent="0.2">
      <c r="C644" s="29" t="str">
        <f>"Объем: "&amp;Source!I274&amp;"=31+"&amp;"32"</f>
        <v>Объем: 63=31+32</v>
      </c>
      <c r="L644"/>
    </row>
    <row r="645" spans="1:29" ht="14.25" hidden="1" x14ac:dyDescent="0.2">
      <c r="A645" s="24"/>
      <c r="B645" s="24"/>
      <c r="C645" s="24" t="s">
        <v>1283</v>
      </c>
      <c r="D645" s="26"/>
      <c r="E645" s="25"/>
      <c r="F645" s="28">
        <f>Source!AO274</f>
        <v>2.52</v>
      </c>
      <c r="G645" s="27" t="s">
        <v>165</v>
      </c>
      <c r="H645" s="25">
        <f>Source!AV275</f>
        <v>1.0469999999999999</v>
      </c>
      <c r="I645" s="28">
        <f>Source!S274</f>
        <v>199.47</v>
      </c>
      <c r="J645" s="25">
        <f>IF(Source!BA275&lt;&gt; 0, Source!BA275, 1)</f>
        <v>56.35</v>
      </c>
      <c r="K645" s="28">
        <f>Source!S275</f>
        <v>11240.13</v>
      </c>
      <c r="L645"/>
    </row>
    <row r="646" spans="1:29" ht="14.25" hidden="1" x14ac:dyDescent="0.2">
      <c r="A646" s="24"/>
      <c r="B646" s="24"/>
      <c r="C646" s="24" t="s">
        <v>1287</v>
      </c>
      <c r="D646" s="26" t="s">
        <v>1288</v>
      </c>
      <c r="E646" s="25">
        <f>Source!BZ275</f>
        <v>90</v>
      </c>
      <c r="F646" s="28"/>
      <c r="G646" s="27"/>
      <c r="H646" s="25"/>
      <c r="I646" s="28">
        <f>SUM(Q643:Q645)</f>
        <v>179.52</v>
      </c>
      <c r="J646" s="25">
        <f>Source!AT275</f>
        <v>90</v>
      </c>
      <c r="K646" s="28">
        <f>SUM(R643:R645)</f>
        <v>10116.120000000001</v>
      </c>
      <c r="L646"/>
    </row>
    <row r="647" spans="1:29" ht="14.25" hidden="1" x14ac:dyDescent="0.2">
      <c r="A647" s="24"/>
      <c r="B647" s="24"/>
      <c r="C647" s="24" t="s">
        <v>1289</v>
      </c>
      <c r="D647" s="26" t="s">
        <v>1288</v>
      </c>
      <c r="E647" s="25">
        <f>Source!CA275</f>
        <v>46</v>
      </c>
      <c r="F647" s="28"/>
      <c r="G647" s="27"/>
      <c r="H647" s="25"/>
      <c r="I647" s="28">
        <f>SUM(S643:S646)</f>
        <v>91.76</v>
      </c>
      <c r="J647" s="25">
        <f>Source!AU275</f>
        <v>46</v>
      </c>
      <c r="K647" s="28">
        <f>SUM(T643:T646)</f>
        <v>5170.46</v>
      </c>
      <c r="L647"/>
    </row>
    <row r="648" spans="1:29" ht="14.25" hidden="1" x14ac:dyDescent="0.2">
      <c r="A648" s="31"/>
      <c r="B648" s="31"/>
      <c r="C648" s="31" t="s">
        <v>1290</v>
      </c>
      <c r="D648" s="32" t="s">
        <v>1291</v>
      </c>
      <c r="E648" s="33">
        <f>Source!AQ274</f>
        <v>0.22</v>
      </c>
      <c r="F648" s="34"/>
      <c r="G648" s="35" t="s">
        <v>165</v>
      </c>
      <c r="H648" s="33">
        <f>Source!AV275</f>
        <v>1.0469999999999999</v>
      </c>
      <c r="I648" s="34">
        <f>Source!U274</f>
        <v>17.413703999999999</v>
      </c>
      <c r="J648" s="33"/>
      <c r="K648" s="34"/>
      <c r="L648"/>
    </row>
    <row r="649" spans="1:29" ht="15" hidden="1" x14ac:dyDescent="0.2">
      <c r="C649" s="36" t="s">
        <v>1292</v>
      </c>
      <c r="H649" s="61">
        <f>I645+I646+I647+0-0-0</f>
        <v>470.75</v>
      </c>
      <c r="I649" s="61"/>
      <c r="J649" s="61">
        <f>K645+K646+K647+0-0-0</f>
        <v>26526.71</v>
      </c>
      <c r="K649" s="61"/>
      <c r="L649"/>
    </row>
    <row r="650" spans="1:29" ht="15" hidden="1" x14ac:dyDescent="0.2">
      <c r="C650" s="36" t="s">
        <v>1293</v>
      </c>
      <c r="H650" s="58">
        <f>0+0</f>
        <v>0</v>
      </c>
      <c r="I650" s="58"/>
      <c r="J650" s="58">
        <f>0+0</f>
        <v>0</v>
      </c>
      <c r="K650" s="58"/>
      <c r="L650"/>
    </row>
    <row r="651" spans="1:29" ht="15" hidden="1" x14ac:dyDescent="0.2">
      <c r="C651" s="36" t="s">
        <v>1294</v>
      </c>
      <c r="H651" s="58">
        <f>I645+I646+I647+0</f>
        <v>470.75</v>
      </c>
      <c r="I651" s="58"/>
      <c r="J651" s="58">
        <f>K645+K646+K647+0</f>
        <v>26526.71</v>
      </c>
      <c r="K651" s="58"/>
      <c r="L651"/>
      <c r="O651" s="37">
        <f>I645+I646+I647+0</f>
        <v>470.75</v>
      </c>
      <c r="P651" s="37">
        <f>K645+K646+K647+0</f>
        <v>26526.71</v>
      </c>
    </row>
    <row r="652" spans="1:29" hidden="1" x14ac:dyDescent="0.2">
      <c r="L652"/>
    </row>
    <row r="653" spans="1:29" ht="54" hidden="1" x14ac:dyDescent="0.2">
      <c r="A653" s="31">
        <v>73</v>
      </c>
      <c r="B653" s="31" t="str">
        <f>Source!F276</f>
        <v>КА, п.30</v>
      </c>
      <c r="C653" s="31" t="s">
        <v>1319</v>
      </c>
      <c r="D653" s="32" t="str">
        <f>Source!H276</f>
        <v>ШТ</v>
      </c>
      <c r="E653" s="33">
        <f>Source!I276</f>
        <v>31</v>
      </c>
      <c r="F653" s="34">
        <f>Source!AL276</f>
        <v>1395.9899999999998</v>
      </c>
      <c r="G653" s="35"/>
      <c r="H653" s="33">
        <f>Source!AW277</f>
        <v>1</v>
      </c>
      <c r="I653" s="34">
        <f>Source!P276</f>
        <v>43275.69</v>
      </c>
      <c r="J653" s="33">
        <f>IF(Source!BC277&lt;&gt; 0, Source!BC277, 1)</f>
        <v>9.84</v>
      </c>
      <c r="K653" s="34">
        <f>Source!P277</f>
        <v>425832.79</v>
      </c>
      <c r="L653"/>
      <c r="Q653">
        <f>Source!X276</f>
        <v>0</v>
      </c>
      <c r="R653">
        <f>Source!X277</f>
        <v>0</v>
      </c>
      <c r="S653">
        <f>Source!Y276</f>
        <v>0</v>
      </c>
      <c r="T653">
        <f>Source!Y277</f>
        <v>0</v>
      </c>
      <c r="U653">
        <f>ROUND((175/100)*ROUND(Source!R276, 2), 2)</f>
        <v>0</v>
      </c>
      <c r="V653">
        <f>ROUND((0/100)*ROUND(Source!R277, 2), 2)</f>
        <v>0</v>
      </c>
      <c r="AC653">
        <v>3</v>
      </c>
    </row>
    <row r="654" spans="1:29" ht="15" hidden="1" x14ac:dyDescent="0.2">
      <c r="C654" s="36" t="s">
        <v>1294</v>
      </c>
      <c r="H654" s="61">
        <f>I653+0</f>
        <v>43275.69</v>
      </c>
      <c r="I654" s="61"/>
      <c r="J654" s="61">
        <f>K653+0</f>
        <v>425832.79</v>
      </c>
      <c r="K654" s="61"/>
      <c r="L654"/>
      <c r="O654" s="37">
        <f>I653+0</f>
        <v>43275.69</v>
      </c>
      <c r="P654" s="37">
        <f>K653+0</f>
        <v>425832.79</v>
      </c>
    </row>
    <row r="655" spans="1:29" hidden="1" x14ac:dyDescent="0.2">
      <c r="L655"/>
    </row>
    <row r="656" spans="1:29" ht="41.25" hidden="1" x14ac:dyDescent="0.2">
      <c r="A656" s="31">
        <v>74</v>
      </c>
      <c r="B656" s="31" t="str">
        <f>Source!F278</f>
        <v>КА, п.31</v>
      </c>
      <c r="C656" s="31" t="s">
        <v>1320</v>
      </c>
      <c r="D656" s="32" t="str">
        <f>Source!H278</f>
        <v>ШТ</v>
      </c>
      <c r="E656" s="33">
        <f>Source!I278</f>
        <v>32</v>
      </c>
      <c r="F656" s="34">
        <f>Source!AL278</f>
        <v>357.79999999999995</v>
      </c>
      <c r="G656" s="35"/>
      <c r="H656" s="33">
        <f>Source!AW279</f>
        <v>1</v>
      </c>
      <c r="I656" s="34">
        <f>Source!P278</f>
        <v>11449.6</v>
      </c>
      <c r="J656" s="33">
        <f>IF(Source!BC279&lt;&gt; 0, Source!BC279, 1)</f>
        <v>9.84</v>
      </c>
      <c r="K656" s="34">
        <f>Source!P279</f>
        <v>112664.06</v>
      </c>
      <c r="L656"/>
      <c r="Q656">
        <f>Source!X278</f>
        <v>0</v>
      </c>
      <c r="R656">
        <f>Source!X279</f>
        <v>0</v>
      </c>
      <c r="S656">
        <f>Source!Y278</f>
        <v>0</v>
      </c>
      <c r="T656">
        <f>Source!Y279</f>
        <v>0</v>
      </c>
      <c r="U656">
        <f>ROUND((175/100)*ROUND(Source!R278, 2), 2)</f>
        <v>0</v>
      </c>
      <c r="V656">
        <f>ROUND((0/100)*ROUND(Source!R279, 2), 2)</f>
        <v>0</v>
      </c>
      <c r="AC656">
        <v>3</v>
      </c>
    </row>
    <row r="657" spans="1:29" ht="15" hidden="1" x14ac:dyDescent="0.2">
      <c r="C657" s="36" t="s">
        <v>1294</v>
      </c>
      <c r="H657" s="61">
        <f>I656+0</f>
        <v>11449.6</v>
      </c>
      <c r="I657" s="61"/>
      <c r="J657" s="61">
        <f>K656+0</f>
        <v>112664.06</v>
      </c>
      <c r="K657" s="61"/>
      <c r="L657"/>
      <c r="O657" s="37">
        <f>I656+0</f>
        <v>11449.6</v>
      </c>
      <c r="P657" s="37">
        <f>K656+0</f>
        <v>112664.06</v>
      </c>
    </row>
    <row r="658" spans="1:29" hidden="1" x14ac:dyDescent="0.2">
      <c r="L658"/>
    </row>
    <row r="659" spans="1:29" ht="57" hidden="1" x14ac:dyDescent="0.2">
      <c r="A659" s="24">
        <v>75</v>
      </c>
      <c r="B659" s="24" t="str">
        <f>Source!F280</f>
        <v>4.10-118-13</v>
      </c>
      <c r="C659" s="24" t="s">
        <v>313</v>
      </c>
      <c r="D659" s="26" t="str">
        <f>Source!H280</f>
        <v>100 шт.</v>
      </c>
      <c r="E659" s="25">
        <f>Source!I280</f>
        <v>3.49</v>
      </c>
      <c r="F659" s="28"/>
      <c r="G659" s="27"/>
      <c r="H659" s="25"/>
      <c r="I659" s="28"/>
      <c r="J659" s="25"/>
      <c r="K659" s="28"/>
      <c r="L659"/>
      <c r="Q659">
        <f>Source!X280</f>
        <v>281.52999999999997</v>
      </c>
      <c r="R659">
        <f>Source!X281</f>
        <v>15864.16</v>
      </c>
      <c r="S659">
        <f>Source!Y280</f>
        <v>143.88999999999999</v>
      </c>
      <c r="T659">
        <f>Source!Y281</f>
        <v>8108.35</v>
      </c>
      <c r="U659">
        <f>ROUND((175/100)*ROUND(Source!R280, 2), 2)</f>
        <v>0</v>
      </c>
      <c r="V659">
        <f>ROUND((0/100)*ROUND(Source!R281, 2), 2)</f>
        <v>0</v>
      </c>
      <c r="AC659">
        <v>0</v>
      </c>
    </row>
    <row r="660" spans="1:29" hidden="1" x14ac:dyDescent="0.2">
      <c r="C660" s="29" t="str">
        <f>"Объем: "&amp;Source!I280&amp;"=(62+"&amp;"64+"&amp;"2+"&amp;"31+"&amp;"31+"&amp;"33+"&amp;"126)/"&amp;"100"</f>
        <v>Объем: 3,49=(62+64+2+31+31+33+126)/100</v>
      </c>
      <c r="L660"/>
    </row>
    <row r="661" spans="1:29" ht="14.25" hidden="1" x14ac:dyDescent="0.2">
      <c r="A661" s="24"/>
      <c r="B661" s="24"/>
      <c r="C661" s="24" t="s">
        <v>1283</v>
      </c>
      <c r="D661" s="26"/>
      <c r="E661" s="25"/>
      <c r="F661" s="28">
        <f>Source!AO280</f>
        <v>71.34</v>
      </c>
      <c r="G661" s="27" t="s">
        <v>165</v>
      </c>
      <c r="H661" s="25">
        <f>Source!AV281</f>
        <v>1.0469999999999999</v>
      </c>
      <c r="I661" s="28">
        <f>Source!S280</f>
        <v>312.81</v>
      </c>
      <c r="J661" s="25">
        <f>IF(Source!BA281&lt;&gt; 0, Source!BA281, 1)</f>
        <v>56.35</v>
      </c>
      <c r="K661" s="28">
        <f>Source!S281</f>
        <v>17626.84</v>
      </c>
      <c r="L661"/>
    </row>
    <row r="662" spans="1:29" ht="14.25" hidden="1" x14ac:dyDescent="0.2">
      <c r="A662" s="24"/>
      <c r="B662" s="24"/>
      <c r="C662" s="24" t="s">
        <v>1297</v>
      </c>
      <c r="D662" s="26"/>
      <c r="E662" s="25"/>
      <c r="F662" s="28">
        <f>Source!AL280</f>
        <v>1.83</v>
      </c>
      <c r="G662" s="27"/>
      <c r="H662" s="25">
        <f>Source!AW281</f>
        <v>1</v>
      </c>
      <c r="I662" s="28">
        <f>Source!P280</f>
        <v>6.39</v>
      </c>
      <c r="J662" s="25">
        <f>IF(Source!BC281&lt;&gt; 0, Source!BC281, 1)</f>
        <v>6.7</v>
      </c>
      <c r="K662" s="28">
        <f>Source!P281</f>
        <v>42.81</v>
      </c>
      <c r="L662"/>
    </row>
    <row r="663" spans="1:29" ht="14.25" hidden="1" x14ac:dyDescent="0.2">
      <c r="A663" s="24"/>
      <c r="B663" s="24"/>
      <c r="C663" s="24" t="s">
        <v>1287</v>
      </c>
      <c r="D663" s="26" t="s">
        <v>1288</v>
      </c>
      <c r="E663" s="25">
        <f>Source!BZ281</f>
        <v>90</v>
      </c>
      <c r="F663" s="28"/>
      <c r="G663" s="27"/>
      <c r="H663" s="25"/>
      <c r="I663" s="28">
        <f>SUM(Q659:Q662)</f>
        <v>281.52999999999997</v>
      </c>
      <c r="J663" s="25">
        <f>Source!AT281</f>
        <v>90</v>
      </c>
      <c r="K663" s="28">
        <f>SUM(R659:R662)</f>
        <v>15864.16</v>
      </c>
      <c r="L663"/>
    </row>
    <row r="664" spans="1:29" ht="14.25" hidden="1" x14ac:dyDescent="0.2">
      <c r="A664" s="24"/>
      <c r="B664" s="24"/>
      <c r="C664" s="24" t="s">
        <v>1289</v>
      </c>
      <c r="D664" s="26" t="s">
        <v>1288</v>
      </c>
      <c r="E664" s="25">
        <f>Source!CA281</f>
        <v>46</v>
      </c>
      <c r="F664" s="28"/>
      <c r="G664" s="27"/>
      <c r="H664" s="25"/>
      <c r="I664" s="28">
        <f>SUM(S659:S663)</f>
        <v>143.88999999999999</v>
      </c>
      <c r="J664" s="25">
        <f>Source!AU281</f>
        <v>46</v>
      </c>
      <c r="K664" s="28">
        <f>SUM(T659:T663)</f>
        <v>8108.35</v>
      </c>
      <c r="L664"/>
    </row>
    <row r="665" spans="1:29" ht="14.25" hidden="1" x14ac:dyDescent="0.2">
      <c r="A665" s="31"/>
      <c r="B665" s="31"/>
      <c r="C665" s="31" t="s">
        <v>1290</v>
      </c>
      <c r="D665" s="32" t="s">
        <v>1291</v>
      </c>
      <c r="E665" s="33">
        <f>Source!AQ280</f>
        <v>6</v>
      </c>
      <c r="F665" s="34"/>
      <c r="G665" s="35" t="s">
        <v>165</v>
      </c>
      <c r="H665" s="33">
        <f>Source!AV281</f>
        <v>1.0469999999999999</v>
      </c>
      <c r="I665" s="34">
        <f>Source!U280</f>
        <v>26.309015999999996</v>
      </c>
      <c r="J665" s="33"/>
      <c r="K665" s="34"/>
      <c r="L665"/>
    </row>
    <row r="666" spans="1:29" ht="15" hidden="1" x14ac:dyDescent="0.2">
      <c r="C666" s="36" t="s">
        <v>1292</v>
      </c>
      <c r="H666" s="61">
        <f>I661+I662+I663+I664+0-0-0</f>
        <v>744.62</v>
      </c>
      <c r="I666" s="61"/>
      <c r="J666" s="61">
        <f>K661+K662+K663+K664+0-0-0</f>
        <v>41642.159999999996</v>
      </c>
      <c r="K666" s="61"/>
      <c r="L666"/>
    </row>
    <row r="667" spans="1:29" ht="15" hidden="1" x14ac:dyDescent="0.2">
      <c r="C667" s="36" t="s">
        <v>1293</v>
      </c>
      <c r="H667" s="58">
        <f>0+0</f>
        <v>0</v>
      </c>
      <c r="I667" s="58"/>
      <c r="J667" s="58">
        <f>0+0</f>
        <v>0</v>
      </c>
      <c r="K667" s="58"/>
      <c r="L667"/>
    </row>
    <row r="668" spans="1:29" ht="15" hidden="1" x14ac:dyDescent="0.2">
      <c r="C668" s="36" t="s">
        <v>1294</v>
      </c>
      <c r="H668" s="58">
        <f>I661+I662+I663+I664+0</f>
        <v>744.62</v>
      </c>
      <c r="I668" s="58"/>
      <c r="J668" s="58">
        <f>K661+K662+K663+K664+0</f>
        <v>41642.159999999996</v>
      </c>
      <c r="K668" s="58"/>
      <c r="L668"/>
      <c r="O668" s="37">
        <f>I661+I662+I663+I664+0</f>
        <v>744.62</v>
      </c>
      <c r="P668" s="37">
        <f>K661+K662+K663+K664+0</f>
        <v>41642.159999999996</v>
      </c>
    </row>
    <row r="669" spans="1:29" hidden="1" x14ac:dyDescent="0.2">
      <c r="L669"/>
    </row>
    <row r="670" spans="1:29" ht="55.5" hidden="1" x14ac:dyDescent="0.2">
      <c r="A670" s="31">
        <v>76</v>
      </c>
      <c r="B670" s="31" t="str">
        <f>Source!F282</f>
        <v>КА, п.32</v>
      </c>
      <c r="C670" s="31" t="s">
        <v>1321</v>
      </c>
      <c r="D670" s="32" t="str">
        <f>Source!H282</f>
        <v>ШТ</v>
      </c>
      <c r="E670" s="33">
        <f>Source!I282</f>
        <v>62</v>
      </c>
      <c r="F670" s="34">
        <f>Source!AL282</f>
        <v>21.69</v>
      </c>
      <c r="G670" s="35"/>
      <c r="H670" s="33">
        <f>Source!AW283</f>
        <v>1</v>
      </c>
      <c r="I670" s="34">
        <f>Source!P282</f>
        <v>1344.78</v>
      </c>
      <c r="J670" s="33">
        <f>IF(Source!BC283&lt;&gt; 0, Source!BC283, 1)</f>
        <v>9.84</v>
      </c>
      <c r="K670" s="34">
        <f>Source!P283</f>
        <v>13232.64</v>
      </c>
      <c r="L670"/>
      <c r="Q670">
        <f>Source!X282</f>
        <v>0</v>
      </c>
      <c r="R670">
        <f>Source!X283</f>
        <v>0</v>
      </c>
      <c r="S670">
        <f>Source!Y282</f>
        <v>0</v>
      </c>
      <c r="T670">
        <f>Source!Y283</f>
        <v>0</v>
      </c>
      <c r="U670">
        <f>ROUND((175/100)*ROUND(Source!R282, 2), 2)</f>
        <v>0</v>
      </c>
      <c r="V670">
        <f>ROUND((0/100)*ROUND(Source!R283, 2), 2)</f>
        <v>0</v>
      </c>
      <c r="AC670">
        <v>3</v>
      </c>
    </row>
    <row r="671" spans="1:29" ht="15" hidden="1" x14ac:dyDescent="0.2">
      <c r="C671" s="36" t="s">
        <v>1294</v>
      </c>
      <c r="H671" s="61">
        <f>I670+0</f>
        <v>1344.78</v>
      </c>
      <c r="I671" s="61"/>
      <c r="J671" s="61">
        <f>K670+0</f>
        <v>13232.64</v>
      </c>
      <c r="K671" s="61"/>
      <c r="L671"/>
      <c r="O671" s="37">
        <f>I670+0</f>
        <v>1344.78</v>
      </c>
      <c r="P671" s="37">
        <f>K670+0</f>
        <v>13232.64</v>
      </c>
    </row>
    <row r="672" spans="1:29" hidden="1" x14ac:dyDescent="0.2">
      <c r="L672"/>
    </row>
    <row r="673" spans="1:29" ht="55.5" hidden="1" x14ac:dyDescent="0.2">
      <c r="A673" s="31">
        <v>77</v>
      </c>
      <c r="B673" s="31" t="str">
        <f>Source!F284</f>
        <v>КА, п.33</v>
      </c>
      <c r="C673" s="31" t="s">
        <v>1322</v>
      </c>
      <c r="D673" s="32" t="str">
        <f>Source!H284</f>
        <v>ШТ</v>
      </c>
      <c r="E673" s="33">
        <f>Source!I284</f>
        <v>64</v>
      </c>
      <c r="F673" s="34">
        <f>Source!AL284</f>
        <v>11.13</v>
      </c>
      <c r="G673" s="35"/>
      <c r="H673" s="33">
        <f>Source!AW285</f>
        <v>1</v>
      </c>
      <c r="I673" s="34">
        <f>Source!P284</f>
        <v>712.32</v>
      </c>
      <c r="J673" s="33">
        <f>IF(Source!BC285&lt;&gt; 0, Source!BC285, 1)</f>
        <v>9.84</v>
      </c>
      <c r="K673" s="34">
        <f>Source!P285</f>
        <v>7009.23</v>
      </c>
      <c r="L673"/>
      <c r="Q673">
        <f>Source!X284</f>
        <v>0</v>
      </c>
      <c r="R673">
        <f>Source!X285</f>
        <v>0</v>
      </c>
      <c r="S673">
        <f>Source!Y284</f>
        <v>0</v>
      </c>
      <c r="T673">
        <f>Source!Y285</f>
        <v>0</v>
      </c>
      <c r="U673">
        <f>ROUND((175/100)*ROUND(Source!R284, 2), 2)</f>
        <v>0</v>
      </c>
      <c r="V673">
        <f>ROUND((0/100)*ROUND(Source!R285, 2), 2)</f>
        <v>0</v>
      </c>
      <c r="AC673">
        <v>3</v>
      </c>
    </row>
    <row r="674" spans="1:29" ht="15" hidden="1" x14ac:dyDescent="0.2">
      <c r="C674" s="36" t="s">
        <v>1294</v>
      </c>
      <c r="H674" s="61">
        <f>I673+0</f>
        <v>712.32</v>
      </c>
      <c r="I674" s="61"/>
      <c r="J674" s="61">
        <f>K673+0</f>
        <v>7009.23</v>
      </c>
      <c r="K674" s="61"/>
      <c r="L674"/>
      <c r="O674" s="37">
        <f>I673+0</f>
        <v>712.32</v>
      </c>
      <c r="P674" s="37">
        <f>K673+0</f>
        <v>7009.23</v>
      </c>
    </row>
    <row r="675" spans="1:29" hidden="1" x14ac:dyDescent="0.2">
      <c r="L675"/>
    </row>
    <row r="676" spans="1:29" ht="55.5" hidden="1" x14ac:dyDescent="0.2">
      <c r="A676" s="31">
        <v>78</v>
      </c>
      <c r="B676" s="31" t="str">
        <f>Source!F286</f>
        <v>КА, п.34</v>
      </c>
      <c r="C676" s="31" t="s">
        <v>1323</v>
      </c>
      <c r="D676" s="32" t="str">
        <f>Source!H286</f>
        <v>ШТ</v>
      </c>
      <c r="E676" s="33">
        <f>Source!I286</f>
        <v>2</v>
      </c>
      <c r="F676" s="34">
        <f>Source!AL286</f>
        <v>6.29</v>
      </c>
      <c r="G676" s="35"/>
      <c r="H676" s="33">
        <f>Source!AW287</f>
        <v>1</v>
      </c>
      <c r="I676" s="34">
        <f>Source!P286</f>
        <v>12.58</v>
      </c>
      <c r="J676" s="33">
        <f>IF(Source!BC287&lt;&gt; 0, Source!BC287, 1)</f>
        <v>9.84</v>
      </c>
      <c r="K676" s="34">
        <f>Source!P287</f>
        <v>123.79</v>
      </c>
      <c r="L676"/>
      <c r="Q676">
        <f>Source!X286</f>
        <v>0</v>
      </c>
      <c r="R676">
        <f>Source!X287</f>
        <v>0</v>
      </c>
      <c r="S676">
        <f>Source!Y286</f>
        <v>0</v>
      </c>
      <c r="T676">
        <f>Source!Y287</f>
        <v>0</v>
      </c>
      <c r="U676">
        <f>ROUND((175/100)*ROUND(Source!R286, 2), 2)</f>
        <v>0</v>
      </c>
      <c r="V676">
        <f>ROUND((0/100)*ROUND(Source!R287, 2), 2)</f>
        <v>0</v>
      </c>
      <c r="AC676">
        <v>3</v>
      </c>
    </row>
    <row r="677" spans="1:29" ht="15" hidden="1" x14ac:dyDescent="0.2">
      <c r="C677" s="36" t="s">
        <v>1294</v>
      </c>
      <c r="H677" s="61">
        <f>I676+0</f>
        <v>12.58</v>
      </c>
      <c r="I677" s="61"/>
      <c r="J677" s="61">
        <f>K676+0</f>
        <v>123.79</v>
      </c>
      <c r="K677" s="61"/>
      <c r="L677"/>
      <c r="O677" s="37">
        <f>I676+0</f>
        <v>12.58</v>
      </c>
      <c r="P677" s="37">
        <f>K676+0</f>
        <v>123.79</v>
      </c>
    </row>
    <row r="678" spans="1:29" hidden="1" x14ac:dyDescent="0.2">
      <c r="L678"/>
    </row>
    <row r="679" spans="1:29" ht="42.75" hidden="1" x14ac:dyDescent="0.2">
      <c r="A679" s="31">
        <v>79</v>
      </c>
      <c r="B679" s="31" t="str">
        <f>Source!F288</f>
        <v>1.1-1-2900</v>
      </c>
      <c r="C679" s="31" t="s">
        <v>437</v>
      </c>
      <c r="D679" s="32" t="str">
        <f>Source!H288</f>
        <v>шт.</v>
      </c>
      <c r="E679" s="33">
        <f>Source!I288</f>
        <v>31</v>
      </c>
      <c r="F679" s="34">
        <f>Source!AL288</f>
        <v>10.4</v>
      </c>
      <c r="G679" s="35"/>
      <c r="H679" s="33">
        <f>Source!AW289</f>
        <v>1</v>
      </c>
      <c r="I679" s="34">
        <f>Source!P288</f>
        <v>322.39999999999998</v>
      </c>
      <c r="J679" s="33">
        <f>IF(Source!BC289&lt;&gt; 0, Source!BC289, 1)</f>
        <v>17.170000000000002</v>
      </c>
      <c r="K679" s="34">
        <f>Source!P289</f>
        <v>5535.61</v>
      </c>
      <c r="L679"/>
      <c r="Q679">
        <f>Source!X288</f>
        <v>0</v>
      </c>
      <c r="R679">
        <f>Source!X289</f>
        <v>0</v>
      </c>
      <c r="S679">
        <f>Source!Y288</f>
        <v>0</v>
      </c>
      <c r="T679">
        <f>Source!Y289</f>
        <v>0</v>
      </c>
      <c r="U679">
        <f>ROUND((175/100)*ROUND(Source!R288, 2), 2)</f>
        <v>0</v>
      </c>
      <c r="V679">
        <f>ROUND((0/100)*ROUND(Source!R289, 2), 2)</f>
        <v>0</v>
      </c>
      <c r="AC679">
        <v>3</v>
      </c>
    </row>
    <row r="680" spans="1:29" ht="15" hidden="1" x14ac:dyDescent="0.2">
      <c r="C680" s="36" t="s">
        <v>1294</v>
      </c>
      <c r="H680" s="61">
        <f>I679+0</f>
        <v>322.39999999999998</v>
      </c>
      <c r="I680" s="61"/>
      <c r="J680" s="61">
        <f>K679+0</f>
        <v>5535.61</v>
      </c>
      <c r="K680" s="61"/>
      <c r="L680"/>
      <c r="O680" s="37">
        <f>I679+0</f>
        <v>322.39999999999998</v>
      </c>
      <c r="P680" s="37">
        <f>K679+0</f>
        <v>5535.61</v>
      </c>
    </row>
    <row r="681" spans="1:29" hidden="1" x14ac:dyDescent="0.2">
      <c r="L681"/>
    </row>
    <row r="682" spans="1:29" ht="42.75" hidden="1" x14ac:dyDescent="0.2">
      <c r="A682" s="31">
        <v>80</v>
      </c>
      <c r="B682" s="31" t="str">
        <f>Source!F290</f>
        <v>1.1-1-2901</v>
      </c>
      <c r="C682" s="31" t="s">
        <v>444</v>
      </c>
      <c r="D682" s="32" t="str">
        <f>Source!H290</f>
        <v>шт.</v>
      </c>
      <c r="E682" s="33">
        <f>Source!I290</f>
        <v>31</v>
      </c>
      <c r="F682" s="34">
        <f>Source!AL290</f>
        <v>17.13</v>
      </c>
      <c r="G682" s="35"/>
      <c r="H682" s="33">
        <f>Source!AW291</f>
        <v>1</v>
      </c>
      <c r="I682" s="34">
        <f>Source!P290</f>
        <v>531.03</v>
      </c>
      <c r="J682" s="33">
        <f>IF(Source!BC291&lt;&gt; 0, Source!BC291, 1)</f>
        <v>15.06</v>
      </c>
      <c r="K682" s="34">
        <f>Source!P291</f>
        <v>7997.31</v>
      </c>
      <c r="L682"/>
      <c r="Q682">
        <f>Source!X290</f>
        <v>0</v>
      </c>
      <c r="R682">
        <f>Source!X291</f>
        <v>0</v>
      </c>
      <c r="S682">
        <f>Source!Y290</f>
        <v>0</v>
      </c>
      <c r="T682">
        <f>Source!Y291</f>
        <v>0</v>
      </c>
      <c r="U682">
        <f>ROUND((175/100)*ROUND(Source!R290, 2), 2)</f>
        <v>0</v>
      </c>
      <c r="V682">
        <f>ROUND((0/100)*ROUND(Source!R291, 2), 2)</f>
        <v>0</v>
      </c>
      <c r="AC682">
        <v>3</v>
      </c>
    </row>
    <row r="683" spans="1:29" ht="15" hidden="1" x14ac:dyDescent="0.2">
      <c r="C683" s="36" t="s">
        <v>1294</v>
      </c>
      <c r="H683" s="61">
        <f>I682+0</f>
        <v>531.03</v>
      </c>
      <c r="I683" s="61"/>
      <c r="J683" s="61">
        <f>K682+0</f>
        <v>7997.31</v>
      </c>
      <c r="K683" s="61"/>
      <c r="L683"/>
      <c r="O683" s="37">
        <f>I682+0</f>
        <v>531.03</v>
      </c>
      <c r="P683" s="37">
        <f>K682+0</f>
        <v>7997.31</v>
      </c>
    </row>
    <row r="684" spans="1:29" hidden="1" x14ac:dyDescent="0.2">
      <c r="L684"/>
    </row>
    <row r="685" spans="1:29" ht="41.25" hidden="1" x14ac:dyDescent="0.2">
      <c r="A685" s="31">
        <v>81</v>
      </c>
      <c r="B685" s="31" t="str">
        <f>Source!F292</f>
        <v>КА, п.35</v>
      </c>
      <c r="C685" s="31" t="s">
        <v>1324</v>
      </c>
      <c r="D685" s="32" t="str">
        <f>Source!H292</f>
        <v>ШТ</v>
      </c>
      <c r="E685" s="33">
        <f>Source!I292</f>
        <v>33</v>
      </c>
      <c r="F685" s="34">
        <f>Source!AL292</f>
        <v>12.07</v>
      </c>
      <c r="G685" s="35"/>
      <c r="H685" s="33">
        <f>Source!AW293</f>
        <v>1</v>
      </c>
      <c r="I685" s="34">
        <f>Source!P292</f>
        <v>398.31</v>
      </c>
      <c r="J685" s="33">
        <f>IF(Source!BC293&lt;&gt; 0, Source!BC293, 1)</f>
        <v>9.84</v>
      </c>
      <c r="K685" s="34">
        <f>Source!P293</f>
        <v>3919.37</v>
      </c>
      <c r="L685"/>
      <c r="Q685">
        <f>Source!X292</f>
        <v>0</v>
      </c>
      <c r="R685">
        <f>Source!X293</f>
        <v>0</v>
      </c>
      <c r="S685">
        <f>Source!Y292</f>
        <v>0</v>
      </c>
      <c r="T685">
        <f>Source!Y293</f>
        <v>0</v>
      </c>
      <c r="U685">
        <f>ROUND((175/100)*ROUND(Source!R292, 2), 2)</f>
        <v>0</v>
      </c>
      <c r="V685">
        <f>ROUND((0/100)*ROUND(Source!R293, 2), 2)</f>
        <v>0</v>
      </c>
      <c r="AC685">
        <v>3</v>
      </c>
    </row>
    <row r="686" spans="1:29" ht="15" hidden="1" x14ac:dyDescent="0.2">
      <c r="C686" s="36" t="s">
        <v>1294</v>
      </c>
      <c r="H686" s="61">
        <f>I685+0</f>
        <v>398.31</v>
      </c>
      <c r="I686" s="61"/>
      <c r="J686" s="61">
        <f>K685+0</f>
        <v>3919.37</v>
      </c>
      <c r="K686" s="61"/>
      <c r="L686"/>
      <c r="O686" s="37">
        <f>I685+0</f>
        <v>398.31</v>
      </c>
      <c r="P686" s="37">
        <f>K685+0</f>
        <v>3919.37</v>
      </c>
    </row>
    <row r="687" spans="1:29" hidden="1" x14ac:dyDescent="0.2">
      <c r="L687"/>
    </row>
    <row r="688" spans="1:29" ht="55.5" hidden="1" x14ac:dyDescent="0.2">
      <c r="A688" s="31">
        <v>82</v>
      </c>
      <c r="B688" s="31" t="str">
        <f>Source!F294</f>
        <v>КА, п.36</v>
      </c>
      <c r="C688" s="31" t="s">
        <v>1325</v>
      </c>
      <c r="D688" s="32" t="str">
        <f>Source!H294</f>
        <v>ШТ</v>
      </c>
      <c r="E688" s="33">
        <f>Source!I294</f>
        <v>126</v>
      </c>
      <c r="F688" s="34">
        <f>Source!AL294</f>
        <v>4.29</v>
      </c>
      <c r="G688" s="35"/>
      <c r="H688" s="33">
        <f>Source!AW295</f>
        <v>1</v>
      </c>
      <c r="I688" s="34">
        <f>Source!P294</f>
        <v>540.54</v>
      </c>
      <c r="J688" s="33">
        <f>IF(Source!BC295&lt;&gt; 0, Source!BC295, 1)</f>
        <v>9.84</v>
      </c>
      <c r="K688" s="34">
        <f>Source!P295</f>
        <v>5318.91</v>
      </c>
      <c r="L688"/>
      <c r="Q688">
        <f>Source!X294</f>
        <v>0</v>
      </c>
      <c r="R688">
        <f>Source!X295</f>
        <v>0</v>
      </c>
      <c r="S688">
        <f>Source!Y294</f>
        <v>0</v>
      </c>
      <c r="T688">
        <f>Source!Y295</f>
        <v>0</v>
      </c>
      <c r="U688">
        <f>ROUND((175/100)*ROUND(Source!R294, 2), 2)</f>
        <v>0</v>
      </c>
      <c r="V688">
        <f>ROUND((0/100)*ROUND(Source!R295, 2), 2)</f>
        <v>0</v>
      </c>
      <c r="AC688">
        <v>3</v>
      </c>
    </row>
    <row r="689" spans="1:29" ht="15" hidden="1" x14ac:dyDescent="0.2">
      <c r="C689" s="36" t="s">
        <v>1294</v>
      </c>
      <c r="H689" s="61">
        <f>I688+0</f>
        <v>540.54</v>
      </c>
      <c r="I689" s="61"/>
      <c r="J689" s="61">
        <f>K688+0</f>
        <v>5318.91</v>
      </c>
      <c r="K689" s="61"/>
      <c r="L689"/>
      <c r="O689" s="37">
        <f>I688+0</f>
        <v>540.54</v>
      </c>
      <c r="P689" s="37">
        <f>K688+0</f>
        <v>5318.91</v>
      </c>
    </row>
    <row r="690" spans="1:29" hidden="1" x14ac:dyDescent="0.2">
      <c r="L690"/>
    </row>
    <row r="691" spans="1:29" ht="42.75" hidden="1" x14ac:dyDescent="0.2">
      <c r="A691" s="24">
        <v>83</v>
      </c>
      <c r="B691" s="24" t="str">
        <f>Source!F296</f>
        <v>4.20-96-2</v>
      </c>
      <c r="C691" s="24" t="s">
        <v>456</v>
      </c>
      <c r="D691" s="26" t="str">
        <f>Source!H296</f>
        <v>1  ШТ.</v>
      </c>
      <c r="E691" s="25">
        <f>Source!I296</f>
        <v>1</v>
      </c>
      <c r="F691" s="28"/>
      <c r="G691" s="27"/>
      <c r="H691" s="25"/>
      <c r="I691" s="28"/>
      <c r="J691" s="25"/>
      <c r="K691" s="28"/>
      <c r="L691"/>
      <c r="Q691">
        <f>Source!X296</f>
        <v>216.6</v>
      </c>
      <c r="R691">
        <f>Source!X297</f>
        <v>12205.41</v>
      </c>
      <c r="S691">
        <f>Source!Y296</f>
        <v>102.6</v>
      </c>
      <c r="T691">
        <f>Source!Y297</f>
        <v>5781.51</v>
      </c>
      <c r="U691">
        <f>ROUND((175/100)*ROUND(Source!R296, 2), 2)</f>
        <v>0</v>
      </c>
      <c r="V691">
        <f>ROUND((0/100)*ROUND(Source!R297, 2), 2)</f>
        <v>0</v>
      </c>
      <c r="AC691">
        <v>0</v>
      </c>
    </row>
    <row r="692" spans="1:29" ht="14.25" hidden="1" x14ac:dyDescent="0.2">
      <c r="A692" s="24"/>
      <c r="B692" s="24"/>
      <c r="C692" s="24" t="s">
        <v>1283</v>
      </c>
      <c r="D692" s="26"/>
      <c r="E692" s="25"/>
      <c r="F692" s="28">
        <f>Source!AO296</f>
        <v>178.07</v>
      </c>
      <c r="G692" s="27" t="s">
        <v>165</v>
      </c>
      <c r="H692" s="25">
        <f>Source!AV297</f>
        <v>1.0669999999999999</v>
      </c>
      <c r="I692" s="28">
        <f>Source!S296</f>
        <v>228</v>
      </c>
      <c r="J692" s="25">
        <f>IF(Source!BA297&lt;&gt; 0, Source!BA297, 1)</f>
        <v>56.35</v>
      </c>
      <c r="K692" s="28">
        <f>Source!S297</f>
        <v>12847.8</v>
      </c>
      <c r="L692"/>
    </row>
    <row r="693" spans="1:29" ht="14.25" hidden="1" x14ac:dyDescent="0.2">
      <c r="A693" s="24"/>
      <c r="B693" s="24"/>
      <c r="C693" s="24" t="s">
        <v>1297</v>
      </c>
      <c r="D693" s="26"/>
      <c r="E693" s="25"/>
      <c r="F693" s="28">
        <f>Source!AL296</f>
        <v>34</v>
      </c>
      <c r="G693" s="27"/>
      <c r="H693" s="25">
        <f>Source!AW297</f>
        <v>1.028</v>
      </c>
      <c r="I693" s="28">
        <f>Source!P296</f>
        <v>34.950000000000003</v>
      </c>
      <c r="J693" s="25">
        <f>IF(Source!BC297&lt;&gt; 0, Source!BC297, 1)</f>
        <v>10.89</v>
      </c>
      <c r="K693" s="28">
        <f>Source!P297</f>
        <v>380.61</v>
      </c>
      <c r="L693"/>
    </row>
    <row r="694" spans="1:29" ht="14.25" hidden="1" x14ac:dyDescent="0.2">
      <c r="A694" s="24"/>
      <c r="B694" s="24"/>
      <c r="C694" s="24" t="s">
        <v>1287</v>
      </c>
      <c r="D694" s="26" t="s">
        <v>1288</v>
      </c>
      <c r="E694" s="25">
        <f>Source!BZ297</f>
        <v>95</v>
      </c>
      <c r="F694" s="28"/>
      <c r="G694" s="27"/>
      <c r="H694" s="25"/>
      <c r="I694" s="28">
        <f>SUM(Q691:Q693)</f>
        <v>216.6</v>
      </c>
      <c r="J694" s="25">
        <f>Source!AT297</f>
        <v>95</v>
      </c>
      <c r="K694" s="28">
        <f>SUM(R691:R693)</f>
        <v>12205.41</v>
      </c>
      <c r="L694"/>
    </row>
    <row r="695" spans="1:29" ht="14.25" hidden="1" x14ac:dyDescent="0.2">
      <c r="A695" s="24"/>
      <c r="B695" s="24"/>
      <c r="C695" s="24" t="s">
        <v>1289</v>
      </c>
      <c r="D695" s="26" t="s">
        <v>1288</v>
      </c>
      <c r="E695" s="25">
        <f>Source!CA297</f>
        <v>45</v>
      </c>
      <c r="F695" s="28"/>
      <c r="G695" s="27"/>
      <c r="H695" s="25"/>
      <c r="I695" s="28">
        <f>SUM(S691:S694)</f>
        <v>102.6</v>
      </c>
      <c r="J695" s="25">
        <f>Source!AU297</f>
        <v>45</v>
      </c>
      <c r="K695" s="28">
        <f>SUM(T691:T694)</f>
        <v>5781.51</v>
      </c>
      <c r="L695"/>
    </row>
    <row r="696" spans="1:29" ht="14.25" hidden="1" x14ac:dyDescent="0.2">
      <c r="A696" s="31"/>
      <c r="B696" s="31"/>
      <c r="C696" s="31" t="s">
        <v>1290</v>
      </c>
      <c r="D696" s="32" t="s">
        <v>1291</v>
      </c>
      <c r="E696" s="33">
        <f>Source!AQ296</f>
        <v>13.5</v>
      </c>
      <c r="F696" s="34"/>
      <c r="G696" s="35" t="s">
        <v>165</v>
      </c>
      <c r="H696" s="33">
        <f>Source!AV297</f>
        <v>1.0669999999999999</v>
      </c>
      <c r="I696" s="34">
        <f>Source!U296</f>
        <v>17.285399999999999</v>
      </c>
      <c r="J696" s="33"/>
      <c r="K696" s="34"/>
      <c r="L696"/>
    </row>
    <row r="697" spans="1:29" ht="15" hidden="1" x14ac:dyDescent="0.2">
      <c r="C697" s="36" t="s">
        <v>1292</v>
      </c>
      <c r="H697" s="61">
        <f>I692+I693+I694+I695+0-0-0</f>
        <v>582.15</v>
      </c>
      <c r="I697" s="61"/>
      <c r="J697" s="61">
        <f>K692+K693+K694+K695+0-0-0</f>
        <v>31215.33</v>
      </c>
      <c r="K697" s="61"/>
      <c r="L697"/>
    </row>
    <row r="698" spans="1:29" ht="15" hidden="1" x14ac:dyDescent="0.2">
      <c r="C698" s="36" t="s">
        <v>1293</v>
      </c>
      <c r="H698" s="58">
        <f>0+0</f>
        <v>0</v>
      </c>
      <c r="I698" s="58"/>
      <c r="J698" s="58">
        <f>0+0</f>
        <v>0</v>
      </c>
      <c r="K698" s="58"/>
      <c r="L698"/>
    </row>
    <row r="699" spans="1:29" ht="15" hidden="1" x14ac:dyDescent="0.2">
      <c r="C699" s="36" t="s">
        <v>1294</v>
      </c>
      <c r="H699" s="58">
        <f>I692+I693+I694+I695+0</f>
        <v>582.15</v>
      </c>
      <c r="I699" s="58"/>
      <c r="J699" s="58">
        <f>K692+K693+K694+K695+0</f>
        <v>31215.33</v>
      </c>
      <c r="K699" s="58"/>
      <c r="L699"/>
      <c r="O699" s="37">
        <f>I692+I693+I694+I695+0</f>
        <v>582.15</v>
      </c>
      <c r="P699" s="37">
        <f>K692+K693+K694+K695+0</f>
        <v>31215.33</v>
      </c>
    </row>
    <row r="700" spans="1:29" hidden="1" x14ac:dyDescent="0.2">
      <c r="L700"/>
    </row>
    <row r="701" spans="1:29" ht="54" hidden="1" x14ac:dyDescent="0.2">
      <c r="A701" s="31">
        <v>84</v>
      </c>
      <c r="B701" s="31" t="str">
        <f>Source!F298</f>
        <v>КА, п.37</v>
      </c>
      <c r="C701" s="31" t="s">
        <v>1326</v>
      </c>
      <c r="D701" s="32" t="str">
        <f>Source!H298</f>
        <v>ШТ</v>
      </c>
      <c r="E701" s="33">
        <f>Source!I298</f>
        <v>1</v>
      </c>
      <c r="F701" s="34">
        <f>Source!AL298</f>
        <v>119.11</v>
      </c>
      <c r="G701" s="35"/>
      <c r="H701" s="33">
        <f>Source!AW299</f>
        <v>1</v>
      </c>
      <c r="I701" s="34">
        <f>Source!P298</f>
        <v>119.11</v>
      </c>
      <c r="J701" s="33">
        <f>IF(Source!BC299&lt;&gt; 0, Source!BC299, 1)</f>
        <v>9.84</v>
      </c>
      <c r="K701" s="34">
        <f>Source!P299</f>
        <v>1172.04</v>
      </c>
      <c r="L701"/>
      <c r="Q701">
        <f>Source!X298</f>
        <v>0</v>
      </c>
      <c r="R701">
        <f>Source!X299</f>
        <v>0</v>
      </c>
      <c r="S701">
        <f>Source!Y298</f>
        <v>0</v>
      </c>
      <c r="T701">
        <f>Source!Y299</f>
        <v>0</v>
      </c>
      <c r="U701">
        <f>ROUND((175/100)*ROUND(Source!R298, 2), 2)</f>
        <v>0</v>
      </c>
      <c r="V701">
        <f>ROUND((0/100)*ROUND(Source!R299, 2), 2)</f>
        <v>0</v>
      </c>
      <c r="AC701">
        <v>3</v>
      </c>
    </row>
    <row r="702" spans="1:29" ht="15" hidden="1" x14ac:dyDescent="0.2">
      <c r="C702" s="36" t="s">
        <v>1294</v>
      </c>
      <c r="H702" s="61">
        <f>I701+0</f>
        <v>119.11</v>
      </c>
      <c r="I702" s="61"/>
      <c r="J702" s="61">
        <f>K701+0</f>
        <v>1172.04</v>
      </c>
      <c r="K702" s="61"/>
      <c r="L702"/>
      <c r="O702" s="37">
        <f>I701+0</f>
        <v>119.11</v>
      </c>
      <c r="P702" s="37">
        <f>K701+0</f>
        <v>1172.04</v>
      </c>
    </row>
    <row r="703" spans="1:29" hidden="1" x14ac:dyDescent="0.2">
      <c r="L703"/>
    </row>
    <row r="704" spans="1:29" ht="28.5" hidden="1" x14ac:dyDescent="0.2">
      <c r="A704" s="24">
        <v>85</v>
      </c>
      <c r="B704" s="24" t="str">
        <f>Source!F300</f>
        <v>4.10-21-1</v>
      </c>
      <c r="C704" s="24" t="s">
        <v>466</v>
      </c>
      <c r="D704" s="26" t="str">
        <f>Source!H300</f>
        <v>1  ШТ.</v>
      </c>
      <c r="E704" s="25">
        <f>Source!I300</f>
        <v>18</v>
      </c>
      <c r="F704" s="28"/>
      <c r="G704" s="27"/>
      <c r="H704" s="25"/>
      <c r="I704" s="28"/>
      <c r="J704" s="25"/>
      <c r="K704" s="28"/>
      <c r="L704"/>
      <c r="Q704">
        <f>Source!X300</f>
        <v>185.01</v>
      </c>
      <c r="R704">
        <f>Source!X301</f>
        <v>10425.48</v>
      </c>
      <c r="S704">
        <f>Source!Y300</f>
        <v>94.56</v>
      </c>
      <c r="T704">
        <f>Source!Y301</f>
        <v>5328.58</v>
      </c>
      <c r="U704">
        <f>ROUND((175/100)*ROUND(Source!R300, 2), 2)</f>
        <v>0</v>
      </c>
      <c r="V704">
        <f>ROUND((0/100)*ROUND(Source!R301, 2), 2)</f>
        <v>0</v>
      </c>
      <c r="AC704">
        <v>0</v>
      </c>
    </row>
    <row r="705" spans="1:29" ht="14.25" hidden="1" x14ac:dyDescent="0.2">
      <c r="A705" s="24"/>
      <c r="B705" s="24"/>
      <c r="C705" s="24" t="s">
        <v>1283</v>
      </c>
      <c r="D705" s="26"/>
      <c r="E705" s="25"/>
      <c r="F705" s="28">
        <f>Source!AO300</f>
        <v>9.09</v>
      </c>
      <c r="G705" s="27" t="s">
        <v>165</v>
      </c>
      <c r="H705" s="25">
        <f>Source!AV301</f>
        <v>1.0469999999999999</v>
      </c>
      <c r="I705" s="28">
        <f>Source!S300</f>
        <v>205.57</v>
      </c>
      <c r="J705" s="25">
        <f>IF(Source!BA301&lt;&gt; 0, Source!BA301, 1)</f>
        <v>56.35</v>
      </c>
      <c r="K705" s="28">
        <f>Source!S301</f>
        <v>11583.87</v>
      </c>
      <c r="L705"/>
    </row>
    <row r="706" spans="1:29" ht="14.25" hidden="1" x14ac:dyDescent="0.2">
      <c r="A706" s="24"/>
      <c r="B706" s="24"/>
      <c r="C706" s="24" t="s">
        <v>1297</v>
      </c>
      <c r="D706" s="26"/>
      <c r="E706" s="25"/>
      <c r="F706" s="28">
        <f>Source!AL300</f>
        <v>22.6</v>
      </c>
      <c r="G706" s="27"/>
      <c r="H706" s="25">
        <f>Source!AW301</f>
        <v>1</v>
      </c>
      <c r="I706" s="28">
        <f>Source!P300</f>
        <v>406.8</v>
      </c>
      <c r="J706" s="25">
        <f>IF(Source!BC301&lt;&gt; 0, Source!BC301, 1)</f>
        <v>4.5599999999999996</v>
      </c>
      <c r="K706" s="28">
        <f>Source!P301</f>
        <v>1855.01</v>
      </c>
      <c r="L706"/>
    </row>
    <row r="707" spans="1:29" ht="54" x14ac:dyDescent="0.2">
      <c r="A707" s="92" t="s">
        <v>468</v>
      </c>
      <c r="B707" s="92" t="str">
        <f>Source!F302</f>
        <v>КА, п.38</v>
      </c>
      <c r="C707" s="92" t="s">
        <v>1353</v>
      </c>
      <c r="D707" s="93" t="str">
        <f>Source!H302</f>
        <v>ШТ</v>
      </c>
      <c r="E707" s="94">
        <f>Source!I302</f>
        <v>18</v>
      </c>
      <c r="F707" s="95">
        <f>Source!AK302</f>
        <v>2574.9200000000005</v>
      </c>
      <c r="G707" s="96" t="s">
        <v>3</v>
      </c>
      <c r="H707" s="94">
        <f>Source!AW303</f>
        <v>1</v>
      </c>
      <c r="I707" s="95">
        <f>Source!O302</f>
        <v>46348.56</v>
      </c>
      <c r="J707" s="94">
        <f>IF(Source!BC303&lt;&gt; 0, Source!BC303, 1)</f>
        <v>7.57</v>
      </c>
      <c r="K707" s="95">
        <f>Source!O303</f>
        <v>350858.6</v>
      </c>
      <c r="L707" s="97" t="s">
        <v>1341</v>
      </c>
      <c r="Q707">
        <f>Source!X302</f>
        <v>0</v>
      </c>
      <c r="R707">
        <f>Source!X303</f>
        <v>0</v>
      </c>
      <c r="S707">
        <f>Source!Y302</f>
        <v>0</v>
      </c>
      <c r="T707">
        <f>Source!Y303</f>
        <v>0</v>
      </c>
      <c r="U707">
        <f>ROUND((175/100)*ROUND(Source!R302, 2), 2)</f>
        <v>0</v>
      </c>
      <c r="V707">
        <f>ROUND((0/100)*ROUND(Source!R303, 2), 2)</f>
        <v>0</v>
      </c>
      <c r="AC707">
        <v>5</v>
      </c>
    </row>
    <row r="708" spans="1:29" ht="14.25" hidden="1" x14ac:dyDescent="0.2">
      <c r="A708" s="24"/>
      <c r="B708" s="24"/>
      <c r="C708" s="24" t="s">
        <v>1287</v>
      </c>
      <c r="D708" s="26" t="s">
        <v>1288</v>
      </c>
      <c r="E708" s="25">
        <f>Source!BZ301</f>
        <v>90</v>
      </c>
      <c r="F708" s="28"/>
      <c r="G708" s="27"/>
      <c r="H708" s="25"/>
      <c r="I708" s="28">
        <f>SUM(Q704:Q707)</f>
        <v>185.01</v>
      </c>
      <c r="J708" s="25">
        <f>Source!AT301</f>
        <v>90</v>
      </c>
      <c r="K708" s="28">
        <f>SUM(R704:R707)</f>
        <v>10425.48</v>
      </c>
      <c r="L708"/>
    </row>
    <row r="709" spans="1:29" ht="14.25" hidden="1" x14ac:dyDescent="0.2">
      <c r="A709" s="24"/>
      <c r="B709" s="24"/>
      <c r="C709" s="24" t="s">
        <v>1289</v>
      </c>
      <c r="D709" s="26" t="s">
        <v>1288</v>
      </c>
      <c r="E709" s="25">
        <f>Source!CA301</f>
        <v>46</v>
      </c>
      <c r="F709" s="28"/>
      <c r="G709" s="27"/>
      <c r="H709" s="25"/>
      <c r="I709" s="28">
        <f>SUM(S704:S708)</f>
        <v>94.56</v>
      </c>
      <c r="J709" s="25">
        <f>Source!AU301</f>
        <v>46</v>
      </c>
      <c r="K709" s="28">
        <f>SUM(T704:T708)</f>
        <v>5328.58</v>
      </c>
      <c r="L709"/>
    </row>
    <row r="710" spans="1:29" ht="14.25" hidden="1" x14ac:dyDescent="0.2">
      <c r="A710" s="31"/>
      <c r="B710" s="31"/>
      <c r="C710" s="31" t="s">
        <v>1290</v>
      </c>
      <c r="D710" s="32" t="s">
        <v>1291</v>
      </c>
      <c r="E710" s="33">
        <f>Source!AQ300</f>
        <v>0.72</v>
      </c>
      <c r="F710" s="34"/>
      <c r="G710" s="35" t="s">
        <v>165</v>
      </c>
      <c r="H710" s="33">
        <f>Source!AV301</f>
        <v>1.0469999999999999</v>
      </c>
      <c r="I710" s="34">
        <f>Source!U300</f>
        <v>16.282944000000001</v>
      </c>
      <c r="J710" s="33"/>
      <c r="K710" s="34"/>
      <c r="L710"/>
    </row>
    <row r="711" spans="1:29" ht="15" hidden="1" x14ac:dyDescent="0.2">
      <c r="C711" s="36" t="s">
        <v>1292</v>
      </c>
      <c r="H711" s="61">
        <f>I705+I706+I708+I709+SUM(I707:I707)-SUMIF(AC707:AC707, 5, I707:I707)-SUMIF(AC707:AC707, 6, I707:I707)</f>
        <v>891.94000000000233</v>
      </c>
      <c r="I711" s="61"/>
      <c r="J711" s="61">
        <f>K705+K706+K708+K709+SUM(K707:K707)-SUMIF(AC707:AC707, 5, K707:K707)-SUMIF(AC707:AC707, 6, K707:K707)</f>
        <v>29192.940000000002</v>
      </c>
      <c r="K711" s="61"/>
      <c r="L711"/>
    </row>
    <row r="712" spans="1:29" ht="15" hidden="1" x14ac:dyDescent="0.2">
      <c r="C712" s="36" t="s">
        <v>1293</v>
      </c>
      <c r="H712" s="58">
        <f>SUMIF(AC707:AC707, 5, I707:I707)+SUMIF(AC707:AC707, 6, I707:I707)</f>
        <v>46348.56</v>
      </c>
      <c r="I712" s="58"/>
      <c r="J712" s="58">
        <f>SUMIF(AC707:AC707, 5, K707:K707)+SUMIF(AC707:AC707, 6, K707:K707)</f>
        <v>350858.6</v>
      </c>
      <c r="K712" s="58"/>
      <c r="L712"/>
    </row>
    <row r="713" spans="1:29" ht="15" hidden="1" x14ac:dyDescent="0.2">
      <c r="C713" s="36" t="s">
        <v>1294</v>
      </c>
      <c r="H713" s="58">
        <f>I705+I706+I708+I709+SUM(I707:I707)</f>
        <v>47240.5</v>
      </c>
      <c r="I713" s="58"/>
      <c r="J713" s="58">
        <f>K705+K706+K708+K709+SUM(K707:K707)</f>
        <v>380051.54</v>
      </c>
      <c r="K713" s="58"/>
      <c r="L713"/>
      <c r="O713" s="37">
        <f>I705+I706+I708+I709+SUM(I707:I707)</f>
        <v>47240.5</v>
      </c>
      <c r="P713" s="37">
        <f>K705+K706+K708+K709+SUM(K707:K707)</f>
        <v>380051.54</v>
      </c>
    </row>
    <row r="714" spans="1:29" hidden="1" x14ac:dyDescent="0.2">
      <c r="L714"/>
    </row>
    <row r="715" spans="1:29" ht="28.5" hidden="1" x14ac:dyDescent="0.2">
      <c r="A715" s="24">
        <v>86</v>
      </c>
      <c r="B715" s="24" t="str">
        <f>Source!F304</f>
        <v>4.10-174-1</v>
      </c>
      <c r="C715" s="24" t="s">
        <v>473</v>
      </c>
      <c r="D715" s="26" t="str">
        <f>Source!H304</f>
        <v>10 шт.</v>
      </c>
      <c r="E715" s="25">
        <f>Source!I304</f>
        <v>0.4</v>
      </c>
      <c r="F715" s="28"/>
      <c r="G715" s="27"/>
      <c r="H715" s="25"/>
      <c r="I715" s="28"/>
      <c r="J715" s="25"/>
      <c r="K715" s="28"/>
      <c r="L715"/>
      <c r="Q715">
        <f>Source!X304</f>
        <v>111.97</v>
      </c>
      <c r="R715">
        <f>Source!X305</f>
        <v>6309.45</v>
      </c>
      <c r="S715">
        <f>Source!Y304</f>
        <v>57.23</v>
      </c>
      <c r="T715">
        <f>Source!Y305</f>
        <v>3224.83</v>
      </c>
      <c r="U715">
        <f>ROUND((175/100)*ROUND(Source!R304, 2), 2)</f>
        <v>0.12</v>
      </c>
      <c r="V715">
        <f>ROUND((0/100)*ROUND(Source!R305, 2), 2)</f>
        <v>0</v>
      </c>
      <c r="AC715">
        <v>0</v>
      </c>
    </row>
    <row r="716" spans="1:29" hidden="1" x14ac:dyDescent="0.2">
      <c r="C716" s="29" t="str">
        <f>"Объем: "&amp;Source!I304&amp;"=4/"&amp;"10"</f>
        <v>Объем: 0,4=4/10</v>
      </c>
      <c r="L716"/>
    </row>
    <row r="717" spans="1:29" ht="14.25" hidden="1" x14ac:dyDescent="0.2">
      <c r="A717" s="24"/>
      <c r="B717" s="24"/>
      <c r="C717" s="24" t="s">
        <v>1283</v>
      </c>
      <c r="D717" s="26"/>
      <c r="E717" s="25"/>
      <c r="F717" s="28">
        <f>Source!AO304</f>
        <v>247.42</v>
      </c>
      <c r="G717" s="27" t="s">
        <v>165</v>
      </c>
      <c r="H717" s="25">
        <f>Source!AV305</f>
        <v>1.0469999999999999</v>
      </c>
      <c r="I717" s="28">
        <f>Source!S304</f>
        <v>124.34</v>
      </c>
      <c r="J717" s="25">
        <f>IF(Source!BA305&lt;&gt; 0, Source!BA305, 1)</f>
        <v>56.35</v>
      </c>
      <c r="K717" s="28">
        <f>Source!S305</f>
        <v>7006.56</v>
      </c>
      <c r="L717"/>
    </row>
    <row r="718" spans="1:29" ht="14.25" hidden="1" x14ac:dyDescent="0.2">
      <c r="A718" s="24"/>
      <c r="B718" s="24"/>
      <c r="C718" s="24" t="s">
        <v>1285</v>
      </c>
      <c r="D718" s="26"/>
      <c r="E718" s="25"/>
      <c r="F718" s="28">
        <f>Source!AM304</f>
        <v>2.36</v>
      </c>
      <c r="G718" s="27" t="s">
        <v>165</v>
      </c>
      <c r="H718" s="25">
        <f>Source!AV305</f>
        <v>1.0469999999999999</v>
      </c>
      <c r="I718" s="28">
        <f>Source!Q304</f>
        <v>1.19</v>
      </c>
      <c r="J718" s="25">
        <f>IF(Source!BB305&lt;&gt; 0, Source!BB305, 1)</f>
        <v>12.21</v>
      </c>
      <c r="K718" s="28">
        <f>Source!Q305</f>
        <v>14.53</v>
      </c>
      <c r="L718"/>
    </row>
    <row r="719" spans="1:29" ht="14.25" hidden="1" x14ac:dyDescent="0.2">
      <c r="A719" s="24"/>
      <c r="B719" s="24"/>
      <c r="C719" s="24" t="s">
        <v>1286</v>
      </c>
      <c r="D719" s="26"/>
      <c r="E719" s="25"/>
      <c r="F719" s="28">
        <f>Source!AN304</f>
        <v>0.13</v>
      </c>
      <c r="G719" s="27" t="s">
        <v>165</v>
      </c>
      <c r="H719" s="25">
        <f>Source!AV305</f>
        <v>1.0469999999999999</v>
      </c>
      <c r="I719" s="30">
        <f>Source!R304</f>
        <v>7.0000000000000007E-2</v>
      </c>
      <c r="J719" s="25">
        <f>IF(Source!BS305&lt;&gt; 0, Source!BS305, 1)</f>
        <v>56.35</v>
      </c>
      <c r="K719" s="30">
        <f>Source!R305</f>
        <v>3.94</v>
      </c>
      <c r="L719"/>
    </row>
    <row r="720" spans="1:29" ht="14.25" hidden="1" x14ac:dyDescent="0.2">
      <c r="A720" s="24"/>
      <c r="B720" s="24"/>
      <c r="C720" s="24" t="s">
        <v>1297</v>
      </c>
      <c r="D720" s="26"/>
      <c r="E720" s="25"/>
      <c r="F720" s="28">
        <f>Source!AL304</f>
        <v>42.51</v>
      </c>
      <c r="G720" s="27"/>
      <c r="H720" s="25">
        <f>Source!AW305</f>
        <v>1</v>
      </c>
      <c r="I720" s="28">
        <f>Source!P304</f>
        <v>17</v>
      </c>
      <c r="J720" s="25">
        <f>IF(Source!BC305&lt;&gt; 0, Source!BC305, 1)</f>
        <v>1.84</v>
      </c>
      <c r="K720" s="28">
        <f>Source!P305</f>
        <v>31.28</v>
      </c>
      <c r="L720"/>
    </row>
    <row r="721" spans="1:29" ht="14.25" hidden="1" x14ac:dyDescent="0.2">
      <c r="A721" s="24"/>
      <c r="B721" s="24"/>
      <c r="C721" s="24" t="s">
        <v>1287</v>
      </c>
      <c r="D721" s="26" t="s">
        <v>1288</v>
      </c>
      <c r="E721" s="25">
        <f>Source!BZ305</f>
        <v>90</v>
      </c>
      <c r="F721" s="28"/>
      <c r="G721" s="27"/>
      <c r="H721" s="25"/>
      <c r="I721" s="28">
        <f>SUM(Q715:Q720)</f>
        <v>111.97</v>
      </c>
      <c r="J721" s="25">
        <f>Source!AT305</f>
        <v>90</v>
      </c>
      <c r="K721" s="28">
        <f>SUM(R715:R720)</f>
        <v>6309.45</v>
      </c>
      <c r="L721"/>
    </row>
    <row r="722" spans="1:29" ht="14.25" hidden="1" x14ac:dyDescent="0.2">
      <c r="A722" s="24"/>
      <c r="B722" s="24"/>
      <c r="C722" s="24" t="s">
        <v>1289</v>
      </c>
      <c r="D722" s="26" t="s">
        <v>1288</v>
      </c>
      <c r="E722" s="25">
        <f>Source!CA305</f>
        <v>46</v>
      </c>
      <c r="F722" s="28"/>
      <c r="G722" s="27"/>
      <c r="H722" s="25"/>
      <c r="I722" s="28">
        <f>SUM(S715:S721)</f>
        <v>57.23</v>
      </c>
      <c r="J722" s="25">
        <f>Source!AU305</f>
        <v>46</v>
      </c>
      <c r="K722" s="28">
        <f>SUM(T715:T721)</f>
        <v>3224.83</v>
      </c>
      <c r="L722"/>
    </row>
    <row r="723" spans="1:29" ht="14.25" hidden="1" x14ac:dyDescent="0.2">
      <c r="A723" s="31"/>
      <c r="B723" s="31"/>
      <c r="C723" s="31" t="s">
        <v>1290</v>
      </c>
      <c r="D723" s="32" t="s">
        <v>1291</v>
      </c>
      <c r="E723" s="33">
        <f>Source!AQ304</f>
        <v>15.54</v>
      </c>
      <c r="F723" s="34"/>
      <c r="G723" s="35" t="s">
        <v>165</v>
      </c>
      <c r="H723" s="33">
        <f>Source!AV305</f>
        <v>1.0469999999999999</v>
      </c>
      <c r="I723" s="34">
        <f>Source!U304</f>
        <v>7.8097823999999996</v>
      </c>
      <c r="J723" s="33"/>
      <c r="K723" s="34"/>
      <c r="L723"/>
    </row>
    <row r="724" spans="1:29" ht="15" hidden="1" x14ac:dyDescent="0.2">
      <c r="C724" s="36" t="s">
        <v>1292</v>
      </c>
      <c r="H724" s="61">
        <f>I717+I718+I720+I721+I722+0-0-0</f>
        <v>311.73</v>
      </c>
      <c r="I724" s="61"/>
      <c r="J724" s="61">
        <f>K717+K718+K720+K721+K722+0-0-0</f>
        <v>16586.650000000001</v>
      </c>
      <c r="K724" s="61"/>
      <c r="L724"/>
    </row>
    <row r="725" spans="1:29" ht="15" hidden="1" x14ac:dyDescent="0.2">
      <c r="C725" s="36" t="s">
        <v>1293</v>
      </c>
      <c r="H725" s="58">
        <f>0+0</f>
        <v>0</v>
      </c>
      <c r="I725" s="58"/>
      <c r="J725" s="58">
        <f>0+0</f>
        <v>0</v>
      </c>
      <c r="K725" s="58"/>
      <c r="L725"/>
    </row>
    <row r="726" spans="1:29" ht="15" hidden="1" x14ac:dyDescent="0.2">
      <c r="C726" s="36" t="s">
        <v>1294</v>
      </c>
      <c r="H726" s="58">
        <f>I717+I718+I720+I721+I722+0</f>
        <v>311.73</v>
      </c>
      <c r="I726" s="58"/>
      <c r="J726" s="58">
        <f>K717+K718+K720+K721+K722+0</f>
        <v>16586.650000000001</v>
      </c>
      <c r="K726" s="58"/>
      <c r="L726"/>
      <c r="O726" s="37">
        <f>I717+I718+I720+I721+I722+0</f>
        <v>311.73</v>
      </c>
      <c r="P726" s="37">
        <f>K717+K718+K720+K721+K722+0</f>
        <v>16586.650000000001</v>
      </c>
    </row>
    <row r="727" spans="1:29" hidden="1" x14ac:dyDescent="0.2">
      <c r="L727"/>
    </row>
    <row r="728" spans="1:29" ht="125.25" x14ac:dyDescent="0.2">
      <c r="A728" s="87">
        <v>87</v>
      </c>
      <c r="B728" s="87" t="str">
        <f>Source!F306</f>
        <v>КА, п.39</v>
      </c>
      <c r="C728" s="87" t="s">
        <v>1354</v>
      </c>
      <c r="D728" s="88" t="str">
        <f>Source!H306</f>
        <v>ШТ</v>
      </c>
      <c r="E728" s="89">
        <f>Source!I306</f>
        <v>4</v>
      </c>
      <c r="F728" s="90">
        <f>Source!AL306</f>
        <v>6168.1100000000006</v>
      </c>
      <c r="G728" s="91"/>
      <c r="H728" s="89">
        <f>Source!AW307</f>
        <v>1</v>
      </c>
      <c r="I728" s="90">
        <f>Source!P306</f>
        <v>24672.44</v>
      </c>
      <c r="J728" s="89">
        <f>IF(Source!BC307&lt;&gt; 0, Source!BC307, 1)</f>
        <v>7.57</v>
      </c>
      <c r="K728" s="90">
        <f>Source!P307</f>
        <v>186770.37</v>
      </c>
      <c r="L728" s="97" t="s">
        <v>1341</v>
      </c>
      <c r="Q728">
        <f>Source!X306</f>
        <v>0</v>
      </c>
      <c r="R728">
        <f>Source!X307</f>
        <v>0</v>
      </c>
      <c r="S728">
        <f>Source!Y306</f>
        <v>0</v>
      </c>
      <c r="T728">
        <f>Source!Y307</f>
        <v>0</v>
      </c>
      <c r="U728">
        <f>ROUND((175/100)*ROUND(Source!R306, 2), 2)</f>
        <v>0</v>
      </c>
      <c r="V728">
        <f>ROUND((0/100)*ROUND(Source!R307, 2), 2)</f>
        <v>0</v>
      </c>
      <c r="AC728">
        <v>5</v>
      </c>
    </row>
    <row r="729" spans="1:29" ht="15" hidden="1" x14ac:dyDescent="0.2">
      <c r="A729" s="47"/>
      <c r="B729" s="47"/>
      <c r="C729" s="48" t="s">
        <v>1294</v>
      </c>
      <c r="D729" s="47"/>
      <c r="E729" s="47"/>
      <c r="F729" s="47"/>
      <c r="G729" s="47"/>
      <c r="H729" s="63">
        <f>I728+0</f>
        <v>24672.44</v>
      </c>
      <c r="I729" s="63"/>
      <c r="J729" s="63">
        <f>K728+0</f>
        <v>186770.37</v>
      </c>
      <c r="K729" s="63"/>
      <c r="L729"/>
      <c r="O729" s="37">
        <f>I728+0</f>
        <v>24672.44</v>
      </c>
      <c r="P729" s="37">
        <f>K728+0</f>
        <v>186770.37</v>
      </c>
    </row>
    <row r="730" spans="1:29" hidden="1" x14ac:dyDescent="0.2">
      <c r="L730"/>
    </row>
    <row r="731" spans="1:29" hidden="1" x14ac:dyDescent="0.2">
      <c r="L731"/>
    </row>
    <row r="732" spans="1:29" ht="15" hidden="1" x14ac:dyDescent="0.25">
      <c r="A732" s="60" t="str">
        <f>CONCATENATE("Итого по разделу: ",IF(Source!G309&lt;&gt;"Новый раздел", Source!G309, ""))</f>
        <v>Итого по разделу: Оборудование устанавливаемое по месту</v>
      </c>
      <c r="B732" s="60"/>
      <c r="C732" s="60"/>
      <c r="D732" s="60"/>
      <c r="E732" s="60"/>
      <c r="F732" s="60"/>
      <c r="G732" s="60"/>
      <c r="H732" s="58">
        <f>SUM(O576:O731)</f>
        <v>161808.75</v>
      </c>
      <c r="I732" s="59"/>
      <c r="J732" s="58">
        <f>SUM(P576:P731)</f>
        <v>1779796.5700000003</v>
      </c>
      <c r="K732" s="59"/>
      <c r="L732"/>
    </row>
    <row r="733" spans="1:29" hidden="1" x14ac:dyDescent="0.2">
      <c r="A733" t="s">
        <v>1295</v>
      </c>
      <c r="I733">
        <f>SUM(W576:W732)</f>
        <v>0</v>
      </c>
      <c r="J733">
        <f>SUM(X576:X732)</f>
        <v>0</v>
      </c>
      <c r="L733"/>
    </row>
    <row r="734" spans="1:29" hidden="1" x14ac:dyDescent="0.2">
      <c r="A734" t="s">
        <v>1296</v>
      </c>
      <c r="I734">
        <f>SUM(Y576:Y733)</f>
        <v>0</v>
      </c>
      <c r="J734">
        <f>SUM(Z576:Z733)</f>
        <v>0</v>
      </c>
      <c r="L734"/>
    </row>
    <row r="735" spans="1:29" hidden="1" x14ac:dyDescent="0.2">
      <c r="L735"/>
    </row>
    <row r="736" spans="1:29" ht="16.5" hidden="1" x14ac:dyDescent="0.2">
      <c r="A736" s="62" t="str">
        <f>CONCATENATE("Раздел: ",IF(Source!G339&lt;&gt;"Новый раздел", Source!G339, ""))</f>
        <v>Раздел: Кабельная продукция</v>
      </c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/>
    </row>
    <row r="737" spans="1:29" ht="71.25" hidden="1" x14ac:dyDescent="0.2">
      <c r="A737" s="24">
        <v>88</v>
      </c>
      <c r="B737" s="24" t="str">
        <f>Source!F343</f>
        <v>4.10-186-5</v>
      </c>
      <c r="C737" s="24" t="s">
        <v>481</v>
      </c>
      <c r="D737" s="26" t="str">
        <f>Source!H343</f>
        <v>100 м</v>
      </c>
      <c r="E737" s="25">
        <f>Source!I343</f>
        <v>47.1</v>
      </c>
      <c r="F737" s="28"/>
      <c r="G737" s="27"/>
      <c r="H737" s="25"/>
      <c r="I737" s="28"/>
      <c r="J737" s="25"/>
      <c r="K737" s="28"/>
      <c r="L737"/>
      <c r="Q737">
        <f>Source!X343</f>
        <v>10506.9</v>
      </c>
      <c r="R737">
        <f>Source!X344</f>
        <v>592063.65</v>
      </c>
      <c r="S737">
        <f>Source!Y343</f>
        <v>5370.19</v>
      </c>
      <c r="T737">
        <f>Source!Y344</f>
        <v>302610.31</v>
      </c>
      <c r="U737">
        <f>ROUND((175/100)*ROUND(Source!R343, 2), 2)</f>
        <v>0</v>
      </c>
      <c r="V737">
        <f>ROUND((0/100)*ROUND(Source!R344, 2), 2)</f>
        <v>0</v>
      </c>
      <c r="AC737">
        <v>0</v>
      </c>
    </row>
    <row r="738" spans="1:29" hidden="1" x14ac:dyDescent="0.2">
      <c r="C738" s="29" t="str">
        <f>"Объем: "&amp;Source!I343&amp;"=(2500+"&amp;"2000+"&amp;"70*"&amp;"3)/"&amp;"100"</f>
        <v>Объем: 47,1=(2500+2000+70*3)/100</v>
      </c>
      <c r="L738"/>
    </row>
    <row r="739" spans="1:29" ht="14.25" hidden="1" x14ac:dyDescent="0.2">
      <c r="A739" s="24"/>
      <c r="B739" s="24"/>
      <c r="C739" s="24" t="s">
        <v>1283</v>
      </c>
      <c r="D739" s="26"/>
      <c r="E739" s="25"/>
      <c r="F739" s="28">
        <f>Source!AO343</f>
        <v>197.28</v>
      </c>
      <c r="G739" s="27" t="s">
        <v>165</v>
      </c>
      <c r="H739" s="25">
        <f>Source!AV344</f>
        <v>1.0469999999999999</v>
      </c>
      <c r="I739" s="28">
        <f>Source!S343</f>
        <v>11674.33</v>
      </c>
      <c r="J739" s="25">
        <f>IF(Source!BA344&lt;&gt; 0, Source!BA344, 1)</f>
        <v>56.35</v>
      </c>
      <c r="K739" s="28">
        <f>Source!S344</f>
        <v>657848.5</v>
      </c>
      <c r="L739"/>
    </row>
    <row r="740" spans="1:29" ht="14.25" hidden="1" x14ac:dyDescent="0.2">
      <c r="A740" s="24"/>
      <c r="B740" s="24"/>
      <c r="C740" s="24" t="s">
        <v>1285</v>
      </c>
      <c r="D740" s="26"/>
      <c r="E740" s="25"/>
      <c r="F740" s="28">
        <f>Source!AM343</f>
        <v>1.73</v>
      </c>
      <c r="G740" s="27" t="s">
        <v>165</v>
      </c>
      <c r="H740" s="25">
        <f>Source!AV344</f>
        <v>1.0469999999999999</v>
      </c>
      <c r="I740" s="28">
        <f>Source!Q343</f>
        <v>102.38</v>
      </c>
      <c r="J740" s="25">
        <f>IF(Source!BB344&lt;&gt; 0, Source!BB344, 1)</f>
        <v>9.6199999999999992</v>
      </c>
      <c r="K740" s="28">
        <f>Source!Q344</f>
        <v>984.9</v>
      </c>
      <c r="L740"/>
    </row>
    <row r="741" spans="1:29" ht="14.25" hidden="1" x14ac:dyDescent="0.2">
      <c r="A741" s="24"/>
      <c r="B741" s="24"/>
      <c r="C741" s="24" t="s">
        <v>1297</v>
      </c>
      <c r="D741" s="26"/>
      <c r="E741" s="25"/>
      <c r="F741" s="28">
        <f>Source!AL343</f>
        <v>91.91</v>
      </c>
      <c r="G741" s="27"/>
      <c r="H741" s="25">
        <f>Source!AW344</f>
        <v>1</v>
      </c>
      <c r="I741" s="28">
        <f>Source!P343</f>
        <v>4328.96</v>
      </c>
      <c r="J741" s="25">
        <f>IF(Source!BC344&lt;&gt; 0, Source!BC344, 1)</f>
        <v>2.4700000000000002</v>
      </c>
      <c r="K741" s="28">
        <f>Source!P344</f>
        <v>10692.53</v>
      </c>
      <c r="L741"/>
    </row>
    <row r="742" spans="1:29" ht="14.25" hidden="1" x14ac:dyDescent="0.2">
      <c r="A742" s="24"/>
      <c r="B742" s="24"/>
      <c r="C742" s="24" t="s">
        <v>1287</v>
      </c>
      <c r="D742" s="26" t="s">
        <v>1288</v>
      </c>
      <c r="E742" s="25">
        <f>Source!BZ344</f>
        <v>90</v>
      </c>
      <c r="F742" s="28"/>
      <c r="G742" s="27"/>
      <c r="H742" s="25"/>
      <c r="I742" s="28">
        <f>SUM(Q737:Q741)</f>
        <v>10506.9</v>
      </c>
      <c r="J742" s="25">
        <f>Source!AT344</f>
        <v>90</v>
      </c>
      <c r="K742" s="28">
        <f>SUM(R737:R741)</f>
        <v>592063.65</v>
      </c>
      <c r="L742"/>
    </row>
    <row r="743" spans="1:29" ht="14.25" hidden="1" x14ac:dyDescent="0.2">
      <c r="A743" s="24"/>
      <c r="B743" s="24"/>
      <c r="C743" s="24" t="s">
        <v>1289</v>
      </c>
      <c r="D743" s="26" t="s">
        <v>1288</v>
      </c>
      <c r="E743" s="25">
        <f>Source!CA344</f>
        <v>46</v>
      </c>
      <c r="F743" s="28"/>
      <c r="G743" s="27"/>
      <c r="H743" s="25"/>
      <c r="I743" s="28">
        <f>SUM(S737:S742)</f>
        <v>5370.19</v>
      </c>
      <c r="J743" s="25">
        <f>Source!AU344</f>
        <v>46</v>
      </c>
      <c r="K743" s="28">
        <f>SUM(T737:T742)</f>
        <v>302610.31</v>
      </c>
      <c r="L743"/>
    </row>
    <row r="744" spans="1:29" ht="14.25" hidden="1" x14ac:dyDescent="0.2">
      <c r="A744" s="31"/>
      <c r="B744" s="31"/>
      <c r="C744" s="31" t="s">
        <v>1290</v>
      </c>
      <c r="D744" s="32" t="s">
        <v>1291</v>
      </c>
      <c r="E744" s="33">
        <f>Source!AQ343</f>
        <v>16.600000000000001</v>
      </c>
      <c r="F744" s="34"/>
      <c r="G744" s="35" t="s">
        <v>165</v>
      </c>
      <c r="H744" s="33">
        <f>Source!AV344</f>
        <v>1.0469999999999999</v>
      </c>
      <c r="I744" s="34">
        <f>Source!U343</f>
        <v>982.32890399999997</v>
      </c>
      <c r="J744" s="33"/>
      <c r="K744" s="34"/>
      <c r="L744"/>
    </row>
    <row r="745" spans="1:29" ht="15" hidden="1" x14ac:dyDescent="0.2">
      <c r="C745" s="36" t="s">
        <v>1292</v>
      </c>
      <c r="H745" s="61">
        <f>I739+I740+I741+I742+I743+0-0-0</f>
        <v>31982.76</v>
      </c>
      <c r="I745" s="61"/>
      <c r="J745" s="61">
        <f>K739+K740+K741+K742+K743+0-0-0</f>
        <v>1564199.8900000001</v>
      </c>
      <c r="K745" s="61"/>
      <c r="L745"/>
    </row>
    <row r="746" spans="1:29" ht="15" hidden="1" x14ac:dyDescent="0.2">
      <c r="C746" s="36" t="s">
        <v>1293</v>
      </c>
      <c r="H746" s="58">
        <f>0+0</f>
        <v>0</v>
      </c>
      <c r="I746" s="58"/>
      <c r="J746" s="58">
        <f>0+0</f>
        <v>0</v>
      </c>
      <c r="K746" s="58"/>
      <c r="L746"/>
    </row>
    <row r="747" spans="1:29" ht="15" hidden="1" x14ac:dyDescent="0.2">
      <c r="C747" s="36" t="s">
        <v>1294</v>
      </c>
      <c r="H747" s="58">
        <f>I739+I740+I741+I742+I743+0</f>
        <v>31982.76</v>
      </c>
      <c r="I747" s="58"/>
      <c r="J747" s="58">
        <f>K739+K740+K741+K742+K743+0</f>
        <v>1564199.8900000001</v>
      </c>
      <c r="K747" s="58"/>
      <c r="L747"/>
      <c r="O747" s="37">
        <f>I739+I740+I741+I742+I743+0</f>
        <v>31982.76</v>
      </c>
      <c r="P747" s="37">
        <f>K739+K740+K741+K742+K743+0</f>
        <v>1564199.8900000001</v>
      </c>
    </row>
    <row r="748" spans="1:29" hidden="1" x14ac:dyDescent="0.2">
      <c r="L748"/>
    </row>
    <row r="749" spans="1:29" ht="69.75" hidden="1" x14ac:dyDescent="0.2">
      <c r="A749" s="24">
        <v>89</v>
      </c>
      <c r="B749" s="24" t="str">
        <f>Source!F345</f>
        <v>КА, п.40</v>
      </c>
      <c r="C749" s="24" t="s">
        <v>1327</v>
      </c>
      <c r="D749" s="26" t="str">
        <f>Source!H345</f>
        <v>м</v>
      </c>
      <c r="E749" s="25">
        <f>Source!I345</f>
        <v>2550</v>
      </c>
      <c r="F749" s="28">
        <f>Source!AL345</f>
        <v>11.33</v>
      </c>
      <c r="G749" s="27"/>
      <c r="H749" s="25">
        <f>Source!AW346</f>
        <v>1</v>
      </c>
      <c r="I749" s="28">
        <f>Source!P345</f>
        <v>28891.5</v>
      </c>
      <c r="J749" s="25">
        <f>IF(Source!BC346&lt;&gt; 0, Source!BC346, 1)</f>
        <v>9.84</v>
      </c>
      <c r="K749" s="28">
        <f>Source!P346</f>
        <v>284292.36</v>
      </c>
      <c r="L749"/>
      <c r="Q749">
        <f>Source!X345</f>
        <v>0</v>
      </c>
      <c r="R749">
        <f>Source!X346</f>
        <v>0</v>
      </c>
      <c r="S749">
        <f>Source!Y345</f>
        <v>0</v>
      </c>
      <c r="T749">
        <f>Source!Y346</f>
        <v>0</v>
      </c>
      <c r="U749">
        <f>ROUND((175/100)*ROUND(Source!R345, 2), 2)</f>
        <v>0</v>
      </c>
      <c r="V749">
        <f>ROUND((0/100)*ROUND(Source!R346, 2), 2)</f>
        <v>0</v>
      </c>
      <c r="AC749">
        <v>3</v>
      </c>
    </row>
    <row r="750" spans="1:29" hidden="1" x14ac:dyDescent="0.2">
      <c r="A750" s="51"/>
      <c r="B750" s="51"/>
      <c r="C750" s="52" t="str">
        <f>"Объем: "&amp;Source!I345&amp;"=2500*"&amp;"1,02"</f>
        <v>Объем: 2550=2500*1,02</v>
      </c>
      <c r="D750" s="51"/>
      <c r="E750" s="51"/>
      <c r="F750" s="51"/>
      <c r="G750" s="51"/>
      <c r="H750" s="51"/>
      <c r="I750" s="51"/>
      <c r="J750" s="51"/>
      <c r="K750" s="51"/>
      <c r="L750"/>
    </row>
    <row r="751" spans="1:29" ht="15" hidden="1" x14ac:dyDescent="0.2">
      <c r="C751" s="36" t="s">
        <v>1294</v>
      </c>
      <c r="H751" s="61">
        <f>I749+0</f>
        <v>28891.5</v>
      </c>
      <c r="I751" s="61"/>
      <c r="J751" s="61">
        <f>K749+0</f>
        <v>284292.36</v>
      </c>
      <c r="K751" s="61"/>
      <c r="L751"/>
      <c r="O751" s="37">
        <f>I749+0</f>
        <v>28891.5</v>
      </c>
      <c r="P751" s="37">
        <f>K749+0</f>
        <v>284292.36</v>
      </c>
    </row>
    <row r="752" spans="1:29" hidden="1" x14ac:dyDescent="0.2">
      <c r="L752"/>
    </row>
    <row r="753" spans="1:29" ht="69.75" hidden="1" x14ac:dyDescent="0.2">
      <c r="A753" s="24">
        <v>90</v>
      </c>
      <c r="B753" s="24" t="str">
        <f>Source!F347</f>
        <v>КА, п.41</v>
      </c>
      <c r="C753" s="24" t="s">
        <v>1328</v>
      </c>
      <c r="D753" s="26" t="str">
        <f>Source!H347</f>
        <v>м</v>
      </c>
      <c r="E753" s="25">
        <f>Source!I347</f>
        <v>2040</v>
      </c>
      <c r="F753" s="28">
        <f>Source!AL347</f>
        <v>15.690000000000001</v>
      </c>
      <c r="G753" s="27"/>
      <c r="H753" s="25">
        <f>Source!AW348</f>
        <v>1</v>
      </c>
      <c r="I753" s="28">
        <f>Source!P347</f>
        <v>32007.599999999999</v>
      </c>
      <c r="J753" s="25">
        <f>IF(Source!BC348&lt;&gt; 0, Source!BC348, 1)</f>
        <v>9.84</v>
      </c>
      <c r="K753" s="28">
        <f>Source!P348</f>
        <v>314954.78000000003</v>
      </c>
      <c r="L753"/>
      <c r="Q753">
        <f>Source!X347</f>
        <v>0</v>
      </c>
      <c r="R753">
        <f>Source!X348</f>
        <v>0</v>
      </c>
      <c r="S753">
        <f>Source!Y347</f>
        <v>0</v>
      </c>
      <c r="T753">
        <f>Source!Y348</f>
        <v>0</v>
      </c>
      <c r="U753">
        <f>ROUND((175/100)*ROUND(Source!R347, 2), 2)</f>
        <v>0</v>
      </c>
      <c r="V753">
        <f>ROUND((0/100)*ROUND(Source!R348, 2), 2)</f>
        <v>0</v>
      </c>
      <c r="AC753">
        <v>3</v>
      </c>
    </row>
    <row r="754" spans="1:29" hidden="1" x14ac:dyDescent="0.2">
      <c r="A754" s="51"/>
      <c r="B754" s="51"/>
      <c r="C754" s="52" t="str">
        <f>"Объем: "&amp;Source!I347&amp;"=2000*"&amp;"1,02"</f>
        <v>Объем: 2040=2000*1,02</v>
      </c>
      <c r="D754" s="51"/>
      <c r="E754" s="51"/>
      <c r="F754" s="51"/>
      <c r="G754" s="51"/>
      <c r="H754" s="51"/>
      <c r="I754" s="51"/>
      <c r="J754" s="51"/>
      <c r="K754" s="51"/>
      <c r="L754"/>
    </row>
    <row r="755" spans="1:29" ht="15" hidden="1" x14ac:dyDescent="0.2">
      <c r="C755" s="36" t="s">
        <v>1294</v>
      </c>
      <c r="H755" s="61">
        <f>I753+0</f>
        <v>32007.599999999999</v>
      </c>
      <c r="I755" s="61"/>
      <c r="J755" s="61">
        <f>K753+0</f>
        <v>314954.78000000003</v>
      </c>
      <c r="K755" s="61"/>
      <c r="L755"/>
      <c r="O755" s="37">
        <f>I753+0</f>
        <v>32007.599999999999</v>
      </c>
      <c r="P755" s="37">
        <f>K753+0</f>
        <v>314954.78000000003</v>
      </c>
    </row>
    <row r="756" spans="1:29" hidden="1" x14ac:dyDescent="0.2">
      <c r="L756"/>
    </row>
    <row r="757" spans="1:29" ht="42.75" hidden="1" x14ac:dyDescent="0.2">
      <c r="A757" s="24">
        <v>91</v>
      </c>
      <c r="B757" s="24" t="str">
        <f>Source!F349</f>
        <v>1.21-5-1136</v>
      </c>
      <c r="C757" s="24" t="s">
        <v>494</v>
      </c>
      <c r="D757" s="26" t="str">
        <f>Source!H349</f>
        <v>100 шт.</v>
      </c>
      <c r="E757" s="25">
        <f>Source!I349</f>
        <v>50</v>
      </c>
      <c r="F757" s="28">
        <f>Source!AL349</f>
        <v>146.88999999999999</v>
      </c>
      <c r="G757" s="27"/>
      <c r="H757" s="25">
        <f>Source!AW350</f>
        <v>1</v>
      </c>
      <c r="I757" s="28">
        <f>Source!P349</f>
        <v>7344.5</v>
      </c>
      <c r="J757" s="25">
        <f>IF(Source!BC350&lt;&gt; 0, Source!BC350, 1)</f>
        <v>1.74</v>
      </c>
      <c r="K757" s="28">
        <f>Source!P350</f>
        <v>12779.43</v>
      </c>
      <c r="L757"/>
      <c r="Q757">
        <f>Source!X349</f>
        <v>0</v>
      </c>
      <c r="R757">
        <f>Source!X350</f>
        <v>0</v>
      </c>
      <c r="S757">
        <f>Source!Y349</f>
        <v>0</v>
      </c>
      <c r="T757">
        <f>Source!Y350</f>
        <v>0</v>
      </c>
      <c r="U757">
        <f>ROUND((175/100)*ROUND(Source!R349, 2), 2)</f>
        <v>0</v>
      </c>
      <c r="V757">
        <f>ROUND((0/100)*ROUND(Source!R350, 2), 2)</f>
        <v>0</v>
      </c>
      <c r="AC757">
        <v>3</v>
      </c>
    </row>
    <row r="758" spans="1:29" hidden="1" x14ac:dyDescent="0.2">
      <c r="A758" s="51"/>
      <c r="B758" s="51"/>
      <c r="C758" s="52" t="str">
        <f>"Объем: "&amp;Source!I349&amp;"=50*"&amp;"100/"&amp;"100"</f>
        <v>Объем: 50=50*100/100</v>
      </c>
      <c r="D758" s="51"/>
      <c r="E758" s="51"/>
      <c r="F758" s="51"/>
      <c r="G758" s="51"/>
      <c r="H758" s="51"/>
      <c r="I758" s="51"/>
      <c r="J758" s="51"/>
      <c r="K758" s="51"/>
      <c r="L758"/>
    </row>
    <row r="759" spans="1:29" ht="15" hidden="1" x14ac:dyDescent="0.2">
      <c r="C759" s="36" t="s">
        <v>1294</v>
      </c>
      <c r="H759" s="61">
        <f>I757+0</f>
        <v>7344.5</v>
      </c>
      <c r="I759" s="61"/>
      <c r="J759" s="61">
        <f>K757+0</f>
        <v>12779.43</v>
      </c>
      <c r="K759" s="61"/>
      <c r="L759"/>
      <c r="O759" s="37">
        <f>I757+0</f>
        <v>7344.5</v>
      </c>
      <c r="P759" s="37">
        <f>K757+0</f>
        <v>12779.43</v>
      </c>
    </row>
    <row r="760" spans="1:29" hidden="1" x14ac:dyDescent="0.2">
      <c r="L760"/>
    </row>
    <row r="761" spans="1:29" ht="42.75" hidden="1" x14ac:dyDescent="0.2">
      <c r="A761" s="24">
        <v>92</v>
      </c>
      <c r="B761" s="24" t="str">
        <f>Source!F351</f>
        <v>1.21-5-1137</v>
      </c>
      <c r="C761" s="24" t="s">
        <v>498</v>
      </c>
      <c r="D761" s="26" t="str">
        <f>Source!H351</f>
        <v>100 шт.</v>
      </c>
      <c r="E761" s="25">
        <f>Source!I351</f>
        <v>40</v>
      </c>
      <c r="F761" s="28">
        <f>Source!AL351</f>
        <v>154.36000000000001</v>
      </c>
      <c r="G761" s="27"/>
      <c r="H761" s="25">
        <f>Source!AW352</f>
        <v>1</v>
      </c>
      <c r="I761" s="28">
        <f>Source!P351</f>
        <v>6174.4</v>
      </c>
      <c r="J761" s="25">
        <f>IF(Source!BC352&lt;&gt; 0, Source!BC352, 1)</f>
        <v>1.99</v>
      </c>
      <c r="K761" s="28">
        <f>Source!P352</f>
        <v>12287.06</v>
      </c>
      <c r="L761"/>
      <c r="Q761">
        <f>Source!X351</f>
        <v>0</v>
      </c>
      <c r="R761">
        <f>Source!X352</f>
        <v>0</v>
      </c>
      <c r="S761">
        <f>Source!Y351</f>
        <v>0</v>
      </c>
      <c r="T761">
        <f>Source!Y352</f>
        <v>0</v>
      </c>
      <c r="U761">
        <f>ROUND((175/100)*ROUND(Source!R351, 2), 2)</f>
        <v>0</v>
      </c>
      <c r="V761">
        <f>ROUND((0/100)*ROUND(Source!R352, 2), 2)</f>
        <v>0</v>
      </c>
      <c r="AC761">
        <v>3</v>
      </c>
    </row>
    <row r="762" spans="1:29" hidden="1" x14ac:dyDescent="0.2">
      <c r="A762" s="51"/>
      <c r="B762" s="51"/>
      <c r="C762" s="52" t="str">
        <f>"Объем: "&amp;Source!I351&amp;"=(40*"&amp;"100)/"&amp;"100"</f>
        <v>Объем: 40=(40*100)/100</v>
      </c>
      <c r="D762" s="51"/>
      <c r="E762" s="51"/>
      <c r="F762" s="51"/>
      <c r="G762" s="51"/>
      <c r="H762" s="51"/>
      <c r="I762" s="51"/>
      <c r="J762" s="51"/>
      <c r="K762" s="51"/>
      <c r="L762"/>
    </row>
    <row r="763" spans="1:29" ht="15" hidden="1" x14ac:dyDescent="0.2">
      <c r="C763" s="36" t="s">
        <v>1294</v>
      </c>
      <c r="H763" s="61">
        <f>I761+0</f>
        <v>6174.4</v>
      </c>
      <c r="I763" s="61"/>
      <c r="J763" s="61">
        <f>K761+0</f>
        <v>12287.06</v>
      </c>
      <c r="K763" s="61"/>
      <c r="L763"/>
      <c r="O763" s="37">
        <f>I761+0</f>
        <v>6174.4</v>
      </c>
      <c r="P763" s="37">
        <f>K761+0</f>
        <v>12287.06</v>
      </c>
    </row>
    <row r="764" spans="1:29" hidden="1" x14ac:dyDescent="0.2">
      <c r="L764"/>
    </row>
    <row r="765" spans="1:29" ht="69.75" hidden="1" x14ac:dyDescent="0.2">
      <c r="A765" s="24">
        <v>93</v>
      </c>
      <c r="B765" s="24" t="str">
        <f>Source!F353</f>
        <v>КА, п.42</v>
      </c>
      <c r="C765" s="24" t="s">
        <v>1329</v>
      </c>
      <c r="D765" s="26" t="str">
        <f>Source!H353</f>
        <v>м</v>
      </c>
      <c r="E765" s="25">
        <f>Source!I353</f>
        <v>4549.2</v>
      </c>
      <c r="F765" s="28">
        <f>Source!AL353</f>
        <v>8.27</v>
      </c>
      <c r="G765" s="27"/>
      <c r="H765" s="25">
        <f>Source!AW354</f>
        <v>1</v>
      </c>
      <c r="I765" s="28">
        <f>Source!P353</f>
        <v>37621.879999999997</v>
      </c>
      <c r="J765" s="25">
        <f>IF(Source!BC354&lt;&gt; 0, Source!BC354, 1)</f>
        <v>9.84</v>
      </c>
      <c r="K765" s="28">
        <f>Source!P354</f>
        <v>370199.3</v>
      </c>
      <c r="L765"/>
      <c r="Q765">
        <f>Source!X353</f>
        <v>0</v>
      </c>
      <c r="R765">
        <f>Source!X354</f>
        <v>0</v>
      </c>
      <c r="S765">
        <f>Source!Y353</f>
        <v>0</v>
      </c>
      <c r="T765">
        <f>Source!Y354</f>
        <v>0</v>
      </c>
      <c r="U765">
        <f>ROUND((175/100)*ROUND(Source!R353, 2), 2)</f>
        <v>0</v>
      </c>
      <c r="V765">
        <f>ROUND((0/100)*ROUND(Source!R354, 2), 2)</f>
        <v>0</v>
      </c>
      <c r="AC765">
        <v>3</v>
      </c>
    </row>
    <row r="766" spans="1:29" hidden="1" x14ac:dyDescent="0.2">
      <c r="A766" s="51"/>
      <c r="B766" s="51"/>
      <c r="C766" s="52" t="str">
        <f>"Объем: "&amp;Source!I353&amp;"=4460*"&amp;"1,02"</f>
        <v>Объем: 4549,2=4460*1,02</v>
      </c>
      <c r="D766" s="51"/>
      <c r="E766" s="51"/>
      <c r="F766" s="51"/>
      <c r="G766" s="51"/>
      <c r="H766" s="51"/>
      <c r="I766" s="51"/>
      <c r="J766" s="51"/>
      <c r="K766" s="51"/>
      <c r="L766"/>
    </row>
    <row r="767" spans="1:29" ht="15" hidden="1" x14ac:dyDescent="0.2">
      <c r="C767" s="36" t="s">
        <v>1294</v>
      </c>
      <c r="H767" s="61">
        <f>I765+0</f>
        <v>37621.879999999997</v>
      </c>
      <c r="I767" s="61"/>
      <c r="J767" s="61">
        <f>K765+0</f>
        <v>370199.3</v>
      </c>
      <c r="K767" s="61"/>
      <c r="L767"/>
      <c r="O767" s="37">
        <f>I765+0</f>
        <v>37621.879999999997</v>
      </c>
      <c r="P767" s="37">
        <f>K765+0</f>
        <v>370199.3</v>
      </c>
    </row>
    <row r="768" spans="1:29" hidden="1" x14ac:dyDescent="0.2">
      <c r="L768"/>
    </row>
    <row r="769" spans="1:29" ht="84" hidden="1" x14ac:dyDescent="0.2">
      <c r="A769" s="24">
        <v>94</v>
      </c>
      <c r="B769" s="24" t="str">
        <f>Source!F355</f>
        <v>КА, п.43</v>
      </c>
      <c r="C769" s="24" t="s">
        <v>1330</v>
      </c>
      <c r="D769" s="26" t="str">
        <f>Source!H355</f>
        <v>м</v>
      </c>
      <c r="E769" s="25">
        <f>Source!I355</f>
        <v>153</v>
      </c>
      <c r="F769" s="28">
        <f>Source!AL355</f>
        <v>28.13</v>
      </c>
      <c r="G769" s="27"/>
      <c r="H769" s="25">
        <f>Source!AW356</f>
        <v>1</v>
      </c>
      <c r="I769" s="28">
        <f>Source!P355</f>
        <v>4303.8900000000003</v>
      </c>
      <c r="J769" s="25">
        <f>IF(Source!BC356&lt;&gt; 0, Source!BC356, 1)</f>
        <v>9.84</v>
      </c>
      <c r="K769" s="28">
        <f>Source!P356</f>
        <v>42350.28</v>
      </c>
      <c r="L769"/>
      <c r="Q769">
        <f>Source!X355</f>
        <v>0</v>
      </c>
      <c r="R769">
        <f>Source!X356</f>
        <v>0</v>
      </c>
      <c r="S769">
        <f>Source!Y355</f>
        <v>0</v>
      </c>
      <c r="T769">
        <f>Source!Y356</f>
        <v>0</v>
      </c>
      <c r="U769">
        <f>ROUND((175/100)*ROUND(Source!R355, 2), 2)</f>
        <v>0</v>
      </c>
      <c r="V769">
        <f>ROUND((0/100)*ROUND(Source!R356, 2), 2)</f>
        <v>0</v>
      </c>
      <c r="AC769">
        <v>3</v>
      </c>
    </row>
    <row r="770" spans="1:29" hidden="1" x14ac:dyDescent="0.2">
      <c r="A770" s="51"/>
      <c r="B770" s="51"/>
      <c r="C770" s="52" t="str">
        <f>"Объем: "&amp;Source!I355&amp;"=150*"&amp;"1,02"</f>
        <v>Объем: 153=150*1,02</v>
      </c>
      <c r="D770" s="51"/>
      <c r="E770" s="51"/>
      <c r="F770" s="51"/>
      <c r="G770" s="51"/>
      <c r="H770" s="51"/>
      <c r="I770" s="51"/>
      <c r="J770" s="51"/>
      <c r="K770" s="51"/>
      <c r="L770"/>
    </row>
    <row r="771" spans="1:29" ht="15" hidden="1" x14ac:dyDescent="0.2">
      <c r="C771" s="36" t="s">
        <v>1294</v>
      </c>
      <c r="H771" s="61">
        <f>I769+0</f>
        <v>4303.8900000000003</v>
      </c>
      <c r="I771" s="61"/>
      <c r="J771" s="61">
        <f>K769+0</f>
        <v>42350.28</v>
      </c>
      <c r="K771" s="61"/>
      <c r="L771"/>
      <c r="O771" s="37">
        <f>I769+0</f>
        <v>4303.8900000000003</v>
      </c>
      <c r="P771" s="37">
        <f>K769+0</f>
        <v>42350.28</v>
      </c>
    </row>
    <row r="772" spans="1:29" hidden="1" x14ac:dyDescent="0.2">
      <c r="L772"/>
    </row>
    <row r="773" spans="1:29" ht="55.5" hidden="1" x14ac:dyDescent="0.2">
      <c r="A773" s="24">
        <v>95</v>
      </c>
      <c r="B773" s="24" t="str">
        <f>Source!F357</f>
        <v>КА, п.44</v>
      </c>
      <c r="C773" s="24" t="s">
        <v>1331</v>
      </c>
      <c r="D773" s="26" t="str">
        <f>Source!H357</f>
        <v>м</v>
      </c>
      <c r="E773" s="25">
        <f>Source!I357</f>
        <v>102</v>
      </c>
      <c r="F773" s="28">
        <f>Source!AL357</f>
        <v>8.6199999999999992</v>
      </c>
      <c r="G773" s="27"/>
      <c r="H773" s="25">
        <f>Source!AW358</f>
        <v>1</v>
      </c>
      <c r="I773" s="28">
        <f>Source!P357</f>
        <v>879.24</v>
      </c>
      <c r="J773" s="25">
        <f>IF(Source!BC358&lt;&gt; 0, Source!BC358, 1)</f>
        <v>9.84</v>
      </c>
      <c r="K773" s="28">
        <f>Source!P358</f>
        <v>8651.7199999999993</v>
      </c>
      <c r="L773"/>
      <c r="Q773">
        <f>Source!X357</f>
        <v>0</v>
      </c>
      <c r="R773">
        <f>Source!X358</f>
        <v>0</v>
      </c>
      <c r="S773">
        <f>Source!Y357</f>
        <v>0</v>
      </c>
      <c r="T773">
        <f>Source!Y358</f>
        <v>0</v>
      </c>
      <c r="U773">
        <f>ROUND((175/100)*ROUND(Source!R357, 2), 2)</f>
        <v>0</v>
      </c>
      <c r="V773">
        <f>ROUND((0/100)*ROUND(Source!R358, 2), 2)</f>
        <v>0</v>
      </c>
      <c r="AC773">
        <v>3</v>
      </c>
    </row>
    <row r="774" spans="1:29" hidden="1" x14ac:dyDescent="0.2">
      <c r="A774" s="51"/>
      <c r="B774" s="51"/>
      <c r="C774" s="52" t="str">
        <f>"Объем: "&amp;Source!I357&amp;"=100*"&amp;"1,02"</f>
        <v>Объем: 102=100*1,02</v>
      </c>
      <c r="D774" s="51"/>
      <c r="E774" s="51"/>
      <c r="F774" s="51"/>
      <c r="G774" s="51"/>
      <c r="H774" s="51"/>
      <c r="I774" s="51"/>
      <c r="J774" s="51"/>
      <c r="K774" s="51"/>
      <c r="L774"/>
    </row>
    <row r="775" spans="1:29" ht="15" hidden="1" x14ac:dyDescent="0.2">
      <c r="C775" s="36" t="s">
        <v>1294</v>
      </c>
      <c r="H775" s="61">
        <f>I773+0</f>
        <v>879.24</v>
      </c>
      <c r="I775" s="61"/>
      <c r="J775" s="61">
        <f>K773+0</f>
        <v>8651.7199999999993</v>
      </c>
      <c r="K775" s="61"/>
      <c r="L775"/>
      <c r="O775" s="37">
        <f>I773+0</f>
        <v>879.24</v>
      </c>
      <c r="P775" s="37">
        <f>K773+0</f>
        <v>8651.7199999999993</v>
      </c>
    </row>
    <row r="776" spans="1:29" hidden="1" x14ac:dyDescent="0.2">
      <c r="L776"/>
    </row>
    <row r="777" spans="1:29" ht="57" hidden="1" x14ac:dyDescent="0.2">
      <c r="A777" s="24">
        <v>96</v>
      </c>
      <c r="B777" s="24" t="str">
        <f>Source!F359</f>
        <v>4.8-172-1</v>
      </c>
      <c r="C777" s="24" t="s">
        <v>514</v>
      </c>
      <c r="D777" s="26" t="str">
        <f>Source!H359</f>
        <v>100 м</v>
      </c>
      <c r="E777" s="25">
        <f>Source!I359</f>
        <v>0.7</v>
      </c>
      <c r="F777" s="28"/>
      <c r="G777" s="27"/>
      <c r="H777" s="25"/>
      <c r="I777" s="28"/>
      <c r="J777" s="25"/>
      <c r="K777" s="28"/>
      <c r="L777"/>
      <c r="Q777">
        <f>Source!X359</f>
        <v>218.63</v>
      </c>
      <c r="R777">
        <f>Source!X360</f>
        <v>12319.71</v>
      </c>
      <c r="S777">
        <f>Source!Y359</f>
        <v>114.95</v>
      </c>
      <c r="T777">
        <f>Source!Y360</f>
        <v>6477.37</v>
      </c>
      <c r="U777">
        <f>ROUND((175/100)*ROUND(Source!R359, 2), 2)</f>
        <v>1.94</v>
      </c>
      <c r="V777">
        <f>ROUND((0/100)*ROUND(Source!R360, 2), 2)</f>
        <v>0</v>
      </c>
      <c r="AC777">
        <v>0</v>
      </c>
    </row>
    <row r="778" spans="1:29" hidden="1" x14ac:dyDescent="0.2">
      <c r="C778" s="29" t="str">
        <f>"Объем: "&amp;Source!I359&amp;"=70/"&amp;"100"</f>
        <v>Объем: 0,7=70/100</v>
      </c>
      <c r="L778"/>
    </row>
    <row r="779" spans="1:29" ht="14.25" hidden="1" x14ac:dyDescent="0.2">
      <c r="A779" s="24"/>
      <c r="B779" s="24"/>
      <c r="C779" s="24" t="s">
        <v>1283</v>
      </c>
      <c r="D779" s="26"/>
      <c r="E779" s="25"/>
      <c r="F779" s="28">
        <f>Source!AO359</f>
        <v>255.02</v>
      </c>
      <c r="G779" s="27" t="s">
        <v>165</v>
      </c>
      <c r="H779" s="25">
        <f>Source!AV360</f>
        <v>1.0469999999999999</v>
      </c>
      <c r="I779" s="28">
        <f>Source!S359</f>
        <v>224.28</v>
      </c>
      <c r="J779" s="25">
        <f>IF(Source!BA360&lt;&gt; 0, Source!BA360, 1)</f>
        <v>56.35</v>
      </c>
      <c r="K779" s="28">
        <f>Source!S360</f>
        <v>12638.18</v>
      </c>
      <c r="L779"/>
    </row>
    <row r="780" spans="1:29" ht="14.25" hidden="1" x14ac:dyDescent="0.2">
      <c r="A780" s="24"/>
      <c r="B780" s="24"/>
      <c r="C780" s="24" t="s">
        <v>1285</v>
      </c>
      <c r="D780" s="26"/>
      <c r="E780" s="25"/>
      <c r="F780" s="28">
        <f>Source!AM359</f>
        <v>28.09</v>
      </c>
      <c r="G780" s="27" t="s">
        <v>165</v>
      </c>
      <c r="H780" s="25">
        <f>Source!AV360</f>
        <v>1.0469999999999999</v>
      </c>
      <c r="I780" s="28">
        <f>Source!Q359</f>
        <v>24.7</v>
      </c>
      <c r="J780" s="25">
        <f>IF(Source!BB360&lt;&gt; 0, Source!BB360, 1)</f>
        <v>14.08</v>
      </c>
      <c r="K780" s="28">
        <f>Source!Q360</f>
        <v>347.78</v>
      </c>
      <c r="L780"/>
    </row>
    <row r="781" spans="1:29" ht="14.25" hidden="1" x14ac:dyDescent="0.2">
      <c r="A781" s="24"/>
      <c r="B781" s="24"/>
      <c r="C781" s="24" t="s">
        <v>1286</v>
      </c>
      <c r="D781" s="26"/>
      <c r="E781" s="25"/>
      <c r="F781" s="28">
        <f>Source!AN359</f>
        <v>1.26</v>
      </c>
      <c r="G781" s="27" t="s">
        <v>165</v>
      </c>
      <c r="H781" s="25">
        <f>Source!AV360</f>
        <v>1.0469999999999999</v>
      </c>
      <c r="I781" s="30">
        <f>Source!R359</f>
        <v>1.1100000000000001</v>
      </c>
      <c r="J781" s="25">
        <f>IF(Source!BS360&lt;&gt; 0, Source!BS360, 1)</f>
        <v>56.35</v>
      </c>
      <c r="K781" s="30">
        <f>Source!R360</f>
        <v>62.55</v>
      </c>
      <c r="L781"/>
    </row>
    <row r="782" spans="1:29" ht="14.25" hidden="1" x14ac:dyDescent="0.2">
      <c r="A782" s="24"/>
      <c r="B782" s="24"/>
      <c r="C782" s="24" t="s">
        <v>1297</v>
      </c>
      <c r="D782" s="26"/>
      <c r="E782" s="25"/>
      <c r="F782" s="28">
        <f>Source!AL359</f>
        <v>981</v>
      </c>
      <c r="G782" s="27"/>
      <c r="H782" s="25">
        <f>Source!AW360</f>
        <v>1</v>
      </c>
      <c r="I782" s="28">
        <f>Source!P359</f>
        <v>686.7</v>
      </c>
      <c r="J782" s="25">
        <f>IF(Source!BC360&lt;&gt; 0, Source!BC360, 1)</f>
        <v>2.3199999999999998</v>
      </c>
      <c r="K782" s="28">
        <f>Source!P360</f>
        <v>1593.14</v>
      </c>
      <c r="L782"/>
    </row>
    <row r="783" spans="1:29" ht="71.25" hidden="1" x14ac:dyDescent="0.2">
      <c r="A783" s="24" t="s">
        <v>516</v>
      </c>
      <c r="B783" s="24" t="str">
        <f>Source!F361</f>
        <v>1.12-5-43</v>
      </c>
      <c r="C783" s="24" t="s">
        <v>518</v>
      </c>
      <c r="D783" s="26" t="str">
        <f>Source!H361</f>
        <v>м</v>
      </c>
      <c r="E783" s="25">
        <f>Source!I361</f>
        <v>71.400000000000006</v>
      </c>
      <c r="F783" s="28">
        <f>Source!AK361</f>
        <v>5.78</v>
      </c>
      <c r="G783" s="49" t="s">
        <v>3</v>
      </c>
      <c r="H783" s="25">
        <f>Source!AW362</f>
        <v>1</v>
      </c>
      <c r="I783" s="28">
        <f>Source!O361</f>
        <v>412.69</v>
      </c>
      <c r="J783" s="25">
        <f>IF(Source!BC362&lt;&gt; 0, Source!BC362, 1)</f>
        <v>6.14</v>
      </c>
      <c r="K783" s="28">
        <f>Source!O362</f>
        <v>2533.92</v>
      </c>
      <c r="L783"/>
      <c r="Q783">
        <f>Source!X361</f>
        <v>0</v>
      </c>
      <c r="R783">
        <f>Source!X362</f>
        <v>0</v>
      </c>
      <c r="S783">
        <f>Source!Y361</f>
        <v>0</v>
      </c>
      <c r="T783">
        <f>Source!Y362</f>
        <v>0</v>
      </c>
      <c r="U783">
        <f>ROUND((175/100)*ROUND(Source!R361, 2), 2)</f>
        <v>0</v>
      </c>
      <c r="V783">
        <f>ROUND((0/100)*ROUND(Source!R362, 2), 2)</f>
        <v>0</v>
      </c>
      <c r="AC783">
        <v>3</v>
      </c>
    </row>
    <row r="784" spans="1:29" ht="14.25" hidden="1" x14ac:dyDescent="0.2">
      <c r="A784" s="24"/>
      <c r="B784" s="24"/>
      <c r="C784" s="24" t="s">
        <v>1287</v>
      </c>
      <c r="D784" s="26" t="s">
        <v>1288</v>
      </c>
      <c r="E784" s="25">
        <f>Source!BZ360</f>
        <v>97</v>
      </c>
      <c r="F784" s="28"/>
      <c r="G784" s="27"/>
      <c r="H784" s="25"/>
      <c r="I784" s="28">
        <f>SUM(Q777:Q783)</f>
        <v>218.63</v>
      </c>
      <c r="J784" s="25">
        <f>Source!AT360</f>
        <v>97</v>
      </c>
      <c r="K784" s="28">
        <f>SUM(R777:R783)</f>
        <v>12319.71</v>
      </c>
      <c r="L784"/>
    </row>
    <row r="785" spans="1:29" ht="14.25" hidden="1" x14ac:dyDescent="0.2">
      <c r="A785" s="24"/>
      <c r="B785" s="24"/>
      <c r="C785" s="24" t="s">
        <v>1289</v>
      </c>
      <c r="D785" s="26" t="s">
        <v>1288</v>
      </c>
      <c r="E785" s="25">
        <f>Source!CA360</f>
        <v>51</v>
      </c>
      <c r="F785" s="28"/>
      <c r="G785" s="27"/>
      <c r="H785" s="25"/>
      <c r="I785" s="28">
        <f>SUM(S777:S784)</f>
        <v>114.95</v>
      </c>
      <c r="J785" s="25">
        <f>Source!AU360</f>
        <v>51</v>
      </c>
      <c r="K785" s="28">
        <f>SUM(T777:T784)</f>
        <v>6477.37</v>
      </c>
      <c r="L785"/>
    </row>
    <row r="786" spans="1:29" ht="14.25" hidden="1" x14ac:dyDescent="0.2">
      <c r="A786" s="31"/>
      <c r="B786" s="31"/>
      <c r="C786" s="31" t="s">
        <v>1290</v>
      </c>
      <c r="D786" s="32" t="s">
        <v>1291</v>
      </c>
      <c r="E786" s="33">
        <f>Source!AQ359</f>
        <v>20.7</v>
      </c>
      <c r="F786" s="34"/>
      <c r="G786" s="35" t="s">
        <v>165</v>
      </c>
      <c r="H786" s="33">
        <f>Source!AV360</f>
        <v>1.0469999999999999</v>
      </c>
      <c r="I786" s="34">
        <f>Source!U359</f>
        <v>18.205235999999996</v>
      </c>
      <c r="J786" s="33"/>
      <c r="K786" s="34"/>
      <c r="L786"/>
    </row>
    <row r="787" spans="1:29" ht="15" hidden="1" x14ac:dyDescent="0.2">
      <c r="C787" s="36" t="s">
        <v>1292</v>
      </c>
      <c r="H787" s="61">
        <f>I779+I780+I782+I784+I785+SUM(I783:I783)-SUMIF(AC783:AC783, 5, I783:I783)-SUMIF(AC783:AC783, 6, I783:I783)</f>
        <v>1681.95</v>
      </c>
      <c r="I787" s="61"/>
      <c r="J787" s="61">
        <f>K779+K780+K782+K784+K785+SUM(K783:K783)-SUMIF(AC783:AC783, 5, K783:K783)-SUMIF(AC783:AC783, 6, K783:K783)</f>
        <v>35910.1</v>
      </c>
      <c r="K787" s="61"/>
      <c r="L787"/>
    </row>
    <row r="788" spans="1:29" ht="15" hidden="1" x14ac:dyDescent="0.2">
      <c r="C788" s="36" t="s">
        <v>1293</v>
      </c>
      <c r="H788" s="58">
        <f>SUMIF(AC783:AC783, 5, I783:I783)+SUMIF(AC783:AC783, 6, I783:I783)</f>
        <v>0</v>
      </c>
      <c r="I788" s="58"/>
      <c r="J788" s="58">
        <f>SUMIF(AC783:AC783, 5, K783:K783)+SUMIF(AC783:AC783, 6, K783:K783)</f>
        <v>0</v>
      </c>
      <c r="K788" s="58"/>
      <c r="L788"/>
    </row>
    <row r="789" spans="1:29" ht="15" hidden="1" x14ac:dyDescent="0.2">
      <c r="C789" s="36" t="s">
        <v>1294</v>
      </c>
      <c r="H789" s="58">
        <f>I779+I780+I782+I784+I785+SUM(I783:I783)</f>
        <v>1681.95</v>
      </c>
      <c r="I789" s="58"/>
      <c r="J789" s="58">
        <f>K779+K780+K782+K784+K785+SUM(K783:K783)</f>
        <v>35910.1</v>
      </c>
      <c r="K789" s="58"/>
      <c r="L789"/>
      <c r="O789" s="37">
        <f>I779+I780+I782+I784+I785+SUM(I783:I783)</f>
        <v>1681.95</v>
      </c>
      <c r="P789" s="37">
        <f>K779+K780+K782+K784+K785+SUM(K783:K783)</f>
        <v>35910.1</v>
      </c>
    </row>
    <row r="790" spans="1:29" hidden="1" x14ac:dyDescent="0.2">
      <c r="L790"/>
    </row>
    <row r="791" spans="1:29" ht="71.25" hidden="1" x14ac:dyDescent="0.2">
      <c r="A791" s="24">
        <v>97</v>
      </c>
      <c r="B791" s="24" t="str">
        <f>Source!F363</f>
        <v>4.8-175-2</v>
      </c>
      <c r="C791" s="24" t="s">
        <v>522</v>
      </c>
      <c r="D791" s="26" t="str">
        <f>Source!H363</f>
        <v>100 м</v>
      </c>
      <c r="E791" s="25">
        <f>Source!I363</f>
        <v>0.7</v>
      </c>
      <c r="F791" s="28"/>
      <c r="G791" s="27"/>
      <c r="H791" s="25"/>
      <c r="I791" s="28"/>
      <c r="J791" s="25"/>
      <c r="K791" s="28"/>
      <c r="L791"/>
      <c r="Q791">
        <f>Source!X363</f>
        <v>57.07</v>
      </c>
      <c r="R791">
        <f>Source!X364</f>
        <v>3215.62</v>
      </c>
      <c r="S791">
        <f>Source!Y363</f>
        <v>30</v>
      </c>
      <c r="T791">
        <f>Source!Y364</f>
        <v>1690.69</v>
      </c>
      <c r="U791">
        <f>ROUND((175/100)*ROUND(Source!R363, 2), 2)</f>
        <v>0.91</v>
      </c>
      <c r="V791">
        <f>ROUND((0/100)*ROUND(Source!R364, 2), 2)</f>
        <v>0</v>
      </c>
      <c r="AC791">
        <v>0</v>
      </c>
    </row>
    <row r="792" spans="1:29" hidden="1" x14ac:dyDescent="0.2">
      <c r="C792" s="29" t="str">
        <f>"Объем: "&amp;Source!I363&amp;"=70/"&amp;"100"</f>
        <v>Объем: 0,7=70/100</v>
      </c>
      <c r="L792"/>
    </row>
    <row r="793" spans="1:29" ht="14.25" hidden="1" x14ac:dyDescent="0.2">
      <c r="A793" s="24"/>
      <c r="B793" s="24"/>
      <c r="C793" s="24" t="s">
        <v>1283</v>
      </c>
      <c r="D793" s="26"/>
      <c r="E793" s="25"/>
      <c r="F793" s="28">
        <f>Source!AO363</f>
        <v>66.3</v>
      </c>
      <c r="G793" s="27" t="s">
        <v>165</v>
      </c>
      <c r="H793" s="25">
        <f>Source!AV364</f>
        <v>1.0469999999999999</v>
      </c>
      <c r="I793" s="28">
        <f>Source!S363</f>
        <v>58.31</v>
      </c>
      <c r="J793" s="25">
        <f>IF(Source!BA364&lt;&gt; 0, Source!BA364, 1)</f>
        <v>56.35</v>
      </c>
      <c r="K793" s="28">
        <f>Source!S364</f>
        <v>3285.77</v>
      </c>
      <c r="L793"/>
    </row>
    <row r="794" spans="1:29" ht="14.25" hidden="1" x14ac:dyDescent="0.2">
      <c r="A794" s="24"/>
      <c r="B794" s="24"/>
      <c r="C794" s="24" t="s">
        <v>1285</v>
      </c>
      <c r="D794" s="26"/>
      <c r="E794" s="25"/>
      <c r="F794" s="28">
        <f>Source!AM363</f>
        <v>5.25</v>
      </c>
      <c r="G794" s="27" t="s">
        <v>165</v>
      </c>
      <c r="H794" s="25">
        <f>Source!AV364</f>
        <v>1.0469999999999999</v>
      </c>
      <c r="I794" s="28">
        <f>Source!Q363</f>
        <v>4.62</v>
      </c>
      <c r="J794" s="25">
        <f>IF(Source!BB364&lt;&gt; 0, Source!BB364, 1)</f>
        <v>15.25</v>
      </c>
      <c r="K794" s="28">
        <f>Source!Q364</f>
        <v>70.459999999999994</v>
      </c>
      <c r="L794"/>
    </row>
    <row r="795" spans="1:29" ht="14.25" hidden="1" x14ac:dyDescent="0.2">
      <c r="A795" s="24"/>
      <c r="B795" s="24"/>
      <c r="C795" s="24" t="s">
        <v>1286</v>
      </c>
      <c r="D795" s="26"/>
      <c r="E795" s="25"/>
      <c r="F795" s="28">
        <f>Source!AN363</f>
        <v>0.59</v>
      </c>
      <c r="G795" s="27" t="s">
        <v>165</v>
      </c>
      <c r="H795" s="25">
        <f>Source!AV364</f>
        <v>1.0469999999999999</v>
      </c>
      <c r="I795" s="30">
        <f>Source!R363</f>
        <v>0.52</v>
      </c>
      <c r="J795" s="25">
        <f>IF(Source!BS364&lt;&gt; 0, Source!BS364, 1)</f>
        <v>56.35</v>
      </c>
      <c r="K795" s="30">
        <f>Source!R364</f>
        <v>29.3</v>
      </c>
      <c r="L795"/>
    </row>
    <row r="796" spans="1:29" ht="14.25" hidden="1" x14ac:dyDescent="0.2">
      <c r="A796" s="24"/>
      <c r="B796" s="24"/>
      <c r="C796" s="24" t="s">
        <v>1297</v>
      </c>
      <c r="D796" s="26"/>
      <c r="E796" s="25"/>
      <c r="F796" s="28">
        <f>Source!AL363</f>
        <v>61.98</v>
      </c>
      <c r="G796" s="27"/>
      <c r="H796" s="25">
        <f>Source!AW364</f>
        <v>1</v>
      </c>
      <c r="I796" s="28">
        <f>Source!P363</f>
        <v>43.39</v>
      </c>
      <c r="J796" s="25">
        <f>IF(Source!BC364&lt;&gt; 0, Source!BC364, 1)</f>
        <v>4.58</v>
      </c>
      <c r="K796" s="28">
        <f>Source!P364</f>
        <v>198.73</v>
      </c>
      <c r="L796"/>
    </row>
    <row r="797" spans="1:29" ht="69.75" hidden="1" x14ac:dyDescent="0.2">
      <c r="A797" s="24" t="s">
        <v>524</v>
      </c>
      <c r="B797" s="24" t="str">
        <f>Source!F365</f>
        <v>КА, п.42</v>
      </c>
      <c r="C797" s="24" t="s">
        <v>1329</v>
      </c>
      <c r="D797" s="26" t="str">
        <f>Source!H365</f>
        <v>м</v>
      </c>
      <c r="E797" s="25">
        <f>Source!I365</f>
        <v>72.099999999999994</v>
      </c>
      <c r="F797" s="28">
        <f>Source!AK365</f>
        <v>8.27</v>
      </c>
      <c r="G797" s="49" t="s">
        <v>3</v>
      </c>
      <c r="H797" s="25">
        <f>Source!AW366</f>
        <v>1</v>
      </c>
      <c r="I797" s="28">
        <f>Source!O365</f>
        <v>596.27</v>
      </c>
      <c r="J797" s="25">
        <f>IF(Source!BC366&lt;&gt; 0, Source!BC366, 1)</f>
        <v>9.84</v>
      </c>
      <c r="K797" s="28">
        <f>Source!O366</f>
        <v>5867.3</v>
      </c>
      <c r="L797"/>
      <c r="Q797">
        <f>Source!X365</f>
        <v>0</v>
      </c>
      <c r="R797">
        <f>Source!X366</f>
        <v>0</v>
      </c>
      <c r="S797">
        <f>Source!Y365</f>
        <v>0</v>
      </c>
      <c r="T797">
        <f>Source!Y366</f>
        <v>0</v>
      </c>
      <c r="U797">
        <f>ROUND((175/100)*ROUND(Source!R365, 2), 2)</f>
        <v>0</v>
      </c>
      <c r="V797">
        <f>ROUND((0/100)*ROUND(Source!R366, 2), 2)</f>
        <v>0</v>
      </c>
      <c r="AC797">
        <v>3</v>
      </c>
    </row>
    <row r="798" spans="1:29" ht="14.25" hidden="1" x14ac:dyDescent="0.2">
      <c r="A798" s="24"/>
      <c r="B798" s="24"/>
      <c r="C798" s="24" t="s">
        <v>1287</v>
      </c>
      <c r="D798" s="26" t="s">
        <v>1288</v>
      </c>
      <c r="E798" s="25">
        <f>Source!BZ364</f>
        <v>97</v>
      </c>
      <c r="F798" s="28"/>
      <c r="G798" s="27"/>
      <c r="H798" s="25"/>
      <c r="I798" s="28">
        <f>SUM(Q791:Q797)</f>
        <v>57.07</v>
      </c>
      <c r="J798" s="25">
        <f>Source!AT364</f>
        <v>97</v>
      </c>
      <c r="K798" s="28">
        <f>SUM(R791:R797)</f>
        <v>3215.62</v>
      </c>
      <c r="L798"/>
    </row>
    <row r="799" spans="1:29" ht="14.25" hidden="1" x14ac:dyDescent="0.2">
      <c r="A799" s="24"/>
      <c r="B799" s="24"/>
      <c r="C799" s="24" t="s">
        <v>1289</v>
      </c>
      <c r="D799" s="26" t="s">
        <v>1288</v>
      </c>
      <c r="E799" s="25">
        <f>Source!CA364</f>
        <v>51</v>
      </c>
      <c r="F799" s="28"/>
      <c r="G799" s="27"/>
      <c r="H799" s="25"/>
      <c r="I799" s="28">
        <f>SUM(S791:S798)</f>
        <v>30</v>
      </c>
      <c r="J799" s="25">
        <f>Source!AU364</f>
        <v>51</v>
      </c>
      <c r="K799" s="28">
        <f>SUM(T791:T798)</f>
        <v>1690.69</v>
      </c>
      <c r="L799"/>
    </row>
    <row r="800" spans="1:29" ht="14.25" hidden="1" x14ac:dyDescent="0.2">
      <c r="A800" s="31"/>
      <c r="B800" s="31"/>
      <c r="C800" s="31" t="s">
        <v>1290</v>
      </c>
      <c r="D800" s="32" t="s">
        <v>1291</v>
      </c>
      <c r="E800" s="33">
        <f>Source!AQ363</f>
        <v>5.39</v>
      </c>
      <c r="F800" s="34"/>
      <c r="G800" s="35" t="s">
        <v>165</v>
      </c>
      <c r="H800" s="33">
        <f>Source!AV364</f>
        <v>1.0469999999999999</v>
      </c>
      <c r="I800" s="34">
        <f>Source!U363</f>
        <v>4.7403971999999985</v>
      </c>
      <c r="J800" s="33"/>
      <c r="K800" s="34"/>
      <c r="L800"/>
    </row>
    <row r="801" spans="1:29" ht="15" hidden="1" x14ac:dyDescent="0.2">
      <c r="C801" s="36" t="s">
        <v>1292</v>
      </c>
      <c r="H801" s="61">
        <f>I793+I794+I796+I798+I799+SUM(I797:I797)-SUMIF(AC797:AC797, 5, I797:I797)-SUMIF(AC797:AC797, 6, I797:I797)</f>
        <v>789.66</v>
      </c>
      <c r="I801" s="61"/>
      <c r="J801" s="61">
        <f>K793+K794+K796+K798+K799+SUM(K797:K797)-SUMIF(AC797:AC797, 5, K797:K797)-SUMIF(AC797:AC797, 6, K797:K797)</f>
        <v>14328.57</v>
      </c>
      <c r="K801" s="61"/>
      <c r="L801"/>
    </row>
    <row r="802" spans="1:29" ht="15" hidden="1" x14ac:dyDescent="0.2">
      <c r="C802" s="36" t="s">
        <v>1293</v>
      </c>
      <c r="H802" s="58">
        <f>SUMIF(AC797:AC797, 5, I797:I797)+SUMIF(AC797:AC797, 6, I797:I797)</f>
        <v>0</v>
      </c>
      <c r="I802" s="58"/>
      <c r="J802" s="58">
        <f>SUMIF(AC797:AC797, 5, K797:K797)+SUMIF(AC797:AC797, 6, K797:K797)</f>
        <v>0</v>
      </c>
      <c r="K802" s="58"/>
      <c r="L802"/>
    </row>
    <row r="803" spans="1:29" ht="15" hidden="1" x14ac:dyDescent="0.2">
      <c r="C803" s="36" t="s">
        <v>1294</v>
      </c>
      <c r="H803" s="58">
        <f>I793+I794+I796+I798+I799+SUM(I797:I797)</f>
        <v>789.66</v>
      </c>
      <c r="I803" s="58"/>
      <c r="J803" s="58">
        <f>K793+K794+K796+K798+K799+SUM(K797:K797)</f>
        <v>14328.57</v>
      </c>
      <c r="K803" s="58"/>
      <c r="L803"/>
      <c r="O803" s="37">
        <f>I793+I794+I796+I798+I799+SUM(I797:I797)</f>
        <v>789.66</v>
      </c>
      <c r="P803" s="37">
        <f>K793+K794+K796+K798+K799+SUM(K797:K797)</f>
        <v>14328.57</v>
      </c>
    </row>
    <row r="804" spans="1:29" hidden="1" x14ac:dyDescent="0.2">
      <c r="L804"/>
    </row>
    <row r="805" spans="1:29" ht="57" hidden="1" x14ac:dyDescent="0.2">
      <c r="A805" s="24">
        <v>98</v>
      </c>
      <c r="B805" s="24" t="str">
        <f>Source!F367</f>
        <v>4.8-328-1</v>
      </c>
      <c r="C805" s="24" t="s">
        <v>527</v>
      </c>
      <c r="D805" s="26" t="str">
        <f>Source!H367</f>
        <v>100 м</v>
      </c>
      <c r="E805" s="25">
        <f>Source!I367</f>
        <v>219.7</v>
      </c>
      <c r="F805" s="28"/>
      <c r="G805" s="27"/>
      <c r="H805" s="25"/>
      <c r="I805" s="28"/>
      <c r="J805" s="25"/>
      <c r="K805" s="28"/>
      <c r="L805"/>
      <c r="Q805">
        <f>Source!X367</f>
        <v>17644.740000000002</v>
      </c>
      <c r="R805">
        <f>Source!X368</f>
        <v>994280.89</v>
      </c>
      <c r="S805">
        <f>Source!Y367</f>
        <v>9277.1299999999992</v>
      </c>
      <c r="T805">
        <f>Source!Y368</f>
        <v>522766.24</v>
      </c>
      <c r="U805">
        <f>ROUND((175/100)*ROUND(Source!R367, 2), 2)</f>
        <v>144.91999999999999</v>
      </c>
      <c r="V805">
        <f>ROUND((0/100)*ROUND(Source!R368, 2), 2)</f>
        <v>0</v>
      </c>
      <c r="AC805">
        <v>0</v>
      </c>
    </row>
    <row r="806" spans="1:29" hidden="1" x14ac:dyDescent="0.2">
      <c r="C806" s="29" t="str">
        <f>"Объем: "&amp;Source!I367&amp;"=(26500-"&amp;"4460-"&amp;"70)/"&amp;"100"</f>
        <v>Объем: 219,7=(26500-4460-70)/100</v>
      </c>
      <c r="L806"/>
    </row>
    <row r="807" spans="1:29" ht="14.25" hidden="1" x14ac:dyDescent="0.2">
      <c r="A807" s="24"/>
      <c r="B807" s="24"/>
      <c r="C807" s="24" t="s">
        <v>1283</v>
      </c>
      <c r="D807" s="26"/>
      <c r="E807" s="25"/>
      <c r="F807" s="28">
        <f>Source!AO367</f>
        <v>65.599999999999994</v>
      </c>
      <c r="G807" s="27" t="s">
        <v>165</v>
      </c>
      <c r="H807" s="25">
        <f>Source!AV368</f>
        <v>1.0469999999999999</v>
      </c>
      <c r="I807" s="28">
        <f>Source!S367</f>
        <v>18107.64</v>
      </c>
      <c r="J807" s="25">
        <f>IF(Source!BA368&lt;&gt; 0, Source!BA368, 1)</f>
        <v>56.35</v>
      </c>
      <c r="K807" s="28">
        <f>Source!S368</f>
        <v>1020365.51</v>
      </c>
      <c r="L807"/>
    </row>
    <row r="808" spans="1:29" ht="14.25" hidden="1" x14ac:dyDescent="0.2">
      <c r="A808" s="24"/>
      <c r="B808" s="24"/>
      <c r="C808" s="24" t="s">
        <v>1285</v>
      </c>
      <c r="D808" s="26"/>
      <c r="E808" s="25"/>
      <c r="F808" s="28">
        <f>Source!AM367</f>
        <v>2.62</v>
      </c>
      <c r="G808" s="27" t="s">
        <v>165</v>
      </c>
      <c r="H808" s="25">
        <f>Source!AV368</f>
        <v>1.0469999999999999</v>
      </c>
      <c r="I808" s="28">
        <f>Source!Q367</f>
        <v>723.2</v>
      </c>
      <c r="J808" s="25">
        <f>IF(Source!BB368&lt;&gt; 0, Source!BB368, 1)</f>
        <v>15.28</v>
      </c>
      <c r="K808" s="28">
        <f>Source!Q368</f>
        <v>11050.5</v>
      </c>
      <c r="L808"/>
    </row>
    <row r="809" spans="1:29" ht="14.25" hidden="1" x14ac:dyDescent="0.2">
      <c r="A809" s="24"/>
      <c r="B809" s="24"/>
      <c r="C809" s="24" t="s">
        <v>1286</v>
      </c>
      <c r="D809" s="26"/>
      <c r="E809" s="25"/>
      <c r="F809" s="28">
        <f>Source!AN367</f>
        <v>0.3</v>
      </c>
      <c r="G809" s="27" t="s">
        <v>165</v>
      </c>
      <c r="H809" s="25">
        <f>Source!AV368</f>
        <v>1.0469999999999999</v>
      </c>
      <c r="I809" s="30">
        <f>Source!R367</f>
        <v>82.81</v>
      </c>
      <c r="J809" s="25">
        <f>IF(Source!BS368&lt;&gt; 0, Source!BS368, 1)</f>
        <v>56.35</v>
      </c>
      <c r="K809" s="30">
        <f>Source!R368</f>
        <v>4666.34</v>
      </c>
      <c r="L809"/>
    </row>
    <row r="810" spans="1:29" ht="14.25" hidden="1" x14ac:dyDescent="0.2">
      <c r="A810" s="24"/>
      <c r="B810" s="24"/>
      <c r="C810" s="24" t="s">
        <v>1297</v>
      </c>
      <c r="D810" s="26"/>
      <c r="E810" s="25"/>
      <c r="F810" s="28">
        <f>Source!AL367</f>
        <v>125.83</v>
      </c>
      <c r="G810" s="27"/>
      <c r="H810" s="25">
        <f>Source!AW368</f>
        <v>1</v>
      </c>
      <c r="I810" s="28">
        <f>Source!P367</f>
        <v>27644.85</v>
      </c>
      <c r="J810" s="25">
        <f>IF(Source!BC368&lt;&gt; 0, Source!BC368, 1)</f>
        <v>3.78</v>
      </c>
      <c r="K810" s="28">
        <f>Source!P368</f>
        <v>104497.53</v>
      </c>
      <c r="L810"/>
    </row>
    <row r="811" spans="1:29" ht="69.75" hidden="1" x14ac:dyDescent="0.2">
      <c r="A811" s="24" t="s">
        <v>529</v>
      </c>
      <c r="B811" s="24" t="str">
        <f>Source!F369</f>
        <v>КА, п.42</v>
      </c>
      <c r="C811" s="24" t="s">
        <v>1329</v>
      </c>
      <c r="D811" s="26" t="str">
        <f>Source!H369</f>
        <v>м</v>
      </c>
      <c r="E811" s="25">
        <f>Source!I369</f>
        <v>22409.4</v>
      </c>
      <c r="F811" s="28">
        <f>Source!AK369</f>
        <v>8.27</v>
      </c>
      <c r="G811" s="49" t="s">
        <v>3</v>
      </c>
      <c r="H811" s="25">
        <f>Source!AW370</f>
        <v>1</v>
      </c>
      <c r="I811" s="28">
        <f>Source!O369</f>
        <v>185325.74</v>
      </c>
      <c r="J811" s="25">
        <f>IF(Source!BC370&lt;&gt; 0, Source!BC370, 1)</f>
        <v>9.84</v>
      </c>
      <c r="K811" s="28">
        <f>Source!O370</f>
        <v>1823605.28</v>
      </c>
      <c r="L811"/>
      <c r="Q811">
        <f>Source!X369</f>
        <v>0</v>
      </c>
      <c r="R811">
        <f>Source!X370</f>
        <v>0</v>
      </c>
      <c r="S811">
        <f>Source!Y369</f>
        <v>0</v>
      </c>
      <c r="T811">
        <f>Source!Y370</f>
        <v>0</v>
      </c>
      <c r="U811">
        <f>ROUND((175/100)*ROUND(Source!R369, 2), 2)</f>
        <v>0</v>
      </c>
      <c r="V811">
        <f>ROUND((0/100)*ROUND(Source!R370, 2), 2)</f>
        <v>0</v>
      </c>
      <c r="AC811">
        <v>3</v>
      </c>
    </row>
    <row r="812" spans="1:29" ht="14.25" hidden="1" x14ac:dyDescent="0.2">
      <c r="A812" s="24"/>
      <c r="B812" s="24"/>
      <c r="C812" s="24" t="s">
        <v>1287</v>
      </c>
      <c r="D812" s="26" t="s">
        <v>1288</v>
      </c>
      <c r="E812" s="25">
        <f>Source!BZ368</f>
        <v>97</v>
      </c>
      <c r="F812" s="28"/>
      <c r="G812" s="27"/>
      <c r="H812" s="25"/>
      <c r="I812" s="28">
        <f>SUM(Q805:Q811)</f>
        <v>17644.740000000002</v>
      </c>
      <c r="J812" s="25">
        <f>Source!AT368</f>
        <v>97</v>
      </c>
      <c r="K812" s="28">
        <f>SUM(R805:R811)</f>
        <v>994280.89</v>
      </c>
      <c r="L812"/>
    </row>
    <row r="813" spans="1:29" ht="14.25" hidden="1" x14ac:dyDescent="0.2">
      <c r="A813" s="24"/>
      <c r="B813" s="24"/>
      <c r="C813" s="24" t="s">
        <v>1289</v>
      </c>
      <c r="D813" s="26" t="s">
        <v>1288</v>
      </c>
      <c r="E813" s="25">
        <f>Source!CA368</f>
        <v>51</v>
      </c>
      <c r="F813" s="28"/>
      <c r="G813" s="27"/>
      <c r="H813" s="25"/>
      <c r="I813" s="28">
        <f>SUM(S805:S812)</f>
        <v>9277.1299999999992</v>
      </c>
      <c r="J813" s="25">
        <f>Source!AU368</f>
        <v>51</v>
      </c>
      <c r="K813" s="28">
        <f>SUM(T805:T812)</f>
        <v>522766.24</v>
      </c>
      <c r="L813"/>
    </row>
    <row r="814" spans="1:29" ht="14.25" hidden="1" x14ac:dyDescent="0.2">
      <c r="A814" s="31"/>
      <c r="B814" s="31"/>
      <c r="C814" s="31" t="s">
        <v>1290</v>
      </c>
      <c r="D814" s="32" t="s">
        <v>1291</v>
      </c>
      <c r="E814" s="33">
        <f>Source!AQ367</f>
        <v>5.29</v>
      </c>
      <c r="F814" s="34"/>
      <c r="G814" s="35" t="s">
        <v>165</v>
      </c>
      <c r="H814" s="33">
        <f>Source!AV368</f>
        <v>1.0469999999999999</v>
      </c>
      <c r="I814" s="34">
        <f>Source!U367</f>
        <v>1460.2044131999996</v>
      </c>
      <c r="J814" s="33"/>
      <c r="K814" s="34"/>
      <c r="L814"/>
    </row>
    <row r="815" spans="1:29" ht="15" hidden="1" x14ac:dyDescent="0.2">
      <c r="C815" s="36" t="s">
        <v>1292</v>
      </c>
      <c r="H815" s="61">
        <f>I807+I808+I810+I812+I813+SUM(I811:I811)-SUMIF(AC811:AC811, 5, I811:I811)-SUMIF(AC811:AC811, 6, I811:I811)</f>
        <v>258723.3</v>
      </c>
      <c r="I815" s="61"/>
      <c r="J815" s="61">
        <f>K807+K808+K810+K812+K813+SUM(K811:K811)-SUMIF(AC811:AC811, 5, K811:K811)-SUMIF(AC811:AC811, 6, K811:K811)</f>
        <v>4476565.95</v>
      </c>
      <c r="K815" s="61"/>
      <c r="L815"/>
    </row>
    <row r="816" spans="1:29" ht="15" hidden="1" x14ac:dyDescent="0.2">
      <c r="C816" s="36" t="s">
        <v>1293</v>
      </c>
      <c r="H816" s="58">
        <f>SUMIF(AC811:AC811, 5, I811:I811)+SUMIF(AC811:AC811, 6, I811:I811)</f>
        <v>0</v>
      </c>
      <c r="I816" s="58"/>
      <c r="J816" s="58">
        <f>SUMIF(AC811:AC811, 5, K811:K811)+SUMIF(AC811:AC811, 6, K811:K811)</f>
        <v>0</v>
      </c>
      <c r="K816" s="58"/>
      <c r="L816"/>
    </row>
    <row r="817" spans="1:29" ht="15" hidden="1" x14ac:dyDescent="0.2">
      <c r="C817" s="36" t="s">
        <v>1294</v>
      </c>
      <c r="H817" s="58">
        <f>I807+I808+I810+I812+I813+SUM(I811:I811)</f>
        <v>258723.3</v>
      </c>
      <c r="I817" s="58"/>
      <c r="J817" s="58">
        <f>K807+K808+K810+K812+K813+SUM(K811:K811)</f>
        <v>4476565.95</v>
      </c>
      <c r="K817" s="58"/>
      <c r="L817"/>
      <c r="O817" s="37">
        <f>I807+I808+I810+I812+I813+SUM(I811:I811)</f>
        <v>258723.3</v>
      </c>
      <c r="P817" s="37">
        <f>K807+K808+K810+K812+K813+SUM(K811:K811)</f>
        <v>4476565.95</v>
      </c>
    </row>
    <row r="818" spans="1:29" hidden="1" x14ac:dyDescent="0.2">
      <c r="L818"/>
    </row>
    <row r="819" spans="1:29" ht="57" hidden="1" x14ac:dyDescent="0.2">
      <c r="A819" s="24">
        <v>99</v>
      </c>
      <c r="B819" s="24" t="str">
        <f>Source!F371</f>
        <v>4.8-86-2</v>
      </c>
      <c r="C819" s="24" t="s">
        <v>532</v>
      </c>
      <c r="D819" s="26" t="str">
        <f>Source!H371</f>
        <v>100 М УЛОЖЕННОГО КАБЕЛЯ</v>
      </c>
      <c r="E819" s="25">
        <f>Source!I371</f>
        <v>267.5</v>
      </c>
      <c r="F819" s="28"/>
      <c r="G819" s="27"/>
      <c r="H819" s="25"/>
      <c r="I819" s="28"/>
      <c r="J819" s="25"/>
      <c r="K819" s="28"/>
      <c r="L819"/>
      <c r="Q819">
        <f>Source!X371</f>
        <v>5059.59</v>
      </c>
      <c r="R819">
        <f>Source!X372</f>
        <v>285107.77</v>
      </c>
      <c r="S819">
        <f>Source!Y371</f>
        <v>2660.2</v>
      </c>
      <c r="T819">
        <f>Source!Y372</f>
        <v>149902.03</v>
      </c>
      <c r="U819">
        <f>ROUND((175/100)*ROUND(Source!R371, 2), 2)</f>
        <v>0</v>
      </c>
      <c r="V819">
        <f>ROUND((0/100)*ROUND(Source!R372, 2), 2)</f>
        <v>0</v>
      </c>
      <c r="AC819">
        <v>0</v>
      </c>
    </row>
    <row r="820" spans="1:29" hidden="1" x14ac:dyDescent="0.2">
      <c r="C820" s="29" t="str">
        <f>"Объем: "&amp;Source!I371&amp;"=(26500+"&amp;"150+"&amp;"100)/"&amp;"100"</f>
        <v>Объем: 267,5=(26500+150+100)/100</v>
      </c>
      <c r="L820"/>
    </row>
    <row r="821" spans="1:29" ht="14.25" hidden="1" x14ac:dyDescent="0.2">
      <c r="A821" s="24"/>
      <c r="B821" s="24"/>
      <c r="C821" s="24" t="s">
        <v>1283</v>
      </c>
      <c r="D821" s="26"/>
      <c r="E821" s="25"/>
      <c r="F821" s="28">
        <f>Source!AO371</f>
        <v>15.52</v>
      </c>
      <c r="G821" s="27" t="s">
        <v>165</v>
      </c>
      <c r="H821" s="25">
        <f>Source!AV372</f>
        <v>1.0469999999999999</v>
      </c>
      <c r="I821" s="28">
        <f>Source!S371</f>
        <v>5216.07</v>
      </c>
      <c r="J821" s="25">
        <f>IF(Source!BA372&lt;&gt; 0, Source!BA372, 1)</f>
        <v>56.35</v>
      </c>
      <c r="K821" s="28">
        <f>Source!S372</f>
        <v>293925.53999999998</v>
      </c>
      <c r="L821"/>
    </row>
    <row r="822" spans="1:29" ht="14.25" hidden="1" x14ac:dyDescent="0.2">
      <c r="A822" s="24"/>
      <c r="B822" s="24"/>
      <c r="C822" s="24" t="s">
        <v>1297</v>
      </c>
      <c r="D822" s="26"/>
      <c r="E822" s="25"/>
      <c r="F822" s="28">
        <f>Source!AL371</f>
        <v>0.56999999999999995</v>
      </c>
      <c r="G822" s="27"/>
      <c r="H822" s="25">
        <f>Source!AW372</f>
        <v>1</v>
      </c>
      <c r="I822" s="28">
        <f>Source!P371</f>
        <v>152.47999999999999</v>
      </c>
      <c r="J822" s="25">
        <f>IF(Source!BC372&lt;&gt; 0, Source!BC372, 1)</f>
        <v>18.190000000000001</v>
      </c>
      <c r="K822" s="28">
        <f>Source!P372</f>
        <v>2773.61</v>
      </c>
      <c r="L822"/>
    </row>
    <row r="823" spans="1:29" ht="14.25" hidden="1" x14ac:dyDescent="0.2">
      <c r="A823" s="24"/>
      <c r="B823" s="24"/>
      <c r="C823" s="24" t="s">
        <v>1287</v>
      </c>
      <c r="D823" s="26" t="s">
        <v>1288</v>
      </c>
      <c r="E823" s="25">
        <f>Source!BZ372</f>
        <v>97</v>
      </c>
      <c r="F823" s="28"/>
      <c r="G823" s="27"/>
      <c r="H823" s="25"/>
      <c r="I823" s="28">
        <f>SUM(Q819:Q822)</f>
        <v>5059.59</v>
      </c>
      <c r="J823" s="25">
        <f>Source!AT372</f>
        <v>97</v>
      </c>
      <c r="K823" s="28">
        <f>SUM(R819:R822)</f>
        <v>285107.77</v>
      </c>
      <c r="L823"/>
    </row>
    <row r="824" spans="1:29" ht="14.25" hidden="1" x14ac:dyDescent="0.2">
      <c r="A824" s="24"/>
      <c r="B824" s="24"/>
      <c r="C824" s="24" t="s">
        <v>1289</v>
      </c>
      <c r="D824" s="26" t="s">
        <v>1288</v>
      </c>
      <c r="E824" s="25">
        <f>Source!CA372</f>
        <v>51</v>
      </c>
      <c r="F824" s="28"/>
      <c r="G824" s="27"/>
      <c r="H824" s="25"/>
      <c r="I824" s="28">
        <f>SUM(S819:S823)</f>
        <v>2660.2</v>
      </c>
      <c r="J824" s="25">
        <f>Source!AU372</f>
        <v>51</v>
      </c>
      <c r="K824" s="28">
        <f>SUM(T819:T823)</f>
        <v>149902.03</v>
      </c>
      <c r="L824"/>
    </row>
    <row r="825" spans="1:29" ht="14.25" hidden="1" x14ac:dyDescent="0.2">
      <c r="A825" s="31"/>
      <c r="B825" s="31"/>
      <c r="C825" s="31" t="s">
        <v>1290</v>
      </c>
      <c r="D825" s="32" t="s">
        <v>1291</v>
      </c>
      <c r="E825" s="33">
        <f>Source!AQ371</f>
        <v>1.26</v>
      </c>
      <c r="F825" s="34"/>
      <c r="G825" s="35" t="s">
        <v>165</v>
      </c>
      <c r="H825" s="33">
        <f>Source!AV372</f>
        <v>1.0469999999999999</v>
      </c>
      <c r="I825" s="34">
        <f>Source!U371</f>
        <v>423.46961999999996</v>
      </c>
      <c r="J825" s="33"/>
      <c r="K825" s="34"/>
      <c r="L825"/>
    </row>
    <row r="826" spans="1:29" ht="15" hidden="1" x14ac:dyDescent="0.2">
      <c r="C826" s="36" t="s">
        <v>1292</v>
      </c>
      <c r="H826" s="61">
        <f>I821+I822+I823+I824+0-0-0</f>
        <v>13088.34</v>
      </c>
      <c r="I826" s="61"/>
      <c r="J826" s="61">
        <f>K821+K822+K823+K824+0-0-0</f>
        <v>731708.95</v>
      </c>
      <c r="K826" s="61"/>
      <c r="L826"/>
    </row>
    <row r="827" spans="1:29" ht="15" hidden="1" x14ac:dyDescent="0.2">
      <c r="C827" s="36" t="s">
        <v>1293</v>
      </c>
      <c r="H827" s="58">
        <f>0+0</f>
        <v>0</v>
      </c>
      <c r="I827" s="58"/>
      <c r="J827" s="58">
        <f>0+0</f>
        <v>0</v>
      </c>
      <c r="K827" s="58"/>
      <c r="L827"/>
    </row>
    <row r="828" spans="1:29" ht="15" hidden="1" x14ac:dyDescent="0.2">
      <c r="C828" s="36" t="s">
        <v>1294</v>
      </c>
      <c r="H828" s="58">
        <f>I821+I822+I823+I824+0</f>
        <v>13088.34</v>
      </c>
      <c r="I828" s="58"/>
      <c r="J828" s="58">
        <f>K821+K822+K823+K824+0</f>
        <v>731708.95</v>
      </c>
      <c r="K828" s="58"/>
      <c r="L828"/>
      <c r="O828" s="37">
        <f>I821+I822+I823+I824+0</f>
        <v>13088.34</v>
      </c>
      <c r="P828" s="37">
        <f>K821+K822+K823+K824+0</f>
        <v>731708.95</v>
      </c>
    </row>
    <row r="829" spans="1:29" hidden="1" x14ac:dyDescent="0.2">
      <c r="L829"/>
    </row>
    <row r="830" spans="1:29" ht="28.5" hidden="1" x14ac:dyDescent="0.2">
      <c r="A830" s="24">
        <v>100</v>
      </c>
      <c r="B830" s="24" t="str">
        <f>Source!F373</f>
        <v>1.1-1-7994</v>
      </c>
      <c r="C830" s="24" t="s">
        <v>537</v>
      </c>
      <c r="D830" s="26" t="str">
        <f>Source!H373</f>
        <v>т</v>
      </c>
      <c r="E830" s="25">
        <f>Source!I373</f>
        <v>-8.0249999999999991E-3</v>
      </c>
      <c r="F830" s="28">
        <f>Source!AL373</f>
        <v>18995.22</v>
      </c>
      <c r="G830" s="27"/>
      <c r="H830" s="25">
        <f>Source!AW374</f>
        <v>1</v>
      </c>
      <c r="I830" s="28">
        <f>Source!P373</f>
        <v>-152.44</v>
      </c>
      <c r="J830" s="25">
        <f>IF(Source!BC374&lt;&gt; 0, Source!BC374, 1)</f>
        <v>18.190000000000001</v>
      </c>
      <c r="K830" s="28">
        <f>Source!P374</f>
        <v>-2772.88</v>
      </c>
      <c r="L830"/>
      <c r="Q830">
        <f>Source!X373</f>
        <v>0</v>
      </c>
      <c r="R830">
        <f>Source!X374</f>
        <v>0</v>
      </c>
      <c r="S830">
        <f>Source!Y373</f>
        <v>0</v>
      </c>
      <c r="T830">
        <f>Source!Y374</f>
        <v>0</v>
      </c>
      <c r="U830">
        <f>ROUND((175/100)*ROUND(Source!R373, 2), 2)</f>
        <v>0</v>
      </c>
      <c r="V830">
        <f>ROUND((0/100)*ROUND(Source!R374, 2), 2)</f>
        <v>0</v>
      </c>
      <c r="AC830">
        <v>3</v>
      </c>
    </row>
    <row r="831" spans="1:29" hidden="1" x14ac:dyDescent="0.2">
      <c r="A831" s="51"/>
      <c r="B831" s="51"/>
      <c r="C831" s="52" t="str">
        <f>"Объем: "&amp;Source!I373&amp;"="&amp;Source!I371&amp;"*"&amp;"-"&amp;"0,00003"</f>
        <v>Объем: -0,008025=267,5*-0,00003</v>
      </c>
      <c r="D831" s="51"/>
      <c r="E831" s="51"/>
      <c r="F831" s="51"/>
      <c r="G831" s="51"/>
      <c r="H831" s="51"/>
      <c r="I831" s="51"/>
      <c r="J831" s="51"/>
      <c r="K831" s="51"/>
      <c r="L831"/>
    </row>
    <row r="832" spans="1:29" ht="15" hidden="1" x14ac:dyDescent="0.2">
      <c r="C832" s="36" t="s">
        <v>1294</v>
      </c>
      <c r="H832" s="61">
        <f>I830+0</f>
        <v>-152.44</v>
      </c>
      <c r="I832" s="61"/>
      <c r="J832" s="61">
        <f>K830+0</f>
        <v>-2772.88</v>
      </c>
      <c r="K832" s="61"/>
      <c r="L832"/>
      <c r="O832" s="37">
        <f>I830+0</f>
        <v>-152.44</v>
      </c>
      <c r="P832" s="37">
        <f>K830+0</f>
        <v>-2772.88</v>
      </c>
    </row>
    <row r="833" spans="1:29" hidden="1" x14ac:dyDescent="0.2">
      <c r="L833"/>
    </row>
    <row r="834" spans="1:29" ht="41.25" hidden="1" x14ac:dyDescent="0.2">
      <c r="A834" s="31">
        <v>101</v>
      </c>
      <c r="B834" s="31" t="str">
        <f>Source!F375</f>
        <v>КА, п.46</v>
      </c>
      <c r="C834" s="31" t="s">
        <v>1332</v>
      </c>
      <c r="D834" s="32" t="str">
        <f>Source!H375</f>
        <v>ШТ</v>
      </c>
      <c r="E834" s="33">
        <f>Source!I375</f>
        <v>15</v>
      </c>
      <c r="F834" s="34">
        <f>Source!AL375</f>
        <v>387.45000000000005</v>
      </c>
      <c r="G834" s="35"/>
      <c r="H834" s="33">
        <f>Source!AW376</f>
        <v>1</v>
      </c>
      <c r="I834" s="34">
        <f>Source!P375</f>
        <v>5811.75</v>
      </c>
      <c r="J834" s="33">
        <f>IF(Source!BC376&lt;&gt; 0, Source!BC376, 1)</f>
        <v>9.84</v>
      </c>
      <c r="K834" s="34">
        <f>Source!P376</f>
        <v>57187.62</v>
      </c>
      <c r="L834"/>
      <c r="Q834">
        <f>Source!X375</f>
        <v>0</v>
      </c>
      <c r="R834">
        <f>Source!X376</f>
        <v>0</v>
      </c>
      <c r="S834">
        <f>Source!Y375</f>
        <v>0</v>
      </c>
      <c r="T834">
        <f>Source!Y376</f>
        <v>0</v>
      </c>
      <c r="U834">
        <f>ROUND((175/100)*ROUND(Source!R375, 2), 2)</f>
        <v>0</v>
      </c>
      <c r="V834">
        <f>ROUND((0/100)*ROUND(Source!R376, 2), 2)</f>
        <v>0</v>
      </c>
      <c r="AC834">
        <v>3</v>
      </c>
    </row>
    <row r="835" spans="1:29" ht="15" hidden="1" x14ac:dyDescent="0.2">
      <c r="C835" s="36" t="s">
        <v>1294</v>
      </c>
      <c r="H835" s="61">
        <f>I834+0</f>
        <v>5811.75</v>
      </c>
      <c r="I835" s="61"/>
      <c r="J835" s="61">
        <f>K834+0</f>
        <v>57187.62</v>
      </c>
      <c r="K835" s="61"/>
      <c r="L835"/>
      <c r="O835" s="37">
        <f>I834+0</f>
        <v>5811.75</v>
      </c>
      <c r="P835" s="37">
        <f>K834+0</f>
        <v>57187.62</v>
      </c>
    </row>
    <row r="836" spans="1:29" hidden="1" x14ac:dyDescent="0.2">
      <c r="L836"/>
    </row>
    <row r="837" spans="1:29" hidden="1" x14ac:dyDescent="0.2">
      <c r="L837"/>
    </row>
    <row r="838" spans="1:29" ht="15" hidden="1" x14ac:dyDescent="0.25">
      <c r="A838" s="60" t="str">
        <f>CONCATENATE("Итого по разделу: ",IF(Source!G378&lt;&gt;"Новый раздел", Source!G378, ""))</f>
        <v>Итого по разделу: Кабельная продукция</v>
      </c>
      <c r="B838" s="60"/>
      <c r="C838" s="60"/>
      <c r="D838" s="60"/>
      <c r="E838" s="60"/>
      <c r="F838" s="60"/>
      <c r="G838" s="60"/>
      <c r="H838" s="58">
        <f>SUM(O736:O837)</f>
        <v>429148.33</v>
      </c>
      <c r="I838" s="59"/>
      <c r="J838" s="58">
        <f>SUM(P736:P837)</f>
        <v>7922643.1300000008</v>
      </c>
      <c r="K838" s="59"/>
      <c r="L838"/>
    </row>
    <row r="839" spans="1:29" hidden="1" x14ac:dyDescent="0.2">
      <c r="A839" t="s">
        <v>1295</v>
      </c>
      <c r="I839">
        <f>SUM(W736:W838)</f>
        <v>0</v>
      </c>
      <c r="J839">
        <f>SUM(X736:X838)</f>
        <v>0</v>
      </c>
      <c r="L839"/>
    </row>
    <row r="840" spans="1:29" hidden="1" x14ac:dyDescent="0.2">
      <c r="A840" t="s">
        <v>1296</v>
      </c>
      <c r="I840">
        <f>SUM(Y736:Y839)</f>
        <v>0</v>
      </c>
      <c r="J840">
        <f>SUM(Z736:Z839)</f>
        <v>0</v>
      </c>
      <c r="L840"/>
    </row>
    <row r="841" spans="1:29" hidden="1" x14ac:dyDescent="0.2">
      <c r="L841"/>
    </row>
    <row r="842" spans="1:29" ht="16.5" hidden="1" x14ac:dyDescent="0.2">
      <c r="A842" s="62" t="str">
        <f>CONCATENATE("Раздел: ",IF(Source!G408&lt;&gt;"Новый раздел", Source!G408, ""))</f>
        <v>Раздел: КНС. Монтажные изделия</v>
      </c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/>
    </row>
    <row r="843" spans="1:29" ht="57" hidden="1" x14ac:dyDescent="0.2">
      <c r="A843" s="24">
        <v>102</v>
      </c>
      <c r="B843" s="24" t="str">
        <f>Source!F412</f>
        <v>4.8-331-2</v>
      </c>
      <c r="C843" s="24" t="s">
        <v>546</v>
      </c>
      <c r="D843" s="26" t="str">
        <f>Source!H412</f>
        <v>100 М ТРАССЫ</v>
      </c>
      <c r="E843" s="25">
        <f>Source!I412</f>
        <v>4.5</v>
      </c>
      <c r="F843" s="28"/>
      <c r="G843" s="27"/>
      <c r="H843" s="25"/>
      <c r="I843" s="28"/>
      <c r="J843" s="25"/>
      <c r="K843" s="28"/>
      <c r="L843"/>
      <c r="Q843">
        <f>Source!X412</f>
        <v>1137.25</v>
      </c>
      <c r="R843">
        <f>Source!X413</f>
        <v>64083.88</v>
      </c>
      <c r="S843">
        <f>Source!Y412</f>
        <v>597.92999999999995</v>
      </c>
      <c r="T843">
        <f>Source!Y413</f>
        <v>33693.589999999997</v>
      </c>
      <c r="U843">
        <f>ROUND((175/100)*ROUND(Source!R412, 2), 2)</f>
        <v>11.87</v>
      </c>
      <c r="V843">
        <f>ROUND((0/100)*ROUND(Source!R413, 2), 2)</f>
        <v>0</v>
      </c>
      <c r="AC843">
        <v>0</v>
      </c>
    </row>
    <row r="844" spans="1:29" hidden="1" x14ac:dyDescent="0.2">
      <c r="C844" s="29" t="str">
        <f>"Объем: "&amp;Source!I412&amp;"=450/"&amp;"100"</f>
        <v>Объем: 4,5=450/100</v>
      </c>
      <c r="L844"/>
    </row>
    <row r="845" spans="1:29" ht="14.25" hidden="1" x14ac:dyDescent="0.2">
      <c r="A845" s="24"/>
      <c r="B845" s="24"/>
      <c r="C845" s="24" t="s">
        <v>1283</v>
      </c>
      <c r="D845" s="26"/>
      <c r="E845" s="25"/>
      <c r="F845" s="28">
        <f>Source!AO412</f>
        <v>206.17</v>
      </c>
      <c r="G845" s="27" t="s">
        <v>165</v>
      </c>
      <c r="H845" s="25">
        <f>Source!AV413</f>
        <v>1.0469999999999999</v>
      </c>
      <c r="I845" s="28">
        <f>Source!S412</f>
        <v>1165.6400000000001</v>
      </c>
      <c r="J845" s="25">
        <f>IF(Source!BA413&lt;&gt; 0, Source!BA413, 1)</f>
        <v>56.35</v>
      </c>
      <c r="K845" s="28">
        <f>Source!S413</f>
        <v>65683.81</v>
      </c>
      <c r="L845"/>
    </row>
    <row r="846" spans="1:29" ht="14.25" hidden="1" x14ac:dyDescent="0.2">
      <c r="A846" s="24"/>
      <c r="B846" s="24"/>
      <c r="C846" s="24" t="s">
        <v>1285</v>
      </c>
      <c r="D846" s="26"/>
      <c r="E846" s="25"/>
      <c r="F846" s="28">
        <f>Source!AM412</f>
        <v>6.67</v>
      </c>
      <c r="G846" s="27" t="s">
        <v>165</v>
      </c>
      <c r="H846" s="25">
        <f>Source!AV413</f>
        <v>1.0469999999999999</v>
      </c>
      <c r="I846" s="28">
        <f>Source!Q412</f>
        <v>37.71</v>
      </c>
      <c r="J846" s="25">
        <f>IF(Source!BB413&lt;&gt; 0, Source!BB413, 1)</f>
        <v>18.96</v>
      </c>
      <c r="K846" s="28">
        <f>Source!Q413</f>
        <v>714.98</v>
      </c>
      <c r="L846"/>
    </row>
    <row r="847" spans="1:29" ht="14.25" hidden="1" x14ac:dyDescent="0.2">
      <c r="A847" s="24"/>
      <c r="B847" s="24"/>
      <c r="C847" s="24" t="s">
        <v>1286</v>
      </c>
      <c r="D847" s="26"/>
      <c r="E847" s="25"/>
      <c r="F847" s="28">
        <f>Source!AN412</f>
        <v>1.2</v>
      </c>
      <c r="G847" s="27" t="s">
        <v>165</v>
      </c>
      <c r="H847" s="25">
        <f>Source!AV413</f>
        <v>1.0469999999999999</v>
      </c>
      <c r="I847" s="30">
        <f>Source!R412</f>
        <v>6.78</v>
      </c>
      <c r="J847" s="25">
        <f>IF(Source!BS413&lt;&gt; 0, Source!BS413, 1)</f>
        <v>56.35</v>
      </c>
      <c r="K847" s="30">
        <f>Source!R413</f>
        <v>382.05</v>
      </c>
      <c r="L847"/>
    </row>
    <row r="848" spans="1:29" ht="14.25" hidden="1" x14ac:dyDescent="0.2">
      <c r="A848" s="24"/>
      <c r="B848" s="24"/>
      <c r="C848" s="24" t="s">
        <v>1297</v>
      </c>
      <c r="D848" s="26"/>
      <c r="E848" s="25"/>
      <c r="F848" s="28">
        <f>Source!AL412</f>
        <v>11.34</v>
      </c>
      <c r="G848" s="27"/>
      <c r="H848" s="25">
        <f>Source!AW413</f>
        <v>1</v>
      </c>
      <c r="I848" s="28">
        <f>Source!P412</f>
        <v>51.03</v>
      </c>
      <c r="J848" s="25">
        <f>IF(Source!BC413&lt;&gt; 0, Source!BC413, 1)</f>
        <v>8.24</v>
      </c>
      <c r="K848" s="28">
        <f>Source!P413</f>
        <v>420.49</v>
      </c>
      <c r="L848"/>
    </row>
    <row r="849" spans="1:29" ht="71.25" hidden="1" x14ac:dyDescent="0.2">
      <c r="A849" s="24" t="s">
        <v>547</v>
      </c>
      <c r="B849" s="24" t="str">
        <f>Source!F414</f>
        <v>1.21-5-1827</v>
      </c>
      <c r="C849" s="24" t="s">
        <v>549</v>
      </c>
      <c r="D849" s="26" t="str">
        <f>Source!H414</f>
        <v>шт.</v>
      </c>
      <c r="E849" s="25">
        <f>Source!I414</f>
        <v>153</v>
      </c>
      <c r="F849" s="28">
        <f>Source!AK414</f>
        <v>728.75</v>
      </c>
      <c r="G849" s="49" t="s">
        <v>3</v>
      </c>
      <c r="H849" s="25">
        <f>Source!AW415</f>
        <v>1</v>
      </c>
      <c r="I849" s="28">
        <f>Source!O414</f>
        <v>111498.75</v>
      </c>
      <c r="J849" s="25">
        <f>IF(Source!BC415&lt;&gt; 0, Source!BC415, 1)</f>
        <v>5.74</v>
      </c>
      <c r="K849" s="28">
        <f>Source!O415</f>
        <v>640002.82999999996</v>
      </c>
      <c r="L849"/>
      <c r="Q849">
        <f>Source!X414</f>
        <v>0</v>
      </c>
      <c r="R849">
        <f>Source!X415</f>
        <v>0</v>
      </c>
      <c r="S849">
        <f>Source!Y414</f>
        <v>0</v>
      </c>
      <c r="T849">
        <f>Source!Y415</f>
        <v>0</v>
      </c>
      <c r="U849">
        <f>ROUND((175/100)*ROUND(Source!R414, 2), 2)</f>
        <v>0</v>
      </c>
      <c r="V849">
        <f>ROUND((0/100)*ROUND(Source!R415, 2), 2)</f>
        <v>0</v>
      </c>
      <c r="AC849">
        <v>3</v>
      </c>
    </row>
    <row r="850" spans="1:29" ht="42.75" hidden="1" x14ac:dyDescent="0.2">
      <c r="A850" s="24" t="s">
        <v>551</v>
      </c>
      <c r="B850" s="24" t="str">
        <f>Source!F416</f>
        <v>1.21-5-2307</v>
      </c>
      <c r="C850" s="24" t="s">
        <v>553</v>
      </c>
      <c r="D850" s="26" t="str">
        <f>Source!H416</f>
        <v>шт.</v>
      </c>
      <c r="E850" s="25">
        <f>Source!I416</f>
        <v>15</v>
      </c>
      <c r="F850" s="28">
        <f>Source!AK416</f>
        <v>66.84</v>
      </c>
      <c r="G850" s="49" t="s">
        <v>3</v>
      </c>
      <c r="H850" s="25">
        <f>Source!AW417</f>
        <v>1</v>
      </c>
      <c r="I850" s="28">
        <f>Source!O416</f>
        <v>1002.6</v>
      </c>
      <c r="J850" s="25">
        <f>IF(Source!BC417&lt;&gt; 0, Source!BC417, 1)</f>
        <v>8.8699999999999992</v>
      </c>
      <c r="K850" s="28">
        <f>Source!O417</f>
        <v>8893.06</v>
      </c>
      <c r="L850"/>
      <c r="Q850">
        <f>Source!X416</f>
        <v>0</v>
      </c>
      <c r="R850">
        <f>Source!X417</f>
        <v>0</v>
      </c>
      <c r="S850">
        <f>Source!Y416</f>
        <v>0</v>
      </c>
      <c r="T850">
        <f>Source!Y417</f>
        <v>0</v>
      </c>
      <c r="U850">
        <f>ROUND((175/100)*ROUND(Source!R416, 2), 2)</f>
        <v>0</v>
      </c>
      <c r="V850">
        <f>ROUND((0/100)*ROUND(Source!R417, 2), 2)</f>
        <v>0</v>
      </c>
      <c r="AC850">
        <v>3</v>
      </c>
    </row>
    <row r="851" spans="1:29" ht="57" hidden="1" x14ac:dyDescent="0.2">
      <c r="A851" s="24" t="s">
        <v>555</v>
      </c>
      <c r="B851" s="24" t="str">
        <f>Source!F418</f>
        <v>1.21-5-1392</v>
      </c>
      <c r="C851" s="24" t="s">
        <v>557</v>
      </c>
      <c r="D851" s="26" t="str">
        <f>Source!H418</f>
        <v>шт.</v>
      </c>
      <c r="E851" s="25">
        <f>Source!I418</f>
        <v>15</v>
      </c>
      <c r="F851" s="28">
        <f>Source!AK418</f>
        <v>227.27</v>
      </c>
      <c r="G851" s="49" t="s">
        <v>3</v>
      </c>
      <c r="H851" s="25">
        <f>Source!AW419</f>
        <v>1</v>
      </c>
      <c r="I851" s="28">
        <f>Source!O418</f>
        <v>3409.05</v>
      </c>
      <c r="J851" s="25">
        <f>IF(Source!BC419&lt;&gt; 0, Source!BC419, 1)</f>
        <v>4.51</v>
      </c>
      <c r="K851" s="28">
        <f>Source!O419</f>
        <v>15374.82</v>
      </c>
      <c r="L851"/>
      <c r="Q851">
        <f>Source!X418</f>
        <v>0</v>
      </c>
      <c r="R851">
        <f>Source!X419</f>
        <v>0</v>
      </c>
      <c r="S851">
        <f>Source!Y418</f>
        <v>0</v>
      </c>
      <c r="T851">
        <f>Source!Y419</f>
        <v>0</v>
      </c>
      <c r="U851">
        <f>ROUND((175/100)*ROUND(Source!R418, 2), 2)</f>
        <v>0</v>
      </c>
      <c r="V851">
        <f>ROUND((0/100)*ROUND(Source!R419, 2), 2)</f>
        <v>0</v>
      </c>
      <c r="AC851">
        <v>3</v>
      </c>
    </row>
    <row r="852" spans="1:29" ht="85.5" hidden="1" x14ac:dyDescent="0.2">
      <c r="A852" s="24" t="s">
        <v>559</v>
      </c>
      <c r="B852" s="24" t="str">
        <f>Source!F420</f>
        <v>1.21-5-1479</v>
      </c>
      <c r="C852" s="24" t="s">
        <v>561</v>
      </c>
      <c r="D852" s="26" t="str">
        <f>Source!H420</f>
        <v>шт.</v>
      </c>
      <c r="E852" s="25">
        <f>Source!I420</f>
        <v>13</v>
      </c>
      <c r="F852" s="28">
        <f>Source!AK420</f>
        <v>256.95999999999998</v>
      </c>
      <c r="G852" s="49" t="s">
        <v>3</v>
      </c>
      <c r="H852" s="25">
        <f>Source!AW421</f>
        <v>1</v>
      </c>
      <c r="I852" s="28">
        <f>Source!O420</f>
        <v>3340.48</v>
      </c>
      <c r="J852" s="25">
        <f>IF(Source!BC421&lt;&gt; 0, Source!BC421, 1)</f>
        <v>10.15</v>
      </c>
      <c r="K852" s="28">
        <f>Source!O421</f>
        <v>33905.870000000003</v>
      </c>
      <c r="L852"/>
      <c r="Q852">
        <f>Source!X420</f>
        <v>0</v>
      </c>
      <c r="R852">
        <f>Source!X421</f>
        <v>0</v>
      </c>
      <c r="S852">
        <f>Source!Y420</f>
        <v>0</v>
      </c>
      <c r="T852">
        <f>Source!Y421</f>
        <v>0</v>
      </c>
      <c r="U852">
        <f>ROUND((175/100)*ROUND(Source!R420, 2), 2)</f>
        <v>0</v>
      </c>
      <c r="V852">
        <f>ROUND((0/100)*ROUND(Source!R421, 2), 2)</f>
        <v>0</v>
      </c>
      <c r="AC852">
        <v>3</v>
      </c>
    </row>
    <row r="853" spans="1:29" ht="71.25" hidden="1" x14ac:dyDescent="0.2">
      <c r="A853" s="24" t="s">
        <v>563</v>
      </c>
      <c r="B853" s="24" t="str">
        <f>Source!F422</f>
        <v>1.21-5-1393</v>
      </c>
      <c r="C853" s="24" t="s">
        <v>565</v>
      </c>
      <c r="D853" s="26" t="str">
        <f>Source!H422</f>
        <v>шт.</v>
      </c>
      <c r="E853" s="25">
        <f>Source!I422</f>
        <v>13</v>
      </c>
      <c r="F853" s="28">
        <f>Source!AK422</f>
        <v>134.03</v>
      </c>
      <c r="G853" s="49" t="s">
        <v>3</v>
      </c>
      <c r="H853" s="25">
        <f>Source!AW423</f>
        <v>1</v>
      </c>
      <c r="I853" s="28">
        <f>Source!O422</f>
        <v>1742.39</v>
      </c>
      <c r="J853" s="25">
        <f>IF(Source!BC423&lt;&gt; 0, Source!BC423, 1)</f>
        <v>9.1300000000000008</v>
      </c>
      <c r="K853" s="28">
        <f>Source!O423</f>
        <v>15908.02</v>
      </c>
      <c r="L853"/>
      <c r="Q853">
        <f>Source!X422</f>
        <v>0</v>
      </c>
      <c r="R853">
        <f>Source!X423</f>
        <v>0</v>
      </c>
      <c r="S853">
        <f>Source!Y422</f>
        <v>0</v>
      </c>
      <c r="T853">
        <f>Source!Y423</f>
        <v>0</v>
      </c>
      <c r="U853">
        <f>ROUND((175/100)*ROUND(Source!R422, 2), 2)</f>
        <v>0</v>
      </c>
      <c r="V853">
        <f>ROUND((0/100)*ROUND(Source!R423, 2), 2)</f>
        <v>0</v>
      </c>
      <c r="AC853">
        <v>3</v>
      </c>
    </row>
    <row r="854" spans="1:29" ht="42.75" hidden="1" x14ac:dyDescent="0.2">
      <c r="A854" s="24" t="s">
        <v>567</v>
      </c>
      <c r="B854" s="24" t="str">
        <f>Source!F424</f>
        <v>1.1-1-8008</v>
      </c>
      <c r="C854" s="24" t="s">
        <v>569</v>
      </c>
      <c r="D854" s="26" t="str">
        <f>Source!H424</f>
        <v>т</v>
      </c>
      <c r="E854" s="25">
        <f>Source!I424</f>
        <v>3.9285E-2</v>
      </c>
      <c r="F854" s="28">
        <f>Source!AK424</f>
        <v>33827.69</v>
      </c>
      <c r="G854" s="49" t="s">
        <v>3</v>
      </c>
      <c r="H854" s="25">
        <f>Source!AW425</f>
        <v>1</v>
      </c>
      <c r="I854" s="28">
        <f>Source!O424</f>
        <v>1328.92</v>
      </c>
      <c r="J854" s="25">
        <f>IF(Source!BC425&lt;&gt; 0, Source!BC425, 1)</f>
        <v>4.9000000000000004</v>
      </c>
      <c r="K854" s="28">
        <f>Source!O425</f>
        <v>6511.71</v>
      </c>
      <c r="L854"/>
      <c r="Q854">
        <f>Source!X424</f>
        <v>0</v>
      </c>
      <c r="R854">
        <f>Source!X425</f>
        <v>0</v>
      </c>
      <c r="S854">
        <f>Source!Y424</f>
        <v>0</v>
      </c>
      <c r="T854">
        <f>Source!Y425</f>
        <v>0</v>
      </c>
      <c r="U854">
        <f>ROUND((175/100)*ROUND(Source!R424, 2), 2)</f>
        <v>0</v>
      </c>
      <c r="V854">
        <f>ROUND((0/100)*ROUND(Source!R425, 2), 2)</f>
        <v>0</v>
      </c>
      <c r="AC854">
        <v>3</v>
      </c>
    </row>
    <row r="855" spans="1:29" ht="14.25" hidden="1" x14ac:dyDescent="0.2">
      <c r="A855" s="24"/>
      <c r="B855" s="24"/>
      <c r="C855" s="24" t="s">
        <v>1287</v>
      </c>
      <c r="D855" s="26" t="s">
        <v>1288</v>
      </c>
      <c r="E855" s="25">
        <f>Source!BZ413</f>
        <v>97</v>
      </c>
      <c r="F855" s="28"/>
      <c r="G855" s="27"/>
      <c r="H855" s="25"/>
      <c r="I855" s="28">
        <f>SUM(Q843:Q854)</f>
        <v>1137.25</v>
      </c>
      <c r="J855" s="25">
        <f>Source!AT413</f>
        <v>97</v>
      </c>
      <c r="K855" s="28">
        <f>SUM(R843:R854)</f>
        <v>64083.88</v>
      </c>
      <c r="L855"/>
    </row>
    <row r="856" spans="1:29" ht="14.25" hidden="1" x14ac:dyDescent="0.2">
      <c r="A856" s="24"/>
      <c r="B856" s="24"/>
      <c r="C856" s="24" t="s">
        <v>1289</v>
      </c>
      <c r="D856" s="26" t="s">
        <v>1288</v>
      </c>
      <c r="E856" s="25">
        <f>Source!CA413</f>
        <v>51</v>
      </c>
      <c r="F856" s="28"/>
      <c r="G856" s="27"/>
      <c r="H856" s="25"/>
      <c r="I856" s="28">
        <f>SUM(S843:S855)</f>
        <v>597.92999999999995</v>
      </c>
      <c r="J856" s="25">
        <f>Source!AU413</f>
        <v>51</v>
      </c>
      <c r="K856" s="28">
        <f>SUM(T843:T855)</f>
        <v>33693.589999999997</v>
      </c>
      <c r="L856"/>
    </row>
    <row r="857" spans="1:29" ht="14.25" hidden="1" x14ac:dyDescent="0.2">
      <c r="A857" s="31"/>
      <c r="B857" s="31"/>
      <c r="C857" s="31" t="s">
        <v>1290</v>
      </c>
      <c r="D857" s="32" t="s">
        <v>1291</v>
      </c>
      <c r="E857" s="33">
        <f>Source!AQ412</f>
        <v>18.14</v>
      </c>
      <c r="F857" s="34"/>
      <c r="G857" s="35" t="s">
        <v>165</v>
      </c>
      <c r="H857" s="33">
        <f>Source!AV413</f>
        <v>1.0469999999999999</v>
      </c>
      <c r="I857" s="34">
        <f>Source!U412</f>
        <v>102.559932</v>
      </c>
      <c r="J857" s="33"/>
      <c r="K857" s="34"/>
      <c r="L857"/>
    </row>
    <row r="858" spans="1:29" ht="15" hidden="1" x14ac:dyDescent="0.2">
      <c r="C858" s="36" t="s">
        <v>1292</v>
      </c>
      <c r="H858" s="61">
        <f>I845+I846+I848+I855+I856+SUM(I849:I854)-SUMIF(AC849:AC854, 5, I849:I854)-SUMIF(AC849:AC854, 6, I849:I854)</f>
        <v>125311.75</v>
      </c>
      <c r="I858" s="61"/>
      <c r="J858" s="61">
        <f>K845+K846+K848+K855+K856+SUM(K849:K854)-SUMIF(AC849:AC854, 5, K849:K854)-SUMIF(AC849:AC854, 6, K849:K854)</f>
        <v>885193.05999999994</v>
      </c>
      <c r="K858" s="61"/>
      <c r="L858"/>
    </row>
    <row r="859" spans="1:29" ht="15" hidden="1" x14ac:dyDescent="0.2">
      <c r="C859" s="36" t="s">
        <v>1293</v>
      </c>
      <c r="H859" s="58">
        <f>SUMIF(AC849:AC854, 5, I849:I854)+SUMIF(AC849:AC854, 6, I849:I854)</f>
        <v>0</v>
      </c>
      <c r="I859" s="58"/>
      <c r="J859" s="58">
        <f>SUMIF(AC849:AC854, 5, K849:K854)+SUMIF(AC849:AC854, 6, K849:K854)</f>
        <v>0</v>
      </c>
      <c r="K859" s="58"/>
      <c r="L859"/>
    </row>
    <row r="860" spans="1:29" ht="15" hidden="1" x14ac:dyDescent="0.2">
      <c r="C860" s="36" t="s">
        <v>1294</v>
      </c>
      <c r="H860" s="58">
        <f>I845+I846+I848+I855+I856+SUM(I849:I854)</f>
        <v>125311.75</v>
      </c>
      <c r="I860" s="58"/>
      <c r="J860" s="58">
        <f>K845+K846+K848+K855+K856+SUM(K849:K854)</f>
        <v>885193.05999999994</v>
      </c>
      <c r="K860" s="58"/>
      <c r="L860"/>
      <c r="O860" s="37">
        <f>I845+I846+I848+I855+I856+SUM(I849:I854)</f>
        <v>125311.75</v>
      </c>
      <c r="P860" s="37">
        <f>K845+K846+K848+K855+K856+SUM(K849:K854)</f>
        <v>885193.05999999994</v>
      </c>
    </row>
    <row r="861" spans="1:29" hidden="1" x14ac:dyDescent="0.2">
      <c r="L861"/>
    </row>
    <row r="862" spans="1:29" ht="71.25" hidden="1" x14ac:dyDescent="0.2">
      <c r="A862" s="24">
        <v>103</v>
      </c>
      <c r="B862" s="24" t="str">
        <f>Source!F426</f>
        <v>4.8-331-12</v>
      </c>
      <c r="C862" s="24" t="s">
        <v>572</v>
      </c>
      <c r="D862" s="26" t="str">
        <f>Source!H426</f>
        <v>100 М ТРАССЫ</v>
      </c>
      <c r="E862" s="25">
        <f>Source!I426</f>
        <v>4.5</v>
      </c>
      <c r="F862" s="28"/>
      <c r="G862" s="27"/>
      <c r="H862" s="25"/>
      <c r="I862" s="28"/>
      <c r="J862" s="25"/>
      <c r="K862" s="28"/>
      <c r="L862"/>
      <c r="Q862">
        <f>Source!X426</f>
        <v>455.13</v>
      </c>
      <c r="R862">
        <f>Source!X427</f>
        <v>25646.78</v>
      </c>
      <c r="S862">
        <f>Source!Y426</f>
        <v>239.3</v>
      </c>
      <c r="T862">
        <f>Source!Y427</f>
        <v>13484.39</v>
      </c>
      <c r="U862">
        <f>ROUND((175/100)*ROUND(Source!R426, 2), 2)</f>
        <v>10.4</v>
      </c>
      <c r="V862">
        <f>ROUND((0/100)*ROUND(Source!R427, 2), 2)</f>
        <v>0</v>
      </c>
      <c r="AC862">
        <v>0</v>
      </c>
    </row>
    <row r="863" spans="1:29" hidden="1" x14ac:dyDescent="0.2">
      <c r="C863" s="29" t="str">
        <f>"Объем: "&amp;Source!I426&amp;"=450/"&amp;"100"</f>
        <v>Объем: 4,5=450/100</v>
      </c>
      <c r="L863"/>
    </row>
    <row r="864" spans="1:29" ht="14.25" hidden="1" x14ac:dyDescent="0.2">
      <c r="A864" s="24"/>
      <c r="B864" s="24"/>
      <c r="C864" s="24" t="s">
        <v>1283</v>
      </c>
      <c r="D864" s="26"/>
      <c r="E864" s="25"/>
      <c r="F864" s="28">
        <f>Source!AO426</f>
        <v>81.94</v>
      </c>
      <c r="G864" s="27" t="s">
        <v>165</v>
      </c>
      <c r="H864" s="25">
        <f>Source!AV427</f>
        <v>1.0469999999999999</v>
      </c>
      <c r="I864" s="28">
        <f>Source!S426</f>
        <v>463.27</v>
      </c>
      <c r="J864" s="25">
        <f>IF(Source!BA427&lt;&gt; 0, Source!BA427, 1)</f>
        <v>56.35</v>
      </c>
      <c r="K864" s="28">
        <f>Source!S427</f>
        <v>26105.26</v>
      </c>
      <c r="L864"/>
    </row>
    <row r="865" spans="1:29" ht="14.25" hidden="1" x14ac:dyDescent="0.2">
      <c r="A865" s="24"/>
      <c r="B865" s="24"/>
      <c r="C865" s="24" t="s">
        <v>1285</v>
      </c>
      <c r="D865" s="26"/>
      <c r="E865" s="25"/>
      <c r="F865" s="28">
        <f>Source!AM426</f>
        <v>5.74</v>
      </c>
      <c r="G865" s="27" t="s">
        <v>165</v>
      </c>
      <c r="H865" s="25">
        <f>Source!AV427</f>
        <v>1.0469999999999999</v>
      </c>
      <c r="I865" s="28">
        <f>Source!Q426</f>
        <v>32.450000000000003</v>
      </c>
      <c r="J865" s="25">
        <f>IF(Source!BB427&lt;&gt; 0, Source!BB427, 1)</f>
        <v>19.170000000000002</v>
      </c>
      <c r="K865" s="28">
        <f>Source!Q427</f>
        <v>622.07000000000005</v>
      </c>
      <c r="L865"/>
    </row>
    <row r="866" spans="1:29" ht="14.25" hidden="1" x14ac:dyDescent="0.2">
      <c r="A866" s="24"/>
      <c r="B866" s="24"/>
      <c r="C866" s="24" t="s">
        <v>1286</v>
      </c>
      <c r="D866" s="26"/>
      <c r="E866" s="25"/>
      <c r="F866" s="28">
        <f>Source!AN426</f>
        <v>1.05</v>
      </c>
      <c r="G866" s="27" t="s">
        <v>165</v>
      </c>
      <c r="H866" s="25">
        <f>Source!AV427</f>
        <v>1.0469999999999999</v>
      </c>
      <c r="I866" s="30">
        <f>Source!R426</f>
        <v>5.94</v>
      </c>
      <c r="J866" s="25">
        <f>IF(Source!BS427&lt;&gt; 0, Source!BS427, 1)</f>
        <v>56.35</v>
      </c>
      <c r="K866" s="30">
        <f>Source!R427</f>
        <v>334.72</v>
      </c>
      <c r="L866"/>
    </row>
    <row r="867" spans="1:29" ht="14.25" hidden="1" x14ac:dyDescent="0.2">
      <c r="A867" s="24"/>
      <c r="B867" s="24"/>
      <c r="C867" s="24" t="s">
        <v>1297</v>
      </c>
      <c r="D867" s="26"/>
      <c r="E867" s="25"/>
      <c r="F867" s="28">
        <f>Source!AL426</f>
        <v>16.46</v>
      </c>
      <c r="G867" s="27"/>
      <c r="H867" s="25">
        <f>Source!AW427</f>
        <v>1</v>
      </c>
      <c r="I867" s="28">
        <f>Source!P426</f>
        <v>74.069999999999993</v>
      </c>
      <c r="J867" s="25">
        <f>IF(Source!BC427&lt;&gt; 0, Source!BC427, 1)</f>
        <v>7.31</v>
      </c>
      <c r="K867" s="28">
        <f>Source!P427</f>
        <v>541.45000000000005</v>
      </c>
      <c r="L867"/>
    </row>
    <row r="868" spans="1:29" ht="57" hidden="1" x14ac:dyDescent="0.2">
      <c r="A868" s="24" t="s">
        <v>573</v>
      </c>
      <c r="B868" s="24" t="str">
        <f>Source!F428</f>
        <v>1.21-5-1883</v>
      </c>
      <c r="C868" s="24" t="s">
        <v>575</v>
      </c>
      <c r="D868" s="26" t="str">
        <f>Source!H428</f>
        <v>шт.</v>
      </c>
      <c r="E868" s="25">
        <f>Source!I428</f>
        <v>153</v>
      </c>
      <c r="F868" s="28">
        <f>Source!AK428</f>
        <v>768.53</v>
      </c>
      <c r="G868" s="49" t="s">
        <v>3</v>
      </c>
      <c r="H868" s="25">
        <f>Source!AW429</f>
        <v>1</v>
      </c>
      <c r="I868" s="28">
        <f>Source!O428</f>
        <v>117585.09</v>
      </c>
      <c r="J868" s="25">
        <f>IF(Source!BC429&lt;&gt; 0, Source!BC429, 1)</f>
        <v>4.78</v>
      </c>
      <c r="K868" s="28">
        <f>Source!O429</f>
        <v>562056.73</v>
      </c>
      <c r="L868"/>
      <c r="Q868">
        <f>Source!X428</f>
        <v>0</v>
      </c>
      <c r="R868">
        <f>Source!X429</f>
        <v>0</v>
      </c>
      <c r="S868">
        <f>Source!Y428</f>
        <v>0</v>
      </c>
      <c r="T868">
        <f>Source!Y429</f>
        <v>0</v>
      </c>
      <c r="U868">
        <f>ROUND((175/100)*ROUND(Source!R428, 2), 2)</f>
        <v>0</v>
      </c>
      <c r="V868">
        <f>ROUND((0/100)*ROUND(Source!R429, 2), 2)</f>
        <v>0</v>
      </c>
      <c r="AC868">
        <v>3</v>
      </c>
    </row>
    <row r="869" spans="1:29" ht="42.75" hidden="1" x14ac:dyDescent="0.2">
      <c r="A869" s="24" t="s">
        <v>577</v>
      </c>
      <c r="B869" s="24" t="str">
        <f>Source!F430</f>
        <v>1.1-1-8008</v>
      </c>
      <c r="C869" s="24" t="s">
        <v>569</v>
      </c>
      <c r="D869" s="26" t="str">
        <f>Source!H430</f>
        <v>т</v>
      </c>
      <c r="E869" s="25">
        <f>Source!I430</f>
        <v>3.8699999999999998E-2</v>
      </c>
      <c r="F869" s="28">
        <f>Source!AK430</f>
        <v>33827.69</v>
      </c>
      <c r="G869" s="49" t="s">
        <v>3</v>
      </c>
      <c r="H869" s="25">
        <f>Source!AW431</f>
        <v>1</v>
      </c>
      <c r="I869" s="28">
        <f>Source!O430</f>
        <v>1309.1300000000001</v>
      </c>
      <c r="J869" s="25">
        <f>IF(Source!BC431&lt;&gt; 0, Source!BC431, 1)</f>
        <v>4.9000000000000004</v>
      </c>
      <c r="K869" s="28">
        <f>Source!O431</f>
        <v>6414.74</v>
      </c>
      <c r="L869"/>
      <c r="Q869">
        <f>Source!X430</f>
        <v>0</v>
      </c>
      <c r="R869">
        <f>Source!X431</f>
        <v>0</v>
      </c>
      <c r="S869">
        <f>Source!Y430</f>
        <v>0</v>
      </c>
      <c r="T869">
        <f>Source!Y431</f>
        <v>0</v>
      </c>
      <c r="U869">
        <f>ROUND((175/100)*ROUND(Source!R430, 2), 2)</f>
        <v>0</v>
      </c>
      <c r="V869">
        <f>ROUND((0/100)*ROUND(Source!R431, 2), 2)</f>
        <v>0</v>
      </c>
      <c r="AC869">
        <v>3</v>
      </c>
    </row>
    <row r="870" spans="1:29" ht="14.25" hidden="1" x14ac:dyDescent="0.2">
      <c r="A870" s="24"/>
      <c r="B870" s="24"/>
      <c r="C870" s="24" t="s">
        <v>1287</v>
      </c>
      <c r="D870" s="26" t="s">
        <v>1288</v>
      </c>
      <c r="E870" s="25">
        <f>Source!BZ427</f>
        <v>97</v>
      </c>
      <c r="F870" s="28"/>
      <c r="G870" s="27"/>
      <c r="H870" s="25"/>
      <c r="I870" s="28">
        <f>SUM(Q862:Q869)</f>
        <v>455.13</v>
      </c>
      <c r="J870" s="25">
        <f>Source!AT427</f>
        <v>97</v>
      </c>
      <c r="K870" s="28">
        <f>SUM(R862:R869)</f>
        <v>25646.78</v>
      </c>
      <c r="L870"/>
    </row>
    <row r="871" spans="1:29" ht="14.25" hidden="1" x14ac:dyDescent="0.2">
      <c r="A871" s="24"/>
      <c r="B871" s="24"/>
      <c r="C871" s="24" t="s">
        <v>1289</v>
      </c>
      <c r="D871" s="26" t="s">
        <v>1288</v>
      </c>
      <c r="E871" s="25">
        <f>Source!CA427</f>
        <v>51</v>
      </c>
      <c r="F871" s="28"/>
      <c r="G871" s="27"/>
      <c r="H871" s="25"/>
      <c r="I871" s="28">
        <f>SUM(S862:S870)</f>
        <v>239.3</v>
      </c>
      <c r="J871" s="25">
        <f>Source!AU427</f>
        <v>51</v>
      </c>
      <c r="K871" s="28">
        <f>SUM(T862:T870)</f>
        <v>13484.39</v>
      </c>
      <c r="L871"/>
    </row>
    <row r="872" spans="1:29" ht="14.25" hidden="1" x14ac:dyDescent="0.2">
      <c r="A872" s="31"/>
      <c r="B872" s="31"/>
      <c r="C872" s="31" t="s">
        <v>1290</v>
      </c>
      <c r="D872" s="32" t="s">
        <v>1291</v>
      </c>
      <c r="E872" s="33">
        <f>Source!AQ426</f>
        <v>7.27</v>
      </c>
      <c r="F872" s="34"/>
      <c r="G872" s="35" t="s">
        <v>165</v>
      </c>
      <c r="H872" s="33">
        <f>Source!AV427</f>
        <v>1.0469999999999999</v>
      </c>
      <c r="I872" s="34">
        <f>Source!U426</f>
        <v>41.103125999999989</v>
      </c>
      <c r="J872" s="33"/>
      <c r="K872" s="34"/>
      <c r="L872"/>
    </row>
    <row r="873" spans="1:29" ht="15" hidden="1" x14ac:dyDescent="0.2">
      <c r="C873" s="36" t="s">
        <v>1292</v>
      </c>
      <c r="H873" s="61">
        <f>I864+I865+I867+I870+I871+SUM(I868:I869)-SUMIF(AC868:AC869, 5, I868:I869)-SUMIF(AC868:AC869, 6, I868:I869)</f>
        <v>120158.44</v>
      </c>
      <c r="I873" s="61"/>
      <c r="J873" s="61">
        <f>K864+K865+K867+K870+K871+SUM(K868:K869)-SUMIF(AC868:AC869, 5, K868:K869)-SUMIF(AC868:AC869, 6, K868:K869)</f>
        <v>634871.41999999993</v>
      </c>
      <c r="K873" s="61"/>
      <c r="L873"/>
    </row>
    <row r="874" spans="1:29" ht="15" hidden="1" x14ac:dyDescent="0.2">
      <c r="C874" s="36" t="s">
        <v>1293</v>
      </c>
      <c r="H874" s="58">
        <f>SUMIF(AC868:AC869, 5, I868:I869)+SUMIF(AC868:AC869, 6, I868:I869)</f>
        <v>0</v>
      </c>
      <c r="I874" s="58"/>
      <c r="J874" s="58">
        <f>SUMIF(AC868:AC869, 5, K868:K869)+SUMIF(AC868:AC869, 6, K868:K869)</f>
        <v>0</v>
      </c>
      <c r="K874" s="58"/>
      <c r="L874"/>
    </row>
    <row r="875" spans="1:29" ht="15" hidden="1" x14ac:dyDescent="0.2">
      <c r="C875" s="36" t="s">
        <v>1294</v>
      </c>
      <c r="H875" s="58">
        <f>I864+I865+I867+I870+I871+SUM(I868:I869)</f>
        <v>120158.44</v>
      </c>
      <c r="I875" s="58"/>
      <c r="J875" s="58">
        <f>K864+K865+K867+K870+K871+SUM(K868:K869)</f>
        <v>634871.41999999993</v>
      </c>
      <c r="K875" s="58"/>
      <c r="L875"/>
      <c r="O875" s="37">
        <f>I864+I865+I867+I870+I871+SUM(I868:I869)</f>
        <v>120158.44</v>
      </c>
      <c r="P875" s="37">
        <f>K864+K865+K867+K870+K871+SUM(K868:K869)</f>
        <v>634871.41999999993</v>
      </c>
    </row>
    <row r="876" spans="1:29" hidden="1" x14ac:dyDescent="0.2">
      <c r="L876"/>
    </row>
    <row r="877" spans="1:29" ht="57" hidden="1" x14ac:dyDescent="0.2">
      <c r="A877" s="24">
        <v>104</v>
      </c>
      <c r="B877" s="24" t="str">
        <f>Source!F432</f>
        <v>4.8-331-2</v>
      </c>
      <c r="C877" s="24" t="s">
        <v>546</v>
      </c>
      <c r="D877" s="26" t="str">
        <f>Source!H432</f>
        <v>100 М ТРАССЫ</v>
      </c>
      <c r="E877" s="25">
        <f>Source!I432</f>
        <v>1</v>
      </c>
      <c r="F877" s="28"/>
      <c r="G877" s="27"/>
      <c r="H877" s="25"/>
      <c r="I877" s="28"/>
      <c r="J877" s="25"/>
      <c r="K877" s="28"/>
      <c r="L877"/>
      <c r="Q877">
        <f>Source!X432</f>
        <v>252.72</v>
      </c>
      <c r="R877">
        <f>Source!X433</f>
        <v>14240.99</v>
      </c>
      <c r="S877">
        <f>Source!Y432</f>
        <v>132.88</v>
      </c>
      <c r="T877">
        <f>Source!Y433</f>
        <v>7487.53</v>
      </c>
      <c r="U877">
        <f>ROUND((175/100)*ROUND(Source!R432, 2), 2)</f>
        <v>2.64</v>
      </c>
      <c r="V877">
        <f>ROUND((0/100)*ROUND(Source!R433, 2), 2)</f>
        <v>0</v>
      </c>
      <c r="AC877">
        <v>0</v>
      </c>
    </row>
    <row r="878" spans="1:29" hidden="1" x14ac:dyDescent="0.2">
      <c r="C878" s="29" t="str">
        <f>"Объем: "&amp;Source!I432&amp;"=100/"&amp;"100"</f>
        <v>Объем: 1=100/100</v>
      </c>
      <c r="L878"/>
    </row>
    <row r="879" spans="1:29" ht="14.25" hidden="1" x14ac:dyDescent="0.2">
      <c r="A879" s="24"/>
      <c r="B879" s="24"/>
      <c r="C879" s="24" t="s">
        <v>1283</v>
      </c>
      <c r="D879" s="26"/>
      <c r="E879" s="25"/>
      <c r="F879" s="28">
        <f>Source!AO432</f>
        <v>206.17</v>
      </c>
      <c r="G879" s="27" t="s">
        <v>165</v>
      </c>
      <c r="H879" s="25">
        <f>Source!AV433</f>
        <v>1.0469999999999999</v>
      </c>
      <c r="I879" s="28">
        <f>Source!S432</f>
        <v>259.02999999999997</v>
      </c>
      <c r="J879" s="25">
        <f>IF(Source!BA433&lt;&gt; 0, Source!BA433, 1)</f>
        <v>56.35</v>
      </c>
      <c r="K879" s="28">
        <f>Source!S433</f>
        <v>14596.34</v>
      </c>
      <c r="L879"/>
    </row>
    <row r="880" spans="1:29" ht="14.25" hidden="1" x14ac:dyDescent="0.2">
      <c r="A880" s="24"/>
      <c r="B880" s="24"/>
      <c r="C880" s="24" t="s">
        <v>1285</v>
      </c>
      <c r="D880" s="26"/>
      <c r="E880" s="25"/>
      <c r="F880" s="28">
        <f>Source!AM432</f>
        <v>6.67</v>
      </c>
      <c r="G880" s="27" t="s">
        <v>165</v>
      </c>
      <c r="H880" s="25">
        <f>Source!AV433</f>
        <v>1.0469999999999999</v>
      </c>
      <c r="I880" s="28">
        <f>Source!Q432</f>
        <v>8.3800000000000008</v>
      </c>
      <c r="J880" s="25">
        <f>IF(Source!BB433&lt;&gt; 0, Source!BB433, 1)</f>
        <v>18.96</v>
      </c>
      <c r="K880" s="28">
        <f>Source!Q433</f>
        <v>158.88</v>
      </c>
      <c r="L880"/>
    </row>
    <row r="881" spans="1:29" ht="14.25" hidden="1" x14ac:dyDescent="0.2">
      <c r="A881" s="24"/>
      <c r="B881" s="24"/>
      <c r="C881" s="24" t="s">
        <v>1286</v>
      </c>
      <c r="D881" s="26"/>
      <c r="E881" s="25"/>
      <c r="F881" s="28">
        <f>Source!AN432</f>
        <v>1.2</v>
      </c>
      <c r="G881" s="27" t="s">
        <v>165</v>
      </c>
      <c r="H881" s="25">
        <f>Source!AV433</f>
        <v>1.0469999999999999</v>
      </c>
      <c r="I881" s="30">
        <f>Source!R432</f>
        <v>1.51</v>
      </c>
      <c r="J881" s="25">
        <f>IF(Source!BS433&lt;&gt; 0, Source!BS433, 1)</f>
        <v>56.35</v>
      </c>
      <c r="K881" s="30">
        <f>Source!R433</f>
        <v>85.09</v>
      </c>
      <c r="L881"/>
    </row>
    <row r="882" spans="1:29" ht="14.25" hidden="1" x14ac:dyDescent="0.2">
      <c r="A882" s="24"/>
      <c r="B882" s="24"/>
      <c r="C882" s="24" t="s">
        <v>1297</v>
      </c>
      <c r="D882" s="26"/>
      <c r="E882" s="25"/>
      <c r="F882" s="28">
        <f>Source!AL432</f>
        <v>11.34</v>
      </c>
      <c r="G882" s="27"/>
      <c r="H882" s="25">
        <f>Source!AW433</f>
        <v>1</v>
      </c>
      <c r="I882" s="28">
        <f>Source!P432</f>
        <v>11.34</v>
      </c>
      <c r="J882" s="25">
        <f>IF(Source!BC433&lt;&gt; 0, Source!BC433, 1)</f>
        <v>8.24</v>
      </c>
      <c r="K882" s="28">
        <f>Source!P433</f>
        <v>93.44</v>
      </c>
      <c r="L882"/>
    </row>
    <row r="883" spans="1:29" ht="71.25" hidden="1" x14ac:dyDescent="0.2">
      <c r="A883" s="24" t="s">
        <v>579</v>
      </c>
      <c r="B883" s="24" t="str">
        <f>Source!F434</f>
        <v>1.21-5-1501</v>
      </c>
      <c r="C883" s="24" t="s">
        <v>581</v>
      </c>
      <c r="D883" s="26" t="str">
        <f>Source!H434</f>
        <v>шт.</v>
      </c>
      <c r="E883" s="25">
        <f>Source!I434</f>
        <v>34</v>
      </c>
      <c r="F883" s="28">
        <f>Source!AK434</f>
        <v>511.23</v>
      </c>
      <c r="G883" s="49" t="s">
        <v>3</v>
      </c>
      <c r="H883" s="25">
        <f>Source!AW435</f>
        <v>1</v>
      </c>
      <c r="I883" s="28">
        <f>Source!O434</f>
        <v>17381.82</v>
      </c>
      <c r="J883" s="25">
        <f>IF(Source!BC435&lt;&gt; 0, Source!BC435, 1)</f>
        <v>5.85</v>
      </c>
      <c r="K883" s="28">
        <f>Source!O435</f>
        <v>101683.65</v>
      </c>
      <c r="L883"/>
      <c r="Q883">
        <f>Source!X434</f>
        <v>0</v>
      </c>
      <c r="R883">
        <f>Source!X435</f>
        <v>0</v>
      </c>
      <c r="S883">
        <f>Source!Y434</f>
        <v>0</v>
      </c>
      <c r="T883">
        <f>Source!Y435</f>
        <v>0</v>
      </c>
      <c r="U883">
        <f>ROUND((175/100)*ROUND(Source!R434, 2), 2)</f>
        <v>0</v>
      </c>
      <c r="V883">
        <f>ROUND((0/100)*ROUND(Source!R435, 2), 2)</f>
        <v>0</v>
      </c>
      <c r="AC883">
        <v>3</v>
      </c>
    </row>
    <row r="884" spans="1:29" ht="57" hidden="1" x14ac:dyDescent="0.2">
      <c r="A884" s="24" t="s">
        <v>583</v>
      </c>
      <c r="B884" s="24" t="str">
        <f>Source!F436</f>
        <v>1.21-5-2311</v>
      </c>
      <c r="C884" s="24" t="s">
        <v>585</v>
      </c>
      <c r="D884" s="26" t="str">
        <f>Source!H436</f>
        <v>шт.</v>
      </c>
      <c r="E884" s="25">
        <f>Source!I436</f>
        <v>16</v>
      </c>
      <c r="F884" s="28">
        <f>Source!AK436</f>
        <v>51.72</v>
      </c>
      <c r="G884" s="49" t="s">
        <v>3</v>
      </c>
      <c r="H884" s="25">
        <f>Source!AW437</f>
        <v>1</v>
      </c>
      <c r="I884" s="28">
        <f>Source!O436</f>
        <v>827.52</v>
      </c>
      <c r="J884" s="25">
        <f>IF(Source!BC437&lt;&gt; 0, Source!BC437, 1)</f>
        <v>9.4499999999999993</v>
      </c>
      <c r="K884" s="28">
        <f>Source!O437</f>
        <v>7820.06</v>
      </c>
      <c r="L884"/>
      <c r="Q884">
        <f>Source!X436</f>
        <v>0</v>
      </c>
      <c r="R884">
        <f>Source!X437</f>
        <v>0</v>
      </c>
      <c r="S884">
        <f>Source!Y436</f>
        <v>0</v>
      </c>
      <c r="T884">
        <f>Source!Y437</f>
        <v>0</v>
      </c>
      <c r="U884">
        <f>ROUND((175/100)*ROUND(Source!R436, 2), 2)</f>
        <v>0</v>
      </c>
      <c r="V884">
        <f>ROUND((0/100)*ROUND(Source!R437, 2), 2)</f>
        <v>0</v>
      </c>
      <c r="AC884">
        <v>3</v>
      </c>
    </row>
    <row r="885" spans="1:29" ht="71.25" hidden="1" x14ac:dyDescent="0.2">
      <c r="A885" s="24" t="s">
        <v>587</v>
      </c>
      <c r="B885" s="24" t="str">
        <f>Source!F438</f>
        <v>1.21-5-1392</v>
      </c>
      <c r="C885" s="24" t="s">
        <v>588</v>
      </c>
      <c r="D885" s="26" t="str">
        <f>Source!H438</f>
        <v>шт.</v>
      </c>
      <c r="E885" s="25">
        <f>Source!I438</f>
        <v>16</v>
      </c>
      <c r="F885" s="28">
        <f>Source!AK438</f>
        <v>227.27</v>
      </c>
      <c r="G885" s="49" t="s">
        <v>3</v>
      </c>
      <c r="H885" s="25">
        <f>Source!AW439</f>
        <v>1</v>
      </c>
      <c r="I885" s="28">
        <f>Source!O438</f>
        <v>3636.32</v>
      </c>
      <c r="J885" s="25">
        <f>IF(Source!BC439&lt;&gt; 0, Source!BC439, 1)</f>
        <v>4.51</v>
      </c>
      <c r="K885" s="28">
        <f>Source!O439</f>
        <v>16399.8</v>
      </c>
      <c r="L885"/>
      <c r="Q885">
        <f>Source!X438</f>
        <v>0</v>
      </c>
      <c r="R885">
        <f>Source!X439</f>
        <v>0</v>
      </c>
      <c r="S885">
        <f>Source!Y438</f>
        <v>0</v>
      </c>
      <c r="T885">
        <f>Source!Y439</f>
        <v>0</v>
      </c>
      <c r="U885">
        <f>ROUND((175/100)*ROUND(Source!R438, 2), 2)</f>
        <v>0</v>
      </c>
      <c r="V885">
        <f>ROUND((0/100)*ROUND(Source!R439, 2), 2)</f>
        <v>0</v>
      </c>
      <c r="AC885">
        <v>3</v>
      </c>
    </row>
    <row r="886" spans="1:29" ht="85.5" hidden="1" x14ac:dyDescent="0.2">
      <c r="A886" s="24" t="s">
        <v>589</v>
      </c>
      <c r="B886" s="24" t="str">
        <f>Source!F440</f>
        <v>1.21-5-1479</v>
      </c>
      <c r="C886" s="24" t="s">
        <v>561</v>
      </c>
      <c r="D886" s="26" t="str">
        <f>Source!H440</f>
        <v>шт.</v>
      </c>
      <c r="E886" s="25">
        <f>Source!I440</f>
        <v>1</v>
      </c>
      <c r="F886" s="28">
        <f>Source!AK440</f>
        <v>256.95999999999998</v>
      </c>
      <c r="G886" s="49" t="s">
        <v>3</v>
      </c>
      <c r="H886" s="25">
        <f>Source!AW441</f>
        <v>1</v>
      </c>
      <c r="I886" s="28">
        <f>Source!O440</f>
        <v>256.95999999999998</v>
      </c>
      <c r="J886" s="25">
        <f>IF(Source!BC441&lt;&gt; 0, Source!BC441, 1)</f>
        <v>10.15</v>
      </c>
      <c r="K886" s="28">
        <f>Source!O441</f>
        <v>2608.14</v>
      </c>
      <c r="L886"/>
      <c r="Q886">
        <f>Source!X440</f>
        <v>0</v>
      </c>
      <c r="R886">
        <f>Source!X441</f>
        <v>0</v>
      </c>
      <c r="S886">
        <f>Source!Y440</f>
        <v>0</v>
      </c>
      <c r="T886">
        <f>Source!Y441</f>
        <v>0</v>
      </c>
      <c r="U886">
        <f>ROUND((175/100)*ROUND(Source!R440, 2), 2)</f>
        <v>0</v>
      </c>
      <c r="V886">
        <f>ROUND((0/100)*ROUND(Source!R441, 2), 2)</f>
        <v>0</v>
      </c>
      <c r="AC886">
        <v>3</v>
      </c>
    </row>
    <row r="887" spans="1:29" ht="71.25" hidden="1" x14ac:dyDescent="0.2">
      <c r="A887" s="24" t="s">
        <v>590</v>
      </c>
      <c r="B887" s="24" t="str">
        <f>Source!F442</f>
        <v>1.21-5-1393</v>
      </c>
      <c r="C887" s="24" t="s">
        <v>565</v>
      </c>
      <c r="D887" s="26" t="str">
        <f>Source!H442</f>
        <v>шт.</v>
      </c>
      <c r="E887" s="25">
        <f>Source!I442</f>
        <v>1</v>
      </c>
      <c r="F887" s="28">
        <f>Source!AK442</f>
        <v>134.03</v>
      </c>
      <c r="G887" s="49" t="s">
        <v>3</v>
      </c>
      <c r="H887" s="25">
        <f>Source!AW443</f>
        <v>1</v>
      </c>
      <c r="I887" s="28">
        <f>Source!O442</f>
        <v>134.03</v>
      </c>
      <c r="J887" s="25">
        <f>IF(Source!BC443&lt;&gt; 0, Source!BC443, 1)</f>
        <v>9.1300000000000008</v>
      </c>
      <c r="K887" s="28">
        <f>Source!O443</f>
        <v>1223.69</v>
      </c>
      <c r="L887"/>
      <c r="Q887">
        <f>Source!X442</f>
        <v>0</v>
      </c>
      <c r="R887">
        <f>Source!X443</f>
        <v>0</v>
      </c>
      <c r="S887">
        <f>Source!Y442</f>
        <v>0</v>
      </c>
      <c r="T887">
        <f>Source!Y443</f>
        <v>0</v>
      </c>
      <c r="U887">
        <f>ROUND((175/100)*ROUND(Source!R442, 2), 2)</f>
        <v>0</v>
      </c>
      <c r="V887">
        <f>ROUND((0/100)*ROUND(Source!R443, 2), 2)</f>
        <v>0</v>
      </c>
      <c r="AC887">
        <v>3</v>
      </c>
    </row>
    <row r="888" spans="1:29" ht="42.75" hidden="1" x14ac:dyDescent="0.2">
      <c r="A888" s="24" t="s">
        <v>591</v>
      </c>
      <c r="B888" s="24" t="str">
        <f>Source!F444</f>
        <v>1.1-1-8008</v>
      </c>
      <c r="C888" s="24" t="s">
        <v>569</v>
      </c>
      <c r="D888" s="26" t="str">
        <f>Source!H444</f>
        <v>т</v>
      </c>
      <c r="E888" s="25">
        <f>Source!I444</f>
        <v>8.7299999999999999E-3</v>
      </c>
      <c r="F888" s="28">
        <f>Source!AK444</f>
        <v>33827.69</v>
      </c>
      <c r="G888" s="49" t="s">
        <v>3</v>
      </c>
      <c r="H888" s="25">
        <f>Source!AW445</f>
        <v>1</v>
      </c>
      <c r="I888" s="28">
        <f>Source!O444</f>
        <v>295.32</v>
      </c>
      <c r="J888" s="25">
        <f>IF(Source!BC445&lt;&gt; 0, Source!BC445, 1)</f>
        <v>4.9000000000000004</v>
      </c>
      <c r="K888" s="28">
        <f>Source!O445</f>
        <v>1447.07</v>
      </c>
      <c r="L888"/>
      <c r="Q888">
        <f>Source!X444</f>
        <v>0</v>
      </c>
      <c r="R888">
        <f>Source!X445</f>
        <v>0</v>
      </c>
      <c r="S888">
        <f>Source!Y444</f>
        <v>0</v>
      </c>
      <c r="T888">
        <f>Source!Y445</f>
        <v>0</v>
      </c>
      <c r="U888">
        <f>ROUND((175/100)*ROUND(Source!R444, 2), 2)</f>
        <v>0</v>
      </c>
      <c r="V888">
        <f>ROUND((0/100)*ROUND(Source!R445, 2), 2)</f>
        <v>0</v>
      </c>
      <c r="AC888">
        <v>3</v>
      </c>
    </row>
    <row r="889" spans="1:29" ht="14.25" hidden="1" x14ac:dyDescent="0.2">
      <c r="A889" s="24"/>
      <c r="B889" s="24"/>
      <c r="C889" s="24" t="s">
        <v>1287</v>
      </c>
      <c r="D889" s="26" t="s">
        <v>1288</v>
      </c>
      <c r="E889" s="25">
        <f>Source!BZ433</f>
        <v>97</v>
      </c>
      <c r="F889" s="28"/>
      <c r="G889" s="27"/>
      <c r="H889" s="25"/>
      <c r="I889" s="28">
        <f>SUM(Q877:Q888)</f>
        <v>252.72</v>
      </c>
      <c r="J889" s="25">
        <f>Source!AT433</f>
        <v>97</v>
      </c>
      <c r="K889" s="28">
        <f>SUM(R877:R888)</f>
        <v>14240.99</v>
      </c>
      <c r="L889"/>
    </row>
    <row r="890" spans="1:29" ht="14.25" hidden="1" x14ac:dyDescent="0.2">
      <c r="A890" s="24"/>
      <c r="B890" s="24"/>
      <c r="C890" s="24" t="s">
        <v>1289</v>
      </c>
      <c r="D890" s="26" t="s">
        <v>1288</v>
      </c>
      <c r="E890" s="25">
        <f>Source!CA433</f>
        <v>51</v>
      </c>
      <c r="F890" s="28"/>
      <c r="G890" s="27"/>
      <c r="H890" s="25"/>
      <c r="I890" s="28">
        <f>SUM(S877:S889)</f>
        <v>132.88</v>
      </c>
      <c r="J890" s="25">
        <f>Source!AU433</f>
        <v>51</v>
      </c>
      <c r="K890" s="28">
        <f>SUM(T877:T889)</f>
        <v>7487.53</v>
      </c>
      <c r="L890"/>
    </row>
    <row r="891" spans="1:29" ht="14.25" hidden="1" x14ac:dyDescent="0.2">
      <c r="A891" s="31"/>
      <c r="B891" s="31"/>
      <c r="C891" s="31" t="s">
        <v>1290</v>
      </c>
      <c r="D891" s="32" t="s">
        <v>1291</v>
      </c>
      <c r="E891" s="33">
        <f>Source!AQ432</f>
        <v>18.14</v>
      </c>
      <c r="F891" s="34"/>
      <c r="G891" s="35" t="s">
        <v>165</v>
      </c>
      <c r="H891" s="33">
        <f>Source!AV433</f>
        <v>1.0469999999999999</v>
      </c>
      <c r="I891" s="34">
        <f>Source!U432</f>
        <v>22.791096</v>
      </c>
      <c r="J891" s="33"/>
      <c r="K891" s="34"/>
      <c r="L891"/>
    </row>
    <row r="892" spans="1:29" ht="15" hidden="1" x14ac:dyDescent="0.2">
      <c r="C892" s="36" t="s">
        <v>1292</v>
      </c>
      <c r="H892" s="61">
        <f>I879+I880+I882+I889+I890+SUM(I883:I888)-SUMIF(AC883:AC888, 5, I883:I888)-SUMIF(AC883:AC888, 6, I883:I888)</f>
        <v>23196.319999999996</v>
      </c>
      <c r="I892" s="61"/>
      <c r="J892" s="61">
        <f>K879+K880+K882+K889+K890+SUM(K883:K888)-SUMIF(AC883:AC888, 5, K883:K888)-SUMIF(AC883:AC888, 6, K883:K888)</f>
        <v>167759.59</v>
      </c>
      <c r="K892" s="61"/>
      <c r="L892"/>
    </row>
    <row r="893" spans="1:29" ht="15" hidden="1" x14ac:dyDescent="0.2">
      <c r="C893" s="36" t="s">
        <v>1293</v>
      </c>
      <c r="H893" s="58">
        <f>SUMIF(AC883:AC888, 5, I883:I888)+SUMIF(AC883:AC888, 6, I883:I888)</f>
        <v>0</v>
      </c>
      <c r="I893" s="58"/>
      <c r="J893" s="58">
        <f>SUMIF(AC883:AC888, 5, K883:K888)+SUMIF(AC883:AC888, 6, K883:K888)</f>
        <v>0</v>
      </c>
      <c r="K893" s="58"/>
      <c r="L893"/>
    </row>
    <row r="894" spans="1:29" ht="15" hidden="1" x14ac:dyDescent="0.2">
      <c r="C894" s="36" t="s">
        <v>1294</v>
      </c>
      <c r="H894" s="58">
        <f>I879+I880+I882+I889+I890+SUM(I883:I888)</f>
        <v>23196.319999999996</v>
      </c>
      <c r="I894" s="58"/>
      <c r="J894" s="58">
        <f>K879+K880+K882+K889+K890+SUM(K883:K888)</f>
        <v>167759.59</v>
      </c>
      <c r="K894" s="58"/>
      <c r="L894"/>
      <c r="O894" s="37">
        <f>I879+I880+I882+I889+I890+SUM(I883:I888)</f>
        <v>23196.319999999996</v>
      </c>
      <c r="P894" s="37">
        <f>K879+K880+K882+K889+K890+SUM(K883:K888)</f>
        <v>167759.59</v>
      </c>
    </row>
    <row r="895" spans="1:29" hidden="1" x14ac:dyDescent="0.2">
      <c r="L895"/>
    </row>
    <row r="896" spans="1:29" ht="71.25" hidden="1" x14ac:dyDescent="0.2">
      <c r="A896" s="24">
        <v>105</v>
      </c>
      <c r="B896" s="24" t="str">
        <f>Source!F446</f>
        <v>4.8-331-12</v>
      </c>
      <c r="C896" s="24" t="s">
        <v>572</v>
      </c>
      <c r="D896" s="26" t="str">
        <f>Source!H446</f>
        <v>100 М ТРАССЫ</v>
      </c>
      <c r="E896" s="25">
        <f>Source!I446</f>
        <v>1</v>
      </c>
      <c r="F896" s="28"/>
      <c r="G896" s="27"/>
      <c r="H896" s="25"/>
      <c r="I896" s="28"/>
      <c r="J896" s="25"/>
      <c r="K896" s="28"/>
      <c r="L896"/>
      <c r="Q896">
        <f>Source!X446</f>
        <v>101.14</v>
      </c>
      <c r="R896">
        <f>Source!X447</f>
        <v>5699.34</v>
      </c>
      <c r="S896">
        <f>Source!Y446</f>
        <v>53.18</v>
      </c>
      <c r="T896">
        <f>Source!Y447</f>
        <v>2996.56</v>
      </c>
      <c r="U896">
        <f>ROUND((175/100)*ROUND(Source!R446, 2), 2)</f>
        <v>2.31</v>
      </c>
      <c r="V896">
        <f>ROUND((0/100)*ROUND(Source!R447, 2), 2)</f>
        <v>0</v>
      </c>
      <c r="AC896">
        <v>0</v>
      </c>
    </row>
    <row r="897" spans="1:29" hidden="1" x14ac:dyDescent="0.2">
      <c r="C897" s="29" t="str">
        <f>"Объем: "&amp;Source!I446&amp;"=100/"&amp;"100"</f>
        <v>Объем: 1=100/100</v>
      </c>
      <c r="L897"/>
    </row>
    <row r="898" spans="1:29" ht="14.25" hidden="1" x14ac:dyDescent="0.2">
      <c r="A898" s="24"/>
      <c r="B898" s="24"/>
      <c r="C898" s="24" t="s">
        <v>1283</v>
      </c>
      <c r="D898" s="26"/>
      <c r="E898" s="25"/>
      <c r="F898" s="28">
        <f>Source!AO446</f>
        <v>81.94</v>
      </c>
      <c r="G898" s="27" t="s">
        <v>165</v>
      </c>
      <c r="H898" s="25">
        <f>Source!AV447</f>
        <v>1.0469999999999999</v>
      </c>
      <c r="I898" s="28">
        <f>Source!S446</f>
        <v>102.95</v>
      </c>
      <c r="J898" s="25">
        <f>IF(Source!BA447&lt;&gt; 0, Source!BA447, 1)</f>
        <v>56.35</v>
      </c>
      <c r="K898" s="28">
        <f>Source!S447</f>
        <v>5801.23</v>
      </c>
      <c r="L898"/>
    </row>
    <row r="899" spans="1:29" ht="14.25" hidden="1" x14ac:dyDescent="0.2">
      <c r="A899" s="24"/>
      <c r="B899" s="24"/>
      <c r="C899" s="24" t="s">
        <v>1285</v>
      </c>
      <c r="D899" s="26"/>
      <c r="E899" s="25"/>
      <c r="F899" s="28">
        <f>Source!AM446</f>
        <v>5.74</v>
      </c>
      <c r="G899" s="27" t="s">
        <v>165</v>
      </c>
      <c r="H899" s="25">
        <f>Source!AV447</f>
        <v>1.0469999999999999</v>
      </c>
      <c r="I899" s="28">
        <f>Source!Q446</f>
        <v>7.21</v>
      </c>
      <c r="J899" s="25">
        <f>IF(Source!BB447&lt;&gt; 0, Source!BB447, 1)</f>
        <v>19.170000000000002</v>
      </c>
      <c r="K899" s="28">
        <f>Source!Q447</f>
        <v>138.22</v>
      </c>
      <c r="L899"/>
    </row>
    <row r="900" spans="1:29" ht="14.25" hidden="1" x14ac:dyDescent="0.2">
      <c r="A900" s="24"/>
      <c r="B900" s="24"/>
      <c r="C900" s="24" t="s">
        <v>1286</v>
      </c>
      <c r="D900" s="26"/>
      <c r="E900" s="25"/>
      <c r="F900" s="28">
        <f>Source!AN446</f>
        <v>1.05</v>
      </c>
      <c r="G900" s="27" t="s">
        <v>165</v>
      </c>
      <c r="H900" s="25">
        <f>Source!AV447</f>
        <v>1.0469999999999999</v>
      </c>
      <c r="I900" s="30">
        <f>Source!R446</f>
        <v>1.32</v>
      </c>
      <c r="J900" s="25">
        <f>IF(Source!BS447&lt;&gt; 0, Source!BS447, 1)</f>
        <v>56.35</v>
      </c>
      <c r="K900" s="30">
        <f>Source!R447</f>
        <v>74.38</v>
      </c>
      <c r="L900"/>
    </row>
    <row r="901" spans="1:29" ht="14.25" hidden="1" x14ac:dyDescent="0.2">
      <c r="A901" s="24"/>
      <c r="B901" s="24"/>
      <c r="C901" s="24" t="s">
        <v>1297</v>
      </c>
      <c r="D901" s="26"/>
      <c r="E901" s="25"/>
      <c r="F901" s="28">
        <f>Source!AL446</f>
        <v>16.46</v>
      </c>
      <c r="G901" s="27"/>
      <c r="H901" s="25">
        <f>Source!AW447</f>
        <v>1</v>
      </c>
      <c r="I901" s="28">
        <f>Source!P446</f>
        <v>16.46</v>
      </c>
      <c r="J901" s="25">
        <f>IF(Source!BC447&lt;&gt; 0, Source!BC447, 1)</f>
        <v>7.31</v>
      </c>
      <c r="K901" s="28">
        <f>Source!P447</f>
        <v>120.32</v>
      </c>
      <c r="L901"/>
    </row>
    <row r="902" spans="1:29" ht="57" hidden="1" x14ac:dyDescent="0.2">
      <c r="A902" s="24" t="s">
        <v>593</v>
      </c>
      <c r="B902" s="24" t="str">
        <f>Source!F448</f>
        <v>1.21-5-1881</v>
      </c>
      <c r="C902" s="24" t="s">
        <v>595</v>
      </c>
      <c r="D902" s="26" t="str">
        <f>Source!H448</f>
        <v>шт.</v>
      </c>
      <c r="E902" s="25">
        <f>Source!I448</f>
        <v>34</v>
      </c>
      <c r="F902" s="28">
        <f>Source!AK448</f>
        <v>450.39</v>
      </c>
      <c r="G902" s="49" t="s">
        <v>3</v>
      </c>
      <c r="H902" s="25">
        <f>Source!AW449</f>
        <v>1</v>
      </c>
      <c r="I902" s="28">
        <f>Source!O448</f>
        <v>15313.26</v>
      </c>
      <c r="J902" s="25">
        <f>IF(Source!BC449&lt;&gt; 0, Source!BC449, 1)</f>
        <v>4.78</v>
      </c>
      <c r="K902" s="28">
        <f>Source!O449</f>
        <v>73197.38</v>
      </c>
      <c r="L902"/>
      <c r="Q902">
        <f>Source!X448</f>
        <v>0</v>
      </c>
      <c r="R902">
        <f>Source!X449</f>
        <v>0</v>
      </c>
      <c r="S902">
        <f>Source!Y448</f>
        <v>0</v>
      </c>
      <c r="T902">
        <f>Source!Y449</f>
        <v>0</v>
      </c>
      <c r="U902">
        <f>ROUND((175/100)*ROUND(Source!R448, 2), 2)</f>
        <v>0</v>
      </c>
      <c r="V902">
        <f>ROUND((0/100)*ROUND(Source!R449, 2), 2)</f>
        <v>0</v>
      </c>
      <c r="AC902">
        <v>3</v>
      </c>
    </row>
    <row r="903" spans="1:29" ht="42.75" hidden="1" x14ac:dyDescent="0.2">
      <c r="A903" s="24" t="s">
        <v>597</v>
      </c>
      <c r="B903" s="24" t="str">
        <f>Source!F450</f>
        <v>1.1-1-8008</v>
      </c>
      <c r="C903" s="24" t="s">
        <v>569</v>
      </c>
      <c r="D903" s="26" t="str">
        <f>Source!H450</f>
        <v>т</v>
      </c>
      <c r="E903" s="25">
        <f>Source!I450</f>
        <v>8.5999999999999998E-4</v>
      </c>
      <c r="F903" s="28">
        <f>Source!AK450</f>
        <v>33827.69</v>
      </c>
      <c r="G903" s="49" t="s">
        <v>3</v>
      </c>
      <c r="H903" s="25">
        <f>Source!AW451</f>
        <v>1</v>
      </c>
      <c r="I903" s="28">
        <f>Source!O450</f>
        <v>29.09</v>
      </c>
      <c r="J903" s="25">
        <f>IF(Source!BC451&lt;&gt; 0, Source!BC451, 1)</f>
        <v>4.9000000000000004</v>
      </c>
      <c r="K903" s="28">
        <f>Source!O451</f>
        <v>142.54</v>
      </c>
      <c r="L903"/>
      <c r="Q903">
        <f>Source!X450</f>
        <v>0</v>
      </c>
      <c r="R903">
        <f>Source!X451</f>
        <v>0</v>
      </c>
      <c r="S903">
        <f>Source!Y450</f>
        <v>0</v>
      </c>
      <c r="T903">
        <f>Source!Y451</f>
        <v>0</v>
      </c>
      <c r="U903">
        <f>ROUND((175/100)*ROUND(Source!R450, 2), 2)</f>
        <v>0</v>
      </c>
      <c r="V903">
        <f>ROUND((0/100)*ROUND(Source!R451, 2), 2)</f>
        <v>0</v>
      </c>
      <c r="AC903">
        <v>3</v>
      </c>
    </row>
    <row r="904" spans="1:29" ht="14.25" hidden="1" x14ac:dyDescent="0.2">
      <c r="A904" s="24"/>
      <c r="B904" s="24"/>
      <c r="C904" s="24" t="s">
        <v>1287</v>
      </c>
      <c r="D904" s="26" t="s">
        <v>1288</v>
      </c>
      <c r="E904" s="25">
        <f>Source!BZ447</f>
        <v>97</v>
      </c>
      <c r="F904" s="28"/>
      <c r="G904" s="27"/>
      <c r="H904" s="25"/>
      <c r="I904" s="28">
        <f>SUM(Q896:Q903)</f>
        <v>101.14</v>
      </c>
      <c r="J904" s="25">
        <f>Source!AT447</f>
        <v>97</v>
      </c>
      <c r="K904" s="28">
        <f>SUM(R896:R903)</f>
        <v>5699.34</v>
      </c>
      <c r="L904"/>
    </row>
    <row r="905" spans="1:29" ht="14.25" hidden="1" x14ac:dyDescent="0.2">
      <c r="A905" s="24"/>
      <c r="B905" s="24"/>
      <c r="C905" s="24" t="s">
        <v>1289</v>
      </c>
      <c r="D905" s="26" t="s">
        <v>1288</v>
      </c>
      <c r="E905" s="25">
        <f>Source!CA447</f>
        <v>51</v>
      </c>
      <c r="F905" s="28"/>
      <c r="G905" s="27"/>
      <c r="H905" s="25"/>
      <c r="I905" s="28">
        <f>SUM(S896:S904)</f>
        <v>53.18</v>
      </c>
      <c r="J905" s="25">
        <f>Source!AU447</f>
        <v>51</v>
      </c>
      <c r="K905" s="28">
        <f>SUM(T896:T904)</f>
        <v>2996.56</v>
      </c>
      <c r="L905"/>
    </row>
    <row r="906" spans="1:29" ht="14.25" hidden="1" x14ac:dyDescent="0.2">
      <c r="A906" s="31"/>
      <c r="B906" s="31"/>
      <c r="C906" s="31" t="s">
        <v>1290</v>
      </c>
      <c r="D906" s="32" t="s">
        <v>1291</v>
      </c>
      <c r="E906" s="33">
        <f>Source!AQ446</f>
        <v>7.27</v>
      </c>
      <c r="F906" s="34"/>
      <c r="G906" s="35" t="s">
        <v>165</v>
      </c>
      <c r="H906" s="33">
        <f>Source!AV447</f>
        <v>1.0469999999999999</v>
      </c>
      <c r="I906" s="34">
        <f>Source!U446</f>
        <v>9.1340279999999971</v>
      </c>
      <c r="J906" s="33"/>
      <c r="K906" s="34"/>
      <c r="L906"/>
    </row>
    <row r="907" spans="1:29" ht="15" hidden="1" x14ac:dyDescent="0.2">
      <c r="C907" s="36" t="s">
        <v>1292</v>
      </c>
      <c r="H907" s="61">
        <f>I898+I899+I901+I904+I905+SUM(I902:I903)-SUMIF(AC902:AC903, 5, I902:I903)-SUMIF(AC902:AC903, 6, I902:I903)</f>
        <v>15623.29</v>
      </c>
      <c r="I907" s="61"/>
      <c r="J907" s="61">
        <f>K898+K899+K901+K904+K905+SUM(K902:K903)-SUMIF(AC902:AC903, 5, K902:K903)-SUMIF(AC902:AC903, 6, K902:K903)</f>
        <v>88095.59</v>
      </c>
      <c r="K907" s="61"/>
      <c r="L907"/>
    </row>
    <row r="908" spans="1:29" ht="15" hidden="1" x14ac:dyDescent="0.2">
      <c r="C908" s="36" t="s">
        <v>1293</v>
      </c>
      <c r="H908" s="58">
        <f>SUMIF(AC902:AC903, 5, I902:I903)+SUMIF(AC902:AC903, 6, I902:I903)</f>
        <v>0</v>
      </c>
      <c r="I908" s="58"/>
      <c r="J908" s="58">
        <f>SUMIF(AC902:AC903, 5, K902:K903)+SUMIF(AC902:AC903, 6, K902:K903)</f>
        <v>0</v>
      </c>
      <c r="K908" s="58"/>
      <c r="L908"/>
    </row>
    <row r="909" spans="1:29" ht="15" hidden="1" x14ac:dyDescent="0.2">
      <c r="C909" s="36" t="s">
        <v>1294</v>
      </c>
      <c r="H909" s="58">
        <f>I898+I899+I901+I904+I905+SUM(I902:I903)</f>
        <v>15623.29</v>
      </c>
      <c r="I909" s="58"/>
      <c r="J909" s="58">
        <f>K898+K899+K901+K904+K905+SUM(K902:K903)</f>
        <v>88095.59</v>
      </c>
      <c r="K909" s="58"/>
      <c r="L909"/>
      <c r="O909" s="37">
        <f>I898+I899+I901+I904+I905+SUM(I902:I903)</f>
        <v>15623.29</v>
      </c>
      <c r="P909" s="37">
        <f>K898+K899+K901+K904+K905+SUM(K902:K903)</f>
        <v>88095.59</v>
      </c>
    </row>
    <row r="910" spans="1:29" hidden="1" x14ac:dyDescent="0.2">
      <c r="L910"/>
    </row>
    <row r="911" spans="1:29" ht="57" hidden="1" x14ac:dyDescent="0.2">
      <c r="A911" s="31">
        <v>106</v>
      </c>
      <c r="B911" s="31" t="str">
        <f>Source!F452</f>
        <v>1.21-5-2467</v>
      </c>
      <c r="C911" s="31" t="s">
        <v>600</v>
      </c>
      <c r="D911" s="32" t="str">
        <f>Source!H452</f>
        <v>шт.</v>
      </c>
      <c r="E911" s="33">
        <f>Source!I452</f>
        <v>50</v>
      </c>
      <c r="F911" s="34">
        <f>Source!AL452</f>
        <v>4.43</v>
      </c>
      <c r="G911" s="35"/>
      <c r="H911" s="33">
        <f>Source!AW453</f>
        <v>1</v>
      </c>
      <c r="I911" s="34">
        <f>Source!P452</f>
        <v>221.5</v>
      </c>
      <c r="J911" s="33">
        <f>IF(Source!BC453&lt;&gt; 0, Source!BC453, 1)</f>
        <v>11.41</v>
      </c>
      <c r="K911" s="34">
        <f>Source!P453</f>
        <v>2527.3200000000002</v>
      </c>
      <c r="L911"/>
      <c r="Q911">
        <f>Source!X452</f>
        <v>0</v>
      </c>
      <c r="R911">
        <f>Source!X453</f>
        <v>0</v>
      </c>
      <c r="S911">
        <f>Source!Y452</f>
        <v>0</v>
      </c>
      <c r="T911">
        <f>Source!Y453</f>
        <v>0</v>
      </c>
      <c r="U911">
        <f>ROUND((175/100)*ROUND(Source!R452, 2), 2)</f>
        <v>0</v>
      </c>
      <c r="V911">
        <f>ROUND((0/100)*ROUND(Source!R453, 2), 2)</f>
        <v>0</v>
      </c>
      <c r="AC911">
        <v>3</v>
      </c>
    </row>
    <row r="912" spans="1:29" ht="15" hidden="1" x14ac:dyDescent="0.2">
      <c r="C912" s="36" t="s">
        <v>1294</v>
      </c>
      <c r="H912" s="61">
        <f>I911+0</f>
        <v>221.5</v>
      </c>
      <c r="I912" s="61"/>
      <c r="J912" s="61">
        <f>K911+0</f>
        <v>2527.3200000000002</v>
      </c>
      <c r="K912" s="61"/>
      <c r="L912"/>
      <c r="O912" s="37">
        <f>I911+0</f>
        <v>221.5</v>
      </c>
      <c r="P912" s="37">
        <f>K911+0</f>
        <v>2527.3200000000002</v>
      </c>
    </row>
    <row r="913" spans="1:29" hidden="1" x14ac:dyDescent="0.2">
      <c r="L913"/>
    </row>
    <row r="914" spans="1:29" ht="71.25" hidden="1" x14ac:dyDescent="0.2">
      <c r="A914" s="31">
        <v>107</v>
      </c>
      <c r="B914" s="31" t="str">
        <f>Source!F454</f>
        <v>1.21-5-1522</v>
      </c>
      <c r="C914" s="31" t="s">
        <v>604</v>
      </c>
      <c r="D914" s="32" t="str">
        <f>Source!H454</f>
        <v>шт.</v>
      </c>
      <c r="E914" s="33">
        <f>Source!I454</f>
        <v>40</v>
      </c>
      <c r="F914" s="34">
        <f>Source!AL454</f>
        <v>734.94</v>
      </c>
      <c r="G914" s="35"/>
      <c r="H914" s="33">
        <f>Source!AW455</f>
        <v>1</v>
      </c>
      <c r="I914" s="34">
        <f>Source!P454</f>
        <v>29397.599999999999</v>
      </c>
      <c r="J914" s="33">
        <f>IF(Source!BC455&lt;&gt; 0, Source!BC455, 1)</f>
        <v>8.82</v>
      </c>
      <c r="K914" s="34">
        <f>Source!P455</f>
        <v>259286.83</v>
      </c>
      <c r="L914"/>
      <c r="Q914">
        <f>Source!X454</f>
        <v>0</v>
      </c>
      <c r="R914">
        <f>Source!X455</f>
        <v>0</v>
      </c>
      <c r="S914">
        <f>Source!Y454</f>
        <v>0</v>
      </c>
      <c r="T914">
        <f>Source!Y455</f>
        <v>0</v>
      </c>
      <c r="U914">
        <f>ROUND((175/100)*ROUND(Source!R454, 2), 2)</f>
        <v>0</v>
      </c>
      <c r="V914">
        <f>ROUND((0/100)*ROUND(Source!R455, 2), 2)</f>
        <v>0</v>
      </c>
      <c r="AC914">
        <v>3</v>
      </c>
    </row>
    <row r="915" spans="1:29" ht="15" hidden="1" x14ac:dyDescent="0.2">
      <c r="C915" s="36" t="s">
        <v>1294</v>
      </c>
      <c r="H915" s="61">
        <f>I914+0</f>
        <v>29397.599999999999</v>
      </c>
      <c r="I915" s="61"/>
      <c r="J915" s="61">
        <f>K914+0</f>
        <v>259286.83</v>
      </c>
      <c r="K915" s="61"/>
      <c r="L915"/>
      <c r="O915" s="37">
        <f>I914+0</f>
        <v>29397.599999999999</v>
      </c>
      <c r="P915" s="37">
        <f>K914+0</f>
        <v>259286.83</v>
      </c>
    </row>
    <row r="916" spans="1:29" hidden="1" x14ac:dyDescent="0.2">
      <c r="L916"/>
    </row>
    <row r="917" spans="1:29" ht="57" hidden="1" x14ac:dyDescent="0.2">
      <c r="A917" s="24">
        <v>108</v>
      </c>
      <c r="B917" s="24" t="str">
        <f>Source!F456</f>
        <v>1.21-5-1367</v>
      </c>
      <c r="C917" s="24" t="s">
        <v>608</v>
      </c>
      <c r="D917" s="26" t="str">
        <f>Source!H456</f>
        <v>100 шт.</v>
      </c>
      <c r="E917" s="25">
        <f>Source!I456</f>
        <v>0.4</v>
      </c>
      <c r="F917" s="28">
        <f>Source!AL456</f>
        <v>779.33</v>
      </c>
      <c r="G917" s="27"/>
      <c r="H917" s="25">
        <f>Source!AW457</f>
        <v>1</v>
      </c>
      <c r="I917" s="28">
        <f>Source!P456</f>
        <v>311.73</v>
      </c>
      <c r="J917" s="25">
        <f>IF(Source!BC457&lt;&gt; 0, Source!BC457, 1)</f>
        <v>9.89</v>
      </c>
      <c r="K917" s="28">
        <f>Source!P457</f>
        <v>3083.01</v>
      </c>
      <c r="L917"/>
      <c r="Q917">
        <f>Source!X456</f>
        <v>0</v>
      </c>
      <c r="R917">
        <f>Source!X457</f>
        <v>0</v>
      </c>
      <c r="S917">
        <f>Source!Y456</f>
        <v>0</v>
      </c>
      <c r="T917">
        <f>Source!Y457</f>
        <v>0</v>
      </c>
      <c r="U917">
        <f>ROUND((175/100)*ROUND(Source!R456, 2), 2)</f>
        <v>0</v>
      </c>
      <c r="V917">
        <f>ROUND((0/100)*ROUND(Source!R457, 2), 2)</f>
        <v>0</v>
      </c>
      <c r="AC917">
        <v>3</v>
      </c>
    </row>
    <row r="918" spans="1:29" hidden="1" x14ac:dyDescent="0.2">
      <c r="A918" s="51"/>
      <c r="B918" s="51"/>
      <c r="C918" s="52" t="str">
        <f>"Объем: "&amp;Source!I456&amp;"=40/"&amp;"100"</f>
        <v>Объем: 0,4=40/100</v>
      </c>
      <c r="D918" s="51"/>
      <c r="E918" s="51"/>
      <c r="F918" s="51"/>
      <c r="G918" s="51"/>
      <c r="H918" s="51"/>
      <c r="I918" s="51"/>
      <c r="J918" s="51"/>
      <c r="K918" s="51"/>
      <c r="L918"/>
    </row>
    <row r="919" spans="1:29" ht="15" hidden="1" x14ac:dyDescent="0.2">
      <c r="C919" s="36" t="s">
        <v>1294</v>
      </c>
      <c r="H919" s="61">
        <f>I917+0</f>
        <v>311.73</v>
      </c>
      <c r="I919" s="61"/>
      <c r="J919" s="61">
        <f>K917+0</f>
        <v>3083.01</v>
      </c>
      <c r="K919" s="61"/>
      <c r="L919"/>
      <c r="O919" s="37">
        <f>I917+0</f>
        <v>311.73</v>
      </c>
      <c r="P919" s="37">
        <f>K917+0</f>
        <v>3083.01</v>
      </c>
    </row>
    <row r="920" spans="1:29" hidden="1" x14ac:dyDescent="0.2">
      <c r="L920"/>
    </row>
    <row r="921" spans="1:29" ht="42.75" hidden="1" x14ac:dyDescent="0.2">
      <c r="A921" s="24">
        <v>109</v>
      </c>
      <c r="B921" s="24" t="str">
        <f>Source!F458</f>
        <v>4.8-331-14</v>
      </c>
      <c r="C921" s="24" t="s">
        <v>611</v>
      </c>
      <c r="D921" s="26" t="str">
        <f>Source!H458</f>
        <v>100 шт.</v>
      </c>
      <c r="E921" s="25">
        <f>Source!I458</f>
        <v>0.9</v>
      </c>
      <c r="F921" s="28"/>
      <c r="G921" s="27"/>
      <c r="H921" s="25"/>
      <c r="I921" s="28"/>
      <c r="J921" s="25"/>
      <c r="K921" s="28"/>
      <c r="L921"/>
      <c r="Q921">
        <f>Source!X458</f>
        <v>272.7</v>
      </c>
      <c r="R921">
        <f>Source!X459</f>
        <v>15366.43</v>
      </c>
      <c r="S921">
        <f>Source!Y458</f>
        <v>143.38</v>
      </c>
      <c r="T921">
        <f>Source!Y459</f>
        <v>8079.26</v>
      </c>
      <c r="U921">
        <f>ROUND((175/100)*ROUND(Source!R458, 2), 2)</f>
        <v>2</v>
      </c>
      <c r="V921">
        <f>ROUND((0/100)*ROUND(Source!R459, 2), 2)</f>
        <v>0</v>
      </c>
      <c r="AC921">
        <v>0</v>
      </c>
    </row>
    <row r="922" spans="1:29" hidden="1" x14ac:dyDescent="0.2">
      <c r="C922" s="29" t="str">
        <f>"Объем: "&amp;Source!I458&amp;"=(50+"&amp;"40)/"&amp;"100"</f>
        <v>Объем: 0,9=(50+40)/100</v>
      </c>
      <c r="L922"/>
    </row>
    <row r="923" spans="1:29" ht="14.25" hidden="1" x14ac:dyDescent="0.2">
      <c r="A923" s="24"/>
      <c r="B923" s="24"/>
      <c r="C923" s="24" t="s">
        <v>1283</v>
      </c>
      <c r="D923" s="26"/>
      <c r="E923" s="25"/>
      <c r="F923" s="28">
        <f>Source!AO458</f>
        <v>247.61</v>
      </c>
      <c r="G923" s="27" t="s">
        <v>165</v>
      </c>
      <c r="H923" s="25">
        <f>Source!AV459</f>
        <v>1.0469999999999999</v>
      </c>
      <c r="I923" s="28">
        <f>Source!S458</f>
        <v>279.99</v>
      </c>
      <c r="J923" s="25">
        <f>IF(Source!BA459&lt;&gt; 0, Source!BA459, 1)</f>
        <v>56.35</v>
      </c>
      <c r="K923" s="28">
        <f>Source!S459</f>
        <v>15777.44</v>
      </c>
      <c r="L923"/>
    </row>
    <row r="924" spans="1:29" ht="14.25" hidden="1" x14ac:dyDescent="0.2">
      <c r="A924" s="24"/>
      <c r="B924" s="24"/>
      <c r="C924" s="24" t="s">
        <v>1285</v>
      </c>
      <c r="D924" s="26"/>
      <c r="E924" s="25"/>
      <c r="F924" s="28">
        <f>Source!AM458</f>
        <v>9.42</v>
      </c>
      <c r="G924" s="27" t="s">
        <v>165</v>
      </c>
      <c r="H924" s="25">
        <f>Source!AV459</f>
        <v>1.0469999999999999</v>
      </c>
      <c r="I924" s="28">
        <f>Source!Q458</f>
        <v>10.65</v>
      </c>
      <c r="J924" s="25">
        <f>IF(Source!BB459&lt;&gt; 0, Source!BB459, 1)</f>
        <v>14.85</v>
      </c>
      <c r="K924" s="28">
        <f>Source!Q459</f>
        <v>158.15</v>
      </c>
      <c r="L924"/>
    </row>
    <row r="925" spans="1:29" ht="14.25" hidden="1" x14ac:dyDescent="0.2">
      <c r="A925" s="24"/>
      <c r="B925" s="24"/>
      <c r="C925" s="24" t="s">
        <v>1286</v>
      </c>
      <c r="D925" s="26"/>
      <c r="E925" s="25"/>
      <c r="F925" s="28">
        <f>Source!AN458</f>
        <v>1.01</v>
      </c>
      <c r="G925" s="27" t="s">
        <v>165</v>
      </c>
      <c r="H925" s="25">
        <f>Source!AV459</f>
        <v>1.0469999999999999</v>
      </c>
      <c r="I925" s="30">
        <f>Source!R458</f>
        <v>1.1399999999999999</v>
      </c>
      <c r="J925" s="25">
        <f>IF(Source!BS459&lt;&gt; 0, Source!BS459, 1)</f>
        <v>56.35</v>
      </c>
      <c r="K925" s="30">
        <f>Source!R459</f>
        <v>64.239999999999995</v>
      </c>
      <c r="L925"/>
    </row>
    <row r="926" spans="1:29" ht="14.25" hidden="1" x14ac:dyDescent="0.2">
      <c r="A926" s="24"/>
      <c r="B926" s="24"/>
      <c r="C926" s="24" t="s">
        <v>1297</v>
      </c>
      <c r="D926" s="26"/>
      <c r="E926" s="25"/>
      <c r="F926" s="28">
        <f>Source!AL458</f>
        <v>3.84</v>
      </c>
      <c r="G926" s="27"/>
      <c r="H926" s="25">
        <f>Source!AW459</f>
        <v>1</v>
      </c>
      <c r="I926" s="28">
        <f>Source!P458</f>
        <v>3.46</v>
      </c>
      <c r="J926" s="25">
        <f>IF(Source!BC459&lt;&gt; 0, Source!BC459, 1)</f>
        <v>11.66</v>
      </c>
      <c r="K926" s="28">
        <f>Source!P459</f>
        <v>40.340000000000003</v>
      </c>
      <c r="L926"/>
    </row>
    <row r="927" spans="1:29" ht="57" hidden="1" x14ac:dyDescent="0.2">
      <c r="A927" s="24" t="s">
        <v>612</v>
      </c>
      <c r="B927" s="24" t="str">
        <f>Source!F460</f>
        <v>1.7-5-219</v>
      </c>
      <c r="C927" s="24" t="s">
        <v>614</v>
      </c>
      <c r="D927" s="26" t="str">
        <f>Source!H460</f>
        <v>шт.</v>
      </c>
      <c r="E927" s="25">
        <f>Source!I460</f>
        <v>181.8</v>
      </c>
      <c r="F927" s="28">
        <f>Source!AK460</f>
        <v>15.19</v>
      </c>
      <c r="G927" s="49" t="s">
        <v>3</v>
      </c>
      <c r="H927" s="25">
        <f>Source!AW461</f>
        <v>1</v>
      </c>
      <c r="I927" s="28">
        <f>Source!O460</f>
        <v>2761.54</v>
      </c>
      <c r="J927" s="25">
        <f>IF(Source!BC461&lt;&gt; 0, Source!BC461, 1)</f>
        <v>13.44</v>
      </c>
      <c r="K927" s="28">
        <f>Source!O461</f>
        <v>37115.1</v>
      </c>
      <c r="L927"/>
      <c r="Q927">
        <f>Source!X460</f>
        <v>0</v>
      </c>
      <c r="R927">
        <f>Source!X461</f>
        <v>0</v>
      </c>
      <c r="S927">
        <f>Source!Y460</f>
        <v>0</v>
      </c>
      <c r="T927">
        <f>Source!Y461</f>
        <v>0</v>
      </c>
      <c r="U927">
        <f>ROUND((175/100)*ROUND(Source!R460, 2), 2)</f>
        <v>0</v>
      </c>
      <c r="V927">
        <f>ROUND((0/100)*ROUND(Source!R461, 2), 2)</f>
        <v>0</v>
      </c>
      <c r="AC927">
        <v>3</v>
      </c>
    </row>
    <row r="928" spans="1:29" ht="14.25" hidden="1" x14ac:dyDescent="0.2">
      <c r="A928" s="24"/>
      <c r="B928" s="24"/>
      <c r="C928" s="24" t="s">
        <v>1287</v>
      </c>
      <c r="D928" s="26" t="s">
        <v>1288</v>
      </c>
      <c r="E928" s="25">
        <f>Source!BZ459</f>
        <v>97</v>
      </c>
      <c r="F928" s="28"/>
      <c r="G928" s="27"/>
      <c r="H928" s="25"/>
      <c r="I928" s="28">
        <f>SUM(Q921:Q927)</f>
        <v>272.7</v>
      </c>
      <c r="J928" s="25">
        <f>Source!AT459</f>
        <v>97</v>
      </c>
      <c r="K928" s="28">
        <f>SUM(R921:R927)</f>
        <v>15366.43</v>
      </c>
      <c r="L928"/>
    </row>
    <row r="929" spans="1:29" ht="14.25" hidden="1" x14ac:dyDescent="0.2">
      <c r="A929" s="24"/>
      <c r="B929" s="24"/>
      <c r="C929" s="24" t="s">
        <v>1289</v>
      </c>
      <c r="D929" s="26" t="s">
        <v>1288</v>
      </c>
      <c r="E929" s="25">
        <f>Source!CA459</f>
        <v>51</v>
      </c>
      <c r="F929" s="28"/>
      <c r="G929" s="27"/>
      <c r="H929" s="25"/>
      <c r="I929" s="28">
        <f>SUM(S921:S928)</f>
        <v>143.38</v>
      </c>
      <c r="J929" s="25">
        <f>Source!AU459</f>
        <v>51</v>
      </c>
      <c r="K929" s="28">
        <f>SUM(T921:T928)</f>
        <v>8079.26</v>
      </c>
      <c r="L929"/>
    </row>
    <row r="930" spans="1:29" ht="14.25" hidden="1" x14ac:dyDescent="0.2">
      <c r="A930" s="31"/>
      <c r="B930" s="31"/>
      <c r="C930" s="31" t="s">
        <v>1290</v>
      </c>
      <c r="D930" s="32" t="s">
        <v>1291</v>
      </c>
      <c r="E930" s="33">
        <f>Source!AQ458</f>
        <v>21.71</v>
      </c>
      <c r="F930" s="34"/>
      <c r="G930" s="35" t="s">
        <v>165</v>
      </c>
      <c r="H930" s="33">
        <f>Source!AV459</f>
        <v>1.0469999999999999</v>
      </c>
      <c r="I930" s="34">
        <f>Source!U458</f>
        <v>24.548799599999999</v>
      </c>
      <c r="J930" s="33"/>
      <c r="K930" s="34"/>
      <c r="L930"/>
    </row>
    <row r="931" spans="1:29" ht="15" hidden="1" x14ac:dyDescent="0.2">
      <c r="C931" s="36" t="s">
        <v>1292</v>
      </c>
      <c r="H931" s="61">
        <f>I923+I924+I926+I928+I929+SUM(I927:I927)-SUMIF(AC927:AC927, 5, I927:I927)-SUMIF(AC927:AC927, 6, I927:I927)</f>
        <v>3471.72</v>
      </c>
      <c r="I931" s="61"/>
      <c r="J931" s="61">
        <f>K923+K924+K926+K928+K929+SUM(K927:K927)-SUMIF(AC927:AC927, 5, K927:K927)-SUMIF(AC927:AC927, 6, K927:K927)</f>
        <v>76536.72</v>
      </c>
      <c r="K931" s="61"/>
      <c r="L931"/>
    </row>
    <row r="932" spans="1:29" ht="15" hidden="1" x14ac:dyDescent="0.2">
      <c r="C932" s="36" t="s">
        <v>1293</v>
      </c>
      <c r="H932" s="58">
        <f>SUMIF(AC927:AC927, 5, I927:I927)+SUMIF(AC927:AC927, 6, I927:I927)</f>
        <v>0</v>
      </c>
      <c r="I932" s="58"/>
      <c r="J932" s="58">
        <f>SUMIF(AC927:AC927, 5, K927:K927)+SUMIF(AC927:AC927, 6, K927:K927)</f>
        <v>0</v>
      </c>
      <c r="K932" s="58"/>
      <c r="L932"/>
    </row>
    <row r="933" spans="1:29" ht="15" hidden="1" x14ac:dyDescent="0.2">
      <c r="C933" s="36" t="s">
        <v>1294</v>
      </c>
      <c r="H933" s="58">
        <f>I923+I924+I926+I928+I929+SUM(I927:I927)</f>
        <v>3471.72</v>
      </c>
      <c r="I933" s="58"/>
      <c r="J933" s="58">
        <f>K923+K924+K926+K928+K929+SUM(K927:K927)</f>
        <v>76536.72</v>
      </c>
      <c r="K933" s="58"/>
      <c r="L933"/>
      <c r="O933" s="37">
        <f>I923+I924+I926+I928+I929+SUM(I927:I927)</f>
        <v>3471.72</v>
      </c>
      <c r="P933" s="37">
        <f>K923+K924+K926+K928+K929+SUM(K927:K927)</f>
        <v>76536.72</v>
      </c>
    </row>
    <row r="934" spans="1:29" hidden="1" x14ac:dyDescent="0.2">
      <c r="L934"/>
    </row>
    <row r="935" spans="1:29" ht="85.5" hidden="1" x14ac:dyDescent="0.2">
      <c r="A935" s="31">
        <v>110</v>
      </c>
      <c r="B935" s="31" t="str">
        <f>Source!F462</f>
        <v>1.21-5-1400</v>
      </c>
      <c r="C935" s="31" t="s">
        <v>618</v>
      </c>
      <c r="D935" s="32" t="str">
        <f>Source!H462</f>
        <v>шт.</v>
      </c>
      <c r="E935" s="33">
        <f>Source!I462</f>
        <v>50</v>
      </c>
      <c r="F935" s="34">
        <f>Source!AL462</f>
        <v>54.9</v>
      </c>
      <c r="G935" s="35"/>
      <c r="H935" s="33">
        <f>Source!AW463</f>
        <v>1</v>
      </c>
      <c r="I935" s="34">
        <f>Source!P462</f>
        <v>2745</v>
      </c>
      <c r="J935" s="33">
        <f>IF(Source!BC463&lt;&gt; 0, Source!BC463, 1)</f>
        <v>6.91</v>
      </c>
      <c r="K935" s="34">
        <f>Source!P463</f>
        <v>18967.95</v>
      </c>
      <c r="L935"/>
      <c r="Q935">
        <f>Source!X462</f>
        <v>0</v>
      </c>
      <c r="R935">
        <f>Source!X463</f>
        <v>0</v>
      </c>
      <c r="S935">
        <f>Source!Y462</f>
        <v>0</v>
      </c>
      <c r="T935">
        <f>Source!Y463</f>
        <v>0</v>
      </c>
      <c r="U935">
        <f>ROUND((175/100)*ROUND(Source!R462, 2), 2)</f>
        <v>0</v>
      </c>
      <c r="V935">
        <f>ROUND((0/100)*ROUND(Source!R463, 2), 2)</f>
        <v>0</v>
      </c>
      <c r="AC935">
        <v>3</v>
      </c>
    </row>
    <row r="936" spans="1:29" ht="15" hidden="1" x14ac:dyDescent="0.2">
      <c r="C936" s="36" t="s">
        <v>1294</v>
      </c>
      <c r="H936" s="61">
        <f>I935+0</f>
        <v>2745</v>
      </c>
      <c r="I936" s="61"/>
      <c r="J936" s="61">
        <f>K935+0</f>
        <v>18967.95</v>
      </c>
      <c r="K936" s="61"/>
      <c r="L936"/>
      <c r="O936" s="37">
        <f>I935+0</f>
        <v>2745</v>
      </c>
      <c r="P936" s="37">
        <f>K935+0</f>
        <v>18967.95</v>
      </c>
    </row>
    <row r="937" spans="1:29" hidden="1" x14ac:dyDescent="0.2">
      <c r="L937"/>
    </row>
    <row r="938" spans="1:29" ht="39.75" hidden="1" x14ac:dyDescent="0.2">
      <c r="A938" s="31">
        <v>111</v>
      </c>
      <c r="B938" s="31" t="str">
        <f>Source!F464</f>
        <v>КА, п.45</v>
      </c>
      <c r="C938" s="31" t="s">
        <v>1333</v>
      </c>
      <c r="D938" s="32" t="str">
        <f>Source!H464</f>
        <v>ШТ</v>
      </c>
      <c r="E938" s="33">
        <f>Source!I464</f>
        <v>40</v>
      </c>
      <c r="F938" s="34">
        <f>Source!AL464</f>
        <v>251.85</v>
      </c>
      <c r="G938" s="35"/>
      <c r="H938" s="33">
        <f>Source!AW465</f>
        <v>1</v>
      </c>
      <c r="I938" s="34">
        <f>Source!P464</f>
        <v>10074</v>
      </c>
      <c r="J938" s="33">
        <f>IF(Source!BC465&lt;&gt; 0, Source!BC465, 1)</f>
        <v>9.84</v>
      </c>
      <c r="K938" s="34">
        <f>Source!P465</f>
        <v>99128.16</v>
      </c>
      <c r="L938"/>
      <c r="Q938">
        <f>Source!X464</f>
        <v>0</v>
      </c>
      <c r="R938">
        <f>Source!X465</f>
        <v>0</v>
      </c>
      <c r="S938">
        <f>Source!Y464</f>
        <v>0</v>
      </c>
      <c r="T938">
        <f>Source!Y465</f>
        <v>0</v>
      </c>
      <c r="U938">
        <f>ROUND((175/100)*ROUND(Source!R464, 2), 2)</f>
        <v>0</v>
      </c>
      <c r="V938">
        <f>ROUND((0/100)*ROUND(Source!R465, 2), 2)</f>
        <v>0</v>
      </c>
      <c r="AC938">
        <v>3</v>
      </c>
    </row>
    <row r="939" spans="1:29" ht="15" hidden="1" x14ac:dyDescent="0.2">
      <c r="C939" s="36" t="s">
        <v>1294</v>
      </c>
      <c r="H939" s="61">
        <f>I938+0</f>
        <v>10074</v>
      </c>
      <c r="I939" s="61"/>
      <c r="J939" s="61">
        <f>K938+0</f>
        <v>99128.16</v>
      </c>
      <c r="K939" s="61"/>
      <c r="L939"/>
      <c r="O939" s="37">
        <f>I938+0</f>
        <v>10074</v>
      </c>
      <c r="P939" s="37">
        <f>K938+0</f>
        <v>99128.16</v>
      </c>
    </row>
    <row r="940" spans="1:29" hidden="1" x14ac:dyDescent="0.2">
      <c r="L940"/>
    </row>
    <row r="941" spans="1:29" ht="42.75" hidden="1" x14ac:dyDescent="0.2">
      <c r="A941" s="24">
        <v>112</v>
      </c>
      <c r="B941" s="24" t="str">
        <f>Source!F466</f>
        <v>4.8-331-5</v>
      </c>
      <c r="C941" s="24" t="s">
        <v>626</v>
      </c>
      <c r="D941" s="26" t="str">
        <f>Source!H466</f>
        <v>100 М ТРАССЫ</v>
      </c>
      <c r="E941" s="25">
        <f>Source!I466</f>
        <v>1.5</v>
      </c>
      <c r="F941" s="28"/>
      <c r="G941" s="27"/>
      <c r="H941" s="25"/>
      <c r="I941" s="28"/>
      <c r="J941" s="25"/>
      <c r="K941" s="28"/>
      <c r="L941"/>
      <c r="Q941">
        <f>Source!X466</f>
        <v>100.89</v>
      </c>
      <c r="R941">
        <f>Source!X467</f>
        <v>5685.13</v>
      </c>
      <c r="S941">
        <f>Source!Y466</f>
        <v>53.05</v>
      </c>
      <c r="T941">
        <f>Source!Y467</f>
        <v>2989.09</v>
      </c>
      <c r="U941">
        <f>ROUND((175/100)*ROUND(Source!R466, 2), 2)</f>
        <v>0.82</v>
      </c>
      <c r="V941">
        <f>ROUND((0/100)*ROUND(Source!R467, 2), 2)</f>
        <v>0</v>
      </c>
      <c r="AC941">
        <v>0</v>
      </c>
    </row>
    <row r="942" spans="1:29" hidden="1" x14ac:dyDescent="0.2">
      <c r="C942" s="29" t="str">
        <f>"Объем: "&amp;Source!I466&amp;"=(50*"&amp;"3)/"&amp;"100"</f>
        <v>Объем: 1,5=(50*3)/100</v>
      </c>
      <c r="L942"/>
    </row>
    <row r="943" spans="1:29" ht="14.25" hidden="1" x14ac:dyDescent="0.2">
      <c r="A943" s="24"/>
      <c r="B943" s="24"/>
      <c r="C943" s="24" t="s">
        <v>1283</v>
      </c>
      <c r="D943" s="26"/>
      <c r="E943" s="25"/>
      <c r="F943" s="28">
        <f>Source!AO466</f>
        <v>54.94</v>
      </c>
      <c r="G943" s="27" t="s">
        <v>165</v>
      </c>
      <c r="H943" s="25">
        <f>Source!AV467</f>
        <v>1.0469999999999999</v>
      </c>
      <c r="I943" s="28">
        <f>Source!S466</f>
        <v>103.54</v>
      </c>
      <c r="J943" s="25">
        <f>IF(Source!BA467&lt;&gt; 0, Source!BA467, 1)</f>
        <v>56.35</v>
      </c>
      <c r="K943" s="28">
        <f>Source!S467</f>
        <v>5834.48</v>
      </c>
      <c r="L943"/>
    </row>
    <row r="944" spans="1:29" ht="14.25" hidden="1" x14ac:dyDescent="0.2">
      <c r="A944" s="24"/>
      <c r="B944" s="24"/>
      <c r="C944" s="24" t="s">
        <v>1285</v>
      </c>
      <c r="D944" s="26"/>
      <c r="E944" s="25"/>
      <c r="F944" s="28">
        <f>Source!AM466</f>
        <v>1.42</v>
      </c>
      <c r="G944" s="27" t="s">
        <v>165</v>
      </c>
      <c r="H944" s="25">
        <f>Source!AV467</f>
        <v>1.0469999999999999</v>
      </c>
      <c r="I944" s="28">
        <f>Source!Q466</f>
        <v>2.68</v>
      </c>
      <c r="J944" s="25">
        <f>IF(Source!BB467&lt;&gt; 0, Source!BB467, 1)</f>
        <v>18.920000000000002</v>
      </c>
      <c r="K944" s="28">
        <f>Source!Q467</f>
        <v>50.71</v>
      </c>
      <c r="L944"/>
    </row>
    <row r="945" spans="1:29" ht="14.25" hidden="1" x14ac:dyDescent="0.2">
      <c r="A945" s="24"/>
      <c r="B945" s="24"/>
      <c r="C945" s="24" t="s">
        <v>1286</v>
      </c>
      <c r="D945" s="26"/>
      <c r="E945" s="25"/>
      <c r="F945" s="28">
        <f>Source!AN466</f>
        <v>0.25</v>
      </c>
      <c r="G945" s="27" t="s">
        <v>165</v>
      </c>
      <c r="H945" s="25">
        <f>Source!AV467</f>
        <v>1.0469999999999999</v>
      </c>
      <c r="I945" s="30">
        <f>Source!R466</f>
        <v>0.47</v>
      </c>
      <c r="J945" s="25">
        <f>IF(Source!BS467&lt;&gt; 0, Source!BS467, 1)</f>
        <v>56.35</v>
      </c>
      <c r="K945" s="30">
        <f>Source!R467</f>
        <v>26.48</v>
      </c>
      <c r="L945"/>
    </row>
    <row r="946" spans="1:29" ht="14.25" hidden="1" x14ac:dyDescent="0.2">
      <c r="A946" s="24"/>
      <c r="B946" s="24"/>
      <c r="C946" s="24" t="s">
        <v>1297</v>
      </c>
      <c r="D946" s="26"/>
      <c r="E946" s="25"/>
      <c r="F946" s="28">
        <f>Source!AL466</f>
        <v>3.37</v>
      </c>
      <c r="G946" s="27"/>
      <c r="H946" s="25">
        <f>Source!AW467</f>
        <v>1</v>
      </c>
      <c r="I946" s="28">
        <f>Source!P466</f>
        <v>5.0599999999999996</v>
      </c>
      <c r="J946" s="25">
        <f>IF(Source!BC467&lt;&gt; 0, Source!BC467, 1)</f>
        <v>8.2899999999999991</v>
      </c>
      <c r="K946" s="28">
        <f>Source!P467</f>
        <v>41.95</v>
      </c>
      <c r="L946"/>
    </row>
    <row r="947" spans="1:29" ht="57" hidden="1" x14ac:dyDescent="0.2">
      <c r="A947" s="24" t="s">
        <v>628</v>
      </c>
      <c r="B947" s="24" t="str">
        <f>Source!F468</f>
        <v>1.21-5-1356</v>
      </c>
      <c r="C947" s="24" t="s">
        <v>630</v>
      </c>
      <c r="D947" s="26" t="str">
        <f>Source!H468</f>
        <v>шт.</v>
      </c>
      <c r="E947" s="25">
        <f>Source!I468</f>
        <v>51</v>
      </c>
      <c r="F947" s="28">
        <f>Source!AK468</f>
        <v>76.150000000000006</v>
      </c>
      <c r="G947" s="49" t="s">
        <v>3</v>
      </c>
      <c r="H947" s="25">
        <f>Source!AW469</f>
        <v>1</v>
      </c>
      <c r="I947" s="28">
        <f>Source!O468</f>
        <v>3883.65</v>
      </c>
      <c r="J947" s="25">
        <f>IF(Source!BC469&lt;&gt; 0, Source!BC469, 1)</f>
        <v>9.48</v>
      </c>
      <c r="K947" s="28">
        <f>Source!O469</f>
        <v>36817</v>
      </c>
      <c r="L947"/>
      <c r="Q947">
        <f>Source!X468</f>
        <v>0</v>
      </c>
      <c r="R947">
        <f>Source!X469</f>
        <v>0</v>
      </c>
      <c r="S947">
        <f>Source!Y468</f>
        <v>0</v>
      </c>
      <c r="T947">
        <f>Source!Y469</f>
        <v>0</v>
      </c>
      <c r="U947">
        <f>ROUND((175/100)*ROUND(Source!R468, 2), 2)</f>
        <v>0</v>
      </c>
      <c r="V947">
        <f>ROUND((0/100)*ROUND(Source!R469, 2), 2)</f>
        <v>0</v>
      </c>
      <c r="AC947">
        <v>3</v>
      </c>
    </row>
    <row r="948" spans="1:29" ht="42.75" hidden="1" x14ac:dyDescent="0.2">
      <c r="A948" s="24" t="s">
        <v>632</v>
      </c>
      <c r="B948" s="24" t="str">
        <f>Source!F470</f>
        <v>1.1-1-8008</v>
      </c>
      <c r="C948" s="24" t="s">
        <v>569</v>
      </c>
      <c r="D948" s="26" t="str">
        <f>Source!H470</f>
        <v>т</v>
      </c>
      <c r="E948" s="25">
        <f>Source!I470</f>
        <v>3.5250000000000004E-3</v>
      </c>
      <c r="F948" s="28">
        <f>Source!AK470</f>
        <v>33827.69</v>
      </c>
      <c r="G948" s="49" t="s">
        <v>3</v>
      </c>
      <c r="H948" s="25">
        <f>Source!AW471</f>
        <v>1</v>
      </c>
      <c r="I948" s="28">
        <f>Source!O470</f>
        <v>119.24</v>
      </c>
      <c r="J948" s="25">
        <f>IF(Source!BC471&lt;&gt; 0, Source!BC471, 1)</f>
        <v>4.9000000000000004</v>
      </c>
      <c r="K948" s="28">
        <f>Source!O471</f>
        <v>584.28</v>
      </c>
      <c r="L948"/>
      <c r="Q948">
        <f>Source!X470</f>
        <v>0</v>
      </c>
      <c r="R948">
        <f>Source!X471</f>
        <v>0</v>
      </c>
      <c r="S948">
        <f>Source!Y470</f>
        <v>0</v>
      </c>
      <c r="T948">
        <f>Source!Y471</f>
        <v>0</v>
      </c>
      <c r="U948">
        <f>ROUND((175/100)*ROUND(Source!R470, 2), 2)</f>
        <v>0</v>
      </c>
      <c r="V948">
        <f>ROUND((0/100)*ROUND(Source!R471, 2), 2)</f>
        <v>0</v>
      </c>
      <c r="AC948">
        <v>3</v>
      </c>
    </row>
    <row r="949" spans="1:29" ht="14.25" hidden="1" x14ac:dyDescent="0.2">
      <c r="A949" s="24"/>
      <c r="B949" s="24"/>
      <c r="C949" s="24" t="s">
        <v>1287</v>
      </c>
      <c r="D949" s="26" t="s">
        <v>1288</v>
      </c>
      <c r="E949" s="25">
        <f>Source!BZ467</f>
        <v>97</v>
      </c>
      <c r="F949" s="28"/>
      <c r="G949" s="27"/>
      <c r="H949" s="25"/>
      <c r="I949" s="28">
        <f>SUM(Q941:Q948)</f>
        <v>100.89</v>
      </c>
      <c r="J949" s="25">
        <f>Source!AT467</f>
        <v>97</v>
      </c>
      <c r="K949" s="28">
        <f>SUM(R941:R948)</f>
        <v>5685.13</v>
      </c>
      <c r="L949"/>
    </row>
    <row r="950" spans="1:29" ht="14.25" hidden="1" x14ac:dyDescent="0.2">
      <c r="A950" s="24"/>
      <c r="B950" s="24"/>
      <c r="C950" s="24" t="s">
        <v>1289</v>
      </c>
      <c r="D950" s="26" t="s">
        <v>1288</v>
      </c>
      <c r="E950" s="25">
        <f>Source!CA467</f>
        <v>51</v>
      </c>
      <c r="F950" s="28"/>
      <c r="G950" s="27"/>
      <c r="H950" s="25"/>
      <c r="I950" s="28">
        <f>SUM(S941:S949)</f>
        <v>53.05</v>
      </c>
      <c r="J950" s="25">
        <f>Source!AU467</f>
        <v>51</v>
      </c>
      <c r="K950" s="28">
        <f>SUM(T941:T949)</f>
        <v>2989.09</v>
      </c>
      <c r="L950"/>
    </row>
    <row r="951" spans="1:29" ht="14.25" hidden="1" x14ac:dyDescent="0.2">
      <c r="A951" s="31"/>
      <c r="B951" s="31"/>
      <c r="C951" s="31" t="s">
        <v>1290</v>
      </c>
      <c r="D951" s="32" t="s">
        <v>1291</v>
      </c>
      <c r="E951" s="33">
        <f>Source!AQ466</f>
        <v>4.83</v>
      </c>
      <c r="F951" s="34"/>
      <c r="G951" s="35" t="s">
        <v>165</v>
      </c>
      <c r="H951" s="33">
        <f>Source!AV467</f>
        <v>1.0469999999999999</v>
      </c>
      <c r="I951" s="34">
        <f>Source!U466</f>
        <v>9.1026179999999997</v>
      </c>
      <c r="J951" s="33"/>
      <c r="K951" s="34"/>
      <c r="L951"/>
    </row>
    <row r="952" spans="1:29" ht="15" hidden="1" x14ac:dyDescent="0.2">
      <c r="C952" s="36" t="s">
        <v>1292</v>
      </c>
      <c r="H952" s="61">
        <f>I943+I944+I946+I949+I950+SUM(I947:I948)-SUMIF(AC947:AC948, 5, I947:I948)-SUMIF(AC947:AC948, 6, I947:I948)</f>
        <v>4268.1099999999997</v>
      </c>
      <c r="I952" s="61"/>
      <c r="J952" s="61">
        <f>K943+K944+K946+K949+K950+SUM(K947:K948)-SUMIF(AC947:AC948, 5, K947:K948)-SUMIF(AC947:AC948, 6, K947:K948)</f>
        <v>52002.64</v>
      </c>
      <c r="K952" s="61"/>
      <c r="L952"/>
    </row>
    <row r="953" spans="1:29" ht="15" hidden="1" x14ac:dyDescent="0.2">
      <c r="C953" s="36" t="s">
        <v>1293</v>
      </c>
      <c r="H953" s="58">
        <f>SUMIF(AC947:AC948, 5, I947:I948)+SUMIF(AC947:AC948, 6, I947:I948)</f>
        <v>0</v>
      </c>
      <c r="I953" s="58"/>
      <c r="J953" s="58">
        <f>SUMIF(AC947:AC948, 5, K947:K948)+SUMIF(AC947:AC948, 6, K947:K948)</f>
        <v>0</v>
      </c>
      <c r="K953" s="58"/>
      <c r="L953"/>
    </row>
    <row r="954" spans="1:29" ht="15" hidden="1" x14ac:dyDescent="0.2">
      <c r="C954" s="36" t="s">
        <v>1294</v>
      </c>
      <c r="H954" s="58">
        <f>I943+I944+I946+I949+I950+SUM(I947:I948)</f>
        <v>4268.1099999999997</v>
      </c>
      <c r="I954" s="58"/>
      <c r="J954" s="58">
        <f>K943+K944+K946+K949+K950+SUM(K947:K948)</f>
        <v>52002.64</v>
      </c>
      <c r="K954" s="58"/>
      <c r="L954"/>
      <c r="O954" s="37">
        <f>I943+I944+I946+I949+I950+SUM(I947:I948)</f>
        <v>4268.1099999999997</v>
      </c>
      <c r="P954" s="37">
        <f>K943+K944+K946+K949+K950+SUM(K947:K948)</f>
        <v>52002.64</v>
      </c>
    </row>
    <row r="955" spans="1:29" hidden="1" x14ac:dyDescent="0.2">
      <c r="L955"/>
    </row>
    <row r="956" spans="1:29" hidden="1" x14ac:dyDescent="0.2">
      <c r="L956"/>
    </row>
    <row r="957" spans="1:29" ht="15" hidden="1" x14ac:dyDescent="0.25">
      <c r="A957" s="60" t="str">
        <f>CONCATENATE("Итого по разделу: ",IF(Source!G473&lt;&gt;"Новый раздел", Source!G473, ""))</f>
        <v>Итого по разделу: КНС. Монтажные изделия</v>
      </c>
      <c r="B957" s="60"/>
      <c r="C957" s="60"/>
      <c r="D957" s="60"/>
      <c r="E957" s="60"/>
      <c r="F957" s="60"/>
      <c r="G957" s="60"/>
      <c r="H957" s="58">
        <f>SUM(O842:O956)</f>
        <v>334779.4599999999</v>
      </c>
      <c r="I957" s="59"/>
      <c r="J957" s="58">
        <f>SUM(P842:P956)</f>
        <v>2287452.290000001</v>
      </c>
      <c r="K957" s="59"/>
      <c r="L957"/>
    </row>
    <row r="958" spans="1:29" hidden="1" x14ac:dyDescent="0.2">
      <c r="A958" t="s">
        <v>1295</v>
      </c>
      <c r="I958">
        <f>SUM(W842:W957)</f>
        <v>0</v>
      </c>
      <c r="J958">
        <f>SUM(X842:X957)</f>
        <v>0</v>
      </c>
      <c r="L958"/>
    </row>
    <row r="959" spans="1:29" hidden="1" x14ac:dyDescent="0.2">
      <c r="A959" t="s">
        <v>1296</v>
      </c>
      <c r="I959">
        <f>SUM(Y842:Y958)</f>
        <v>0</v>
      </c>
      <c r="J959">
        <f>SUM(Z842:Z958)</f>
        <v>0</v>
      </c>
      <c r="L959"/>
    </row>
    <row r="960" spans="1:29" hidden="1" x14ac:dyDescent="0.2">
      <c r="L960"/>
    </row>
    <row r="961" spans="1:43" ht="30" hidden="1" x14ac:dyDescent="0.25">
      <c r="A961" s="60" t="str">
        <f>CONCATENATE("Итого по локальной смете: ",IF(Source!G503&lt;&gt;"Новая локальная смета", Source!G503, ""))</f>
        <v>Итого по локальной смете: Структурированная кабельная система. Локальная вычислительная сеть. Телефонизация</v>
      </c>
      <c r="B961" s="60"/>
      <c r="C961" s="60"/>
      <c r="D961" s="60"/>
      <c r="E961" s="60"/>
      <c r="F961" s="60"/>
      <c r="G961" s="60"/>
      <c r="H961" s="58">
        <f>SUM(O36:O960)</f>
        <v>1679954.42</v>
      </c>
      <c r="I961" s="59"/>
      <c r="J961" s="58">
        <f>SUM(P36:P960)</f>
        <v>24694277.909999985</v>
      </c>
      <c r="K961" s="59"/>
      <c r="L961"/>
      <c r="AQ961" s="53" t="str">
        <f>CONCATENATE("Итого по локальной смете: ",IF(Source!G503&lt;&gt;"Новая локальная смета", Source!G503, ""))</f>
        <v>Итого по локальной смете: Структурированная кабельная система. Локальная вычислительная сеть. Телефонизация</v>
      </c>
    </row>
    <row r="962" spans="1:43" hidden="1" x14ac:dyDescent="0.2">
      <c r="A962" t="s">
        <v>1295</v>
      </c>
      <c r="I962">
        <f>SUM(W36:W961)</f>
        <v>0</v>
      </c>
      <c r="J962">
        <f>SUM(X36:X961)</f>
        <v>0</v>
      </c>
      <c r="L962"/>
    </row>
    <row r="963" spans="1:43" hidden="1" x14ac:dyDescent="0.2">
      <c r="A963" t="s">
        <v>1296</v>
      </c>
      <c r="I963">
        <f>SUM(Y36:Y962)</f>
        <v>0</v>
      </c>
      <c r="J963">
        <f>SUM(Z36:Z962)</f>
        <v>0</v>
      </c>
      <c r="L963"/>
    </row>
    <row r="964" spans="1:43" hidden="1" x14ac:dyDescent="0.2">
      <c r="L964"/>
    </row>
    <row r="965" spans="1:43" ht="15" hidden="1" x14ac:dyDescent="0.25">
      <c r="A965" s="60" t="str">
        <f>CONCATENATE("Итого по смете: ",IF(Source!G533&lt;&gt;"Новый объект", Source!G533, ""))</f>
        <v>Итого по смете: 02-01-13 СКС</v>
      </c>
      <c r="B965" s="60"/>
      <c r="C965" s="60"/>
      <c r="D965" s="60"/>
      <c r="E965" s="60"/>
      <c r="F965" s="60"/>
      <c r="G965" s="60"/>
      <c r="H965" s="58">
        <f>SUM(O1:O964)</f>
        <v>1679954.42</v>
      </c>
      <c r="I965" s="59"/>
      <c r="J965" s="58">
        <f>SUM(P1:P964)</f>
        <v>24694277.909999985</v>
      </c>
      <c r="K965" s="59"/>
      <c r="L965"/>
    </row>
    <row r="966" spans="1:43" hidden="1" x14ac:dyDescent="0.2">
      <c r="A966" t="s">
        <v>1295</v>
      </c>
      <c r="I966">
        <f>SUM(W1:W965)</f>
        <v>0</v>
      </c>
      <c r="J966">
        <f>SUM(X1:X965)</f>
        <v>0</v>
      </c>
      <c r="L966"/>
    </row>
    <row r="967" spans="1:43" hidden="1" x14ac:dyDescent="0.2">
      <c r="A967" t="s">
        <v>1296</v>
      </c>
      <c r="I967">
        <f>SUM(Y1:Y966)</f>
        <v>0</v>
      </c>
      <c r="J967">
        <f>SUM(Z1:Z966)</f>
        <v>0</v>
      </c>
      <c r="L967"/>
    </row>
    <row r="968" spans="1:43" hidden="1" x14ac:dyDescent="0.2">
      <c r="L968"/>
    </row>
    <row r="969" spans="1:43" hidden="1" x14ac:dyDescent="0.2">
      <c r="L969"/>
    </row>
    <row r="970" spans="1:43" ht="14.25" hidden="1" x14ac:dyDescent="0.2">
      <c r="A970" s="55" t="s">
        <v>1335</v>
      </c>
      <c r="B970" s="55"/>
      <c r="C970" s="54" t="str">
        <f>IF(Source!AC12&lt;&gt;"", Source!AC12," ")</f>
        <v xml:space="preserve"> </v>
      </c>
      <c r="D970" s="54"/>
      <c r="E970" s="54"/>
      <c r="F970" s="54"/>
      <c r="G970" s="54"/>
      <c r="H970" s="56" t="str">
        <f>IF(Source!AB12&lt;&gt;"", Source!AB12," ")</f>
        <v xml:space="preserve"> </v>
      </c>
      <c r="I970" s="56"/>
      <c r="J970" s="56"/>
      <c r="K970" s="56"/>
      <c r="L970"/>
    </row>
    <row r="971" spans="1:43" ht="14.25" hidden="1" x14ac:dyDescent="0.2">
      <c r="A971" s="17"/>
      <c r="B971" s="17"/>
      <c r="C971" s="57" t="s">
        <v>1336</v>
      </c>
      <c r="D971" s="57"/>
      <c r="E971" s="57"/>
      <c r="F971" s="57"/>
      <c r="G971" s="57"/>
      <c r="H971" s="17"/>
      <c r="I971" s="17"/>
      <c r="J971" s="17"/>
      <c r="K971" s="17"/>
      <c r="L971"/>
    </row>
    <row r="972" spans="1:43" ht="14.25" hidden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/>
    </row>
    <row r="973" spans="1:43" ht="14.25" hidden="1" x14ac:dyDescent="0.2">
      <c r="A973" s="55" t="s">
        <v>1337</v>
      </c>
      <c r="B973" s="55"/>
      <c r="C973" s="54" t="str">
        <f>IF(Source!AE12&lt;&gt;"", Source!AE12," ")</f>
        <v xml:space="preserve"> </v>
      </c>
      <c r="D973" s="54"/>
      <c r="E973" s="54"/>
      <c r="F973" s="54"/>
      <c r="G973" s="54"/>
      <c r="H973" s="56" t="str">
        <f>IF(Source!AD12&lt;&gt;"", Source!AD12," ")</f>
        <v xml:space="preserve"> </v>
      </c>
      <c r="I973" s="56"/>
      <c r="J973" s="56"/>
      <c r="K973" s="56"/>
      <c r="L973"/>
    </row>
    <row r="974" spans="1:43" ht="14.25" hidden="1" x14ac:dyDescent="0.2">
      <c r="A974" s="17"/>
      <c r="B974" s="17"/>
      <c r="C974" s="57" t="s">
        <v>1336</v>
      </c>
      <c r="D974" s="57"/>
      <c r="E974" s="57"/>
      <c r="F974" s="57"/>
      <c r="G974" s="57"/>
      <c r="H974" s="17"/>
      <c r="I974" s="17"/>
      <c r="J974" s="17"/>
      <c r="K974" s="17"/>
      <c r="L974"/>
    </row>
  </sheetData>
  <autoFilter ref="A1:AU974" xr:uid="{D98F5482-4371-4984-8BC6-B406BBC3BF5B}">
    <filterColumn colId="10">
      <colorFilter dxfId="0"/>
    </filterColumn>
  </autoFilter>
  <mergeCells count="522">
    <mergeCell ref="A15:K15"/>
    <mergeCell ref="A16:K16"/>
    <mergeCell ref="A18:K18"/>
    <mergeCell ref="E21:H21"/>
    <mergeCell ref="E22:H22"/>
    <mergeCell ref="E23:H2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  <mergeCell ref="A32:K32"/>
    <mergeCell ref="A36:K36"/>
    <mergeCell ref="A38:K38"/>
    <mergeCell ref="H47:I47"/>
    <mergeCell ref="J47:K47"/>
    <mergeCell ref="H48:I48"/>
    <mergeCell ref="J48:K48"/>
    <mergeCell ref="E24:H24"/>
    <mergeCell ref="E25:H25"/>
    <mergeCell ref="E26:H26"/>
    <mergeCell ref="E27:H27"/>
    <mergeCell ref="E28:H28"/>
    <mergeCell ref="E29:H29"/>
    <mergeCell ref="H60:I60"/>
    <mergeCell ref="J60:K60"/>
    <mergeCell ref="H70:I70"/>
    <mergeCell ref="J70:K70"/>
    <mergeCell ref="H71:I71"/>
    <mergeCell ref="J71:K71"/>
    <mergeCell ref="H49:I49"/>
    <mergeCell ref="J49:K49"/>
    <mergeCell ref="H58:I58"/>
    <mergeCell ref="J58:K58"/>
    <mergeCell ref="H59:I59"/>
    <mergeCell ref="J59:K59"/>
    <mergeCell ref="H82:I82"/>
    <mergeCell ref="J82:K82"/>
    <mergeCell ref="H92:I92"/>
    <mergeCell ref="J92:K92"/>
    <mergeCell ref="H93:I93"/>
    <mergeCell ref="J93:K93"/>
    <mergeCell ref="H72:I72"/>
    <mergeCell ref="J72:K72"/>
    <mergeCell ref="H80:I80"/>
    <mergeCell ref="J80:K80"/>
    <mergeCell ref="H81:I81"/>
    <mergeCell ref="J81:K81"/>
    <mergeCell ref="H104:I104"/>
    <mergeCell ref="J104:K104"/>
    <mergeCell ref="H114:I114"/>
    <mergeCell ref="J114:K114"/>
    <mergeCell ref="H115:I115"/>
    <mergeCell ref="J115:K115"/>
    <mergeCell ref="H94:I94"/>
    <mergeCell ref="J94:K94"/>
    <mergeCell ref="H102:I102"/>
    <mergeCell ref="J102:K102"/>
    <mergeCell ref="H103:I103"/>
    <mergeCell ref="J103:K103"/>
    <mergeCell ref="H126:I126"/>
    <mergeCell ref="J126:K126"/>
    <mergeCell ref="H136:I136"/>
    <mergeCell ref="J136:K136"/>
    <mergeCell ref="H137:I137"/>
    <mergeCell ref="J137:K137"/>
    <mergeCell ref="H116:I116"/>
    <mergeCell ref="J116:K116"/>
    <mergeCell ref="H124:I124"/>
    <mergeCell ref="J124:K124"/>
    <mergeCell ref="H125:I125"/>
    <mergeCell ref="J125:K125"/>
    <mergeCell ref="H150:I150"/>
    <mergeCell ref="J150:K150"/>
    <mergeCell ref="H158:I158"/>
    <mergeCell ref="J158:K158"/>
    <mergeCell ref="H159:I159"/>
    <mergeCell ref="J159:K159"/>
    <mergeCell ref="H138:I138"/>
    <mergeCell ref="J138:K138"/>
    <mergeCell ref="H148:I148"/>
    <mergeCell ref="J148:K148"/>
    <mergeCell ref="H149:I149"/>
    <mergeCell ref="J149:K149"/>
    <mergeCell ref="H172:I172"/>
    <mergeCell ref="J172:K172"/>
    <mergeCell ref="H182:I182"/>
    <mergeCell ref="J182:K182"/>
    <mergeCell ref="H183:I183"/>
    <mergeCell ref="J183:K183"/>
    <mergeCell ref="H160:I160"/>
    <mergeCell ref="J160:K160"/>
    <mergeCell ref="H170:I170"/>
    <mergeCell ref="J170:K170"/>
    <mergeCell ref="H171:I171"/>
    <mergeCell ref="J171:K171"/>
    <mergeCell ref="A209:G209"/>
    <mergeCell ref="A213:K213"/>
    <mergeCell ref="H196:I196"/>
    <mergeCell ref="J196:K196"/>
    <mergeCell ref="H204:I204"/>
    <mergeCell ref="J204:K204"/>
    <mergeCell ref="H205:I205"/>
    <mergeCell ref="J205:K205"/>
    <mergeCell ref="H184:I184"/>
    <mergeCell ref="J184:K184"/>
    <mergeCell ref="H194:I194"/>
    <mergeCell ref="J194:K194"/>
    <mergeCell ref="H195:I195"/>
    <mergeCell ref="J195:K195"/>
    <mergeCell ref="H223:I223"/>
    <mergeCell ref="J223:K223"/>
    <mergeCell ref="H224:I224"/>
    <mergeCell ref="J224:K224"/>
    <mergeCell ref="H225:I225"/>
    <mergeCell ref="J225:K225"/>
    <mergeCell ref="H206:I206"/>
    <mergeCell ref="J206:K206"/>
    <mergeCell ref="J209:K209"/>
    <mergeCell ref="H209:I209"/>
    <mergeCell ref="H244:I244"/>
    <mergeCell ref="J244:K244"/>
    <mergeCell ref="H245:I245"/>
    <mergeCell ref="J245:K245"/>
    <mergeCell ref="H255:I255"/>
    <mergeCell ref="J255:K255"/>
    <mergeCell ref="H228:I228"/>
    <mergeCell ref="J228:K228"/>
    <mergeCell ref="H231:I231"/>
    <mergeCell ref="J231:K231"/>
    <mergeCell ref="H243:I243"/>
    <mergeCell ref="J243:K243"/>
    <mergeCell ref="H270:I270"/>
    <mergeCell ref="J270:K270"/>
    <mergeCell ref="H271:I271"/>
    <mergeCell ref="J271:K271"/>
    <mergeCell ref="H272:I272"/>
    <mergeCell ref="J272:K272"/>
    <mergeCell ref="H256:I256"/>
    <mergeCell ref="J256:K256"/>
    <mergeCell ref="H257:I257"/>
    <mergeCell ref="J257:K257"/>
    <mergeCell ref="H260:I260"/>
    <mergeCell ref="J260:K260"/>
    <mergeCell ref="H287:I287"/>
    <mergeCell ref="J287:K287"/>
    <mergeCell ref="H288:I288"/>
    <mergeCell ref="J288:K288"/>
    <mergeCell ref="H291:I291"/>
    <mergeCell ref="J291:K291"/>
    <mergeCell ref="H275:I275"/>
    <mergeCell ref="J275:K275"/>
    <mergeCell ref="H278:I278"/>
    <mergeCell ref="J278:K278"/>
    <mergeCell ref="H286:I286"/>
    <mergeCell ref="J286:K286"/>
    <mergeCell ref="H314:I314"/>
    <mergeCell ref="J314:K314"/>
    <mergeCell ref="H315:I315"/>
    <mergeCell ref="J315:K315"/>
    <mergeCell ref="H316:I316"/>
    <mergeCell ref="J316:K316"/>
    <mergeCell ref="H300:I300"/>
    <mergeCell ref="J300:K300"/>
    <mergeCell ref="H301:I301"/>
    <mergeCell ref="J301:K301"/>
    <mergeCell ref="H302:I302"/>
    <mergeCell ref="J302:K302"/>
    <mergeCell ref="H336:I336"/>
    <mergeCell ref="J336:K336"/>
    <mergeCell ref="H337:I337"/>
    <mergeCell ref="J337:K337"/>
    <mergeCell ref="H338:I338"/>
    <mergeCell ref="J338:K338"/>
    <mergeCell ref="H327:I327"/>
    <mergeCell ref="J327:K327"/>
    <mergeCell ref="H328:I328"/>
    <mergeCell ref="J328:K328"/>
    <mergeCell ref="H329:I329"/>
    <mergeCell ref="J329:K329"/>
    <mergeCell ref="H362:I362"/>
    <mergeCell ref="J362:K362"/>
    <mergeCell ref="H363:I363"/>
    <mergeCell ref="J363:K363"/>
    <mergeCell ref="H364:I364"/>
    <mergeCell ref="J364:K364"/>
    <mergeCell ref="H348:I348"/>
    <mergeCell ref="J348:K348"/>
    <mergeCell ref="H349:I349"/>
    <mergeCell ref="J349:K349"/>
    <mergeCell ref="H350:I350"/>
    <mergeCell ref="J350:K350"/>
    <mergeCell ref="H387:I387"/>
    <mergeCell ref="J387:K387"/>
    <mergeCell ref="H388:I388"/>
    <mergeCell ref="J388:K388"/>
    <mergeCell ref="H389:I389"/>
    <mergeCell ref="J389:K389"/>
    <mergeCell ref="H375:I375"/>
    <mergeCell ref="J375:K375"/>
    <mergeCell ref="H376:I376"/>
    <mergeCell ref="J376:K376"/>
    <mergeCell ref="H377:I377"/>
    <mergeCell ref="J377:K377"/>
    <mergeCell ref="H408:I408"/>
    <mergeCell ref="J408:K408"/>
    <mergeCell ref="H409:I409"/>
    <mergeCell ref="J409:K409"/>
    <mergeCell ref="H410:I410"/>
    <mergeCell ref="J410:K410"/>
    <mergeCell ref="H399:I399"/>
    <mergeCell ref="J399:K399"/>
    <mergeCell ref="H400:I400"/>
    <mergeCell ref="J400:K400"/>
    <mergeCell ref="H401:I401"/>
    <mergeCell ref="J401:K401"/>
    <mergeCell ref="H424:I424"/>
    <mergeCell ref="J424:K424"/>
    <mergeCell ref="H431:I431"/>
    <mergeCell ref="J431:K431"/>
    <mergeCell ref="H432:I432"/>
    <mergeCell ref="J432:K432"/>
    <mergeCell ref="H413:I413"/>
    <mergeCell ref="J413:K413"/>
    <mergeCell ref="H422:I422"/>
    <mergeCell ref="J422:K422"/>
    <mergeCell ref="H423:I423"/>
    <mergeCell ref="J423:K423"/>
    <mergeCell ref="H446:I446"/>
    <mergeCell ref="J446:K446"/>
    <mergeCell ref="H447:I447"/>
    <mergeCell ref="J447:K447"/>
    <mergeCell ref="H458:I458"/>
    <mergeCell ref="J458:K458"/>
    <mergeCell ref="H433:I433"/>
    <mergeCell ref="J433:K433"/>
    <mergeCell ref="H436:I436"/>
    <mergeCell ref="J436:K436"/>
    <mergeCell ref="H445:I445"/>
    <mergeCell ref="J445:K445"/>
    <mergeCell ref="H466:I466"/>
    <mergeCell ref="J466:K466"/>
    <mergeCell ref="H476:I476"/>
    <mergeCell ref="J476:K476"/>
    <mergeCell ref="H477:I477"/>
    <mergeCell ref="J477:K477"/>
    <mergeCell ref="H459:I459"/>
    <mergeCell ref="J459:K459"/>
    <mergeCell ref="H460:I460"/>
    <mergeCell ref="J460:K460"/>
    <mergeCell ref="H463:I463"/>
    <mergeCell ref="J463:K463"/>
    <mergeCell ref="H493:I493"/>
    <mergeCell ref="J493:K493"/>
    <mergeCell ref="H494:I494"/>
    <mergeCell ref="J494:K494"/>
    <mergeCell ref="H497:I497"/>
    <mergeCell ref="J497:K497"/>
    <mergeCell ref="H478:I478"/>
    <mergeCell ref="J478:K478"/>
    <mergeCell ref="H481:I481"/>
    <mergeCell ref="J481:K481"/>
    <mergeCell ref="H492:I492"/>
    <mergeCell ref="J492:K492"/>
    <mergeCell ref="H511:I511"/>
    <mergeCell ref="J511:K511"/>
    <mergeCell ref="H521:I521"/>
    <mergeCell ref="J521:K521"/>
    <mergeCell ref="H522:I522"/>
    <mergeCell ref="J522:K522"/>
    <mergeCell ref="H506:I506"/>
    <mergeCell ref="J506:K506"/>
    <mergeCell ref="H507:I507"/>
    <mergeCell ref="J507:K507"/>
    <mergeCell ref="H508:I508"/>
    <mergeCell ref="J508:K508"/>
    <mergeCell ref="H535:I535"/>
    <mergeCell ref="J535:K535"/>
    <mergeCell ref="H538:I538"/>
    <mergeCell ref="J538:K538"/>
    <mergeCell ref="H541:I541"/>
    <mergeCell ref="J541:K541"/>
    <mergeCell ref="H523:I523"/>
    <mergeCell ref="J523:K523"/>
    <mergeCell ref="H533:I533"/>
    <mergeCell ref="J533:K533"/>
    <mergeCell ref="H534:I534"/>
    <mergeCell ref="J534:K534"/>
    <mergeCell ref="H554:I554"/>
    <mergeCell ref="J554:K554"/>
    <mergeCell ref="H557:I557"/>
    <mergeCell ref="J557:K557"/>
    <mergeCell ref="H560:I560"/>
    <mergeCell ref="J560:K560"/>
    <mergeCell ref="H544:I544"/>
    <mergeCell ref="J544:K544"/>
    <mergeCell ref="H552:I552"/>
    <mergeCell ref="J552:K552"/>
    <mergeCell ref="H553:I553"/>
    <mergeCell ref="J553:K553"/>
    <mergeCell ref="J572:K572"/>
    <mergeCell ref="H572:I572"/>
    <mergeCell ref="A572:G572"/>
    <mergeCell ref="A576:K576"/>
    <mergeCell ref="H584:I584"/>
    <mergeCell ref="J584:K584"/>
    <mergeCell ref="H563:I563"/>
    <mergeCell ref="J563:K563"/>
    <mergeCell ref="H566:I566"/>
    <mergeCell ref="J566:K566"/>
    <mergeCell ref="H569:I569"/>
    <mergeCell ref="J569:K569"/>
    <mergeCell ref="H592:I592"/>
    <mergeCell ref="J592:K592"/>
    <mergeCell ref="H602:I602"/>
    <mergeCell ref="J602:K602"/>
    <mergeCell ref="H603:I603"/>
    <mergeCell ref="J603:K603"/>
    <mergeCell ref="H585:I585"/>
    <mergeCell ref="J585:K585"/>
    <mergeCell ref="H586:I586"/>
    <mergeCell ref="J586:K586"/>
    <mergeCell ref="H589:I589"/>
    <mergeCell ref="J589:K589"/>
    <mergeCell ref="H613:I613"/>
    <mergeCell ref="J613:K613"/>
    <mergeCell ref="H616:I616"/>
    <mergeCell ref="J616:K616"/>
    <mergeCell ref="H628:I628"/>
    <mergeCell ref="J628:K628"/>
    <mergeCell ref="H604:I604"/>
    <mergeCell ref="J604:K604"/>
    <mergeCell ref="H607:I607"/>
    <mergeCell ref="J607:K607"/>
    <mergeCell ref="H610:I610"/>
    <mergeCell ref="J610:K610"/>
    <mergeCell ref="H640:I640"/>
    <mergeCell ref="J640:K640"/>
    <mergeCell ref="H641:I641"/>
    <mergeCell ref="J641:K641"/>
    <mergeCell ref="H649:I649"/>
    <mergeCell ref="J649:K649"/>
    <mergeCell ref="H629:I629"/>
    <mergeCell ref="J629:K629"/>
    <mergeCell ref="H630:I630"/>
    <mergeCell ref="J630:K630"/>
    <mergeCell ref="H639:I639"/>
    <mergeCell ref="J639:K639"/>
    <mergeCell ref="H657:I657"/>
    <mergeCell ref="J657:K657"/>
    <mergeCell ref="H666:I666"/>
    <mergeCell ref="J666:K666"/>
    <mergeCell ref="H667:I667"/>
    <mergeCell ref="J667:K667"/>
    <mergeCell ref="H650:I650"/>
    <mergeCell ref="J650:K650"/>
    <mergeCell ref="H651:I651"/>
    <mergeCell ref="J651:K651"/>
    <mergeCell ref="H654:I654"/>
    <mergeCell ref="J654:K654"/>
    <mergeCell ref="H677:I677"/>
    <mergeCell ref="J677:K677"/>
    <mergeCell ref="H680:I680"/>
    <mergeCell ref="J680:K680"/>
    <mergeCell ref="H683:I683"/>
    <mergeCell ref="J683:K683"/>
    <mergeCell ref="H668:I668"/>
    <mergeCell ref="J668:K668"/>
    <mergeCell ref="H671:I671"/>
    <mergeCell ref="J671:K671"/>
    <mergeCell ref="H674:I674"/>
    <mergeCell ref="J674:K674"/>
    <mergeCell ref="H698:I698"/>
    <mergeCell ref="J698:K698"/>
    <mergeCell ref="H699:I699"/>
    <mergeCell ref="J699:K699"/>
    <mergeCell ref="H702:I702"/>
    <mergeCell ref="J702:K702"/>
    <mergeCell ref="H686:I686"/>
    <mergeCell ref="J686:K686"/>
    <mergeCell ref="H689:I689"/>
    <mergeCell ref="J689:K689"/>
    <mergeCell ref="H697:I697"/>
    <mergeCell ref="J697:K697"/>
    <mergeCell ref="A732:G732"/>
    <mergeCell ref="A736:K736"/>
    <mergeCell ref="H724:I724"/>
    <mergeCell ref="J724:K724"/>
    <mergeCell ref="H725:I725"/>
    <mergeCell ref="J725:K725"/>
    <mergeCell ref="H726:I726"/>
    <mergeCell ref="J726:K726"/>
    <mergeCell ref="H711:I711"/>
    <mergeCell ref="J711:K711"/>
    <mergeCell ref="H712:I712"/>
    <mergeCell ref="J712:K712"/>
    <mergeCell ref="H713:I713"/>
    <mergeCell ref="J713:K713"/>
    <mergeCell ref="H745:I745"/>
    <mergeCell ref="J745:K745"/>
    <mergeCell ref="H746:I746"/>
    <mergeCell ref="J746:K746"/>
    <mergeCell ref="H747:I747"/>
    <mergeCell ref="J747:K747"/>
    <mergeCell ref="H729:I729"/>
    <mergeCell ref="J729:K729"/>
    <mergeCell ref="J732:K732"/>
    <mergeCell ref="H732:I732"/>
    <mergeCell ref="H763:I763"/>
    <mergeCell ref="J763:K763"/>
    <mergeCell ref="H767:I767"/>
    <mergeCell ref="J767:K767"/>
    <mergeCell ref="H771:I771"/>
    <mergeCell ref="J771:K771"/>
    <mergeCell ref="H751:I751"/>
    <mergeCell ref="J751:K751"/>
    <mergeCell ref="H755:I755"/>
    <mergeCell ref="J755:K755"/>
    <mergeCell ref="H759:I759"/>
    <mergeCell ref="J759:K759"/>
    <mergeCell ref="H789:I789"/>
    <mergeCell ref="J789:K789"/>
    <mergeCell ref="H801:I801"/>
    <mergeCell ref="J801:K801"/>
    <mergeCell ref="H802:I802"/>
    <mergeCell ref="J802:K802"/>
    <mergeCell ref="H775:I775"/>
    <mergeCell ref="J775:K775"/>
    <mergeCell ref="H787:I787"/>
    <mergeCell ref="J787:K787"/>
    <mergeCell ref="H788:I788"/>
    <mergeCell ref="J788:K788"/>
    <mergeCell ref="H817:I817"/>
    <mergeCell ref="J817:K817"/>
    <mergeCell ref="H826:I826"/>
    <mergeCell ref="J826:K826"/>
    <mergeCell ref="H827:I827"/>
    <mergeCell ref="J827:K827"/>
    <mergeCell ref="H803:I803"/>
    <mergeCell ref="J803:K803"/>
    <mergeCell ref="H815:I815"/>
    <mergeCell ref="J815:K815"/>
    <mergeCell ref="H816:I816"/>
    <mergeCell ref="J816:K816"/>
    <mergeCell ref="J838:K838"/>
    <mergeCell ref="H838:I838"/>
    <mergeCell ref="A838:G838"/>
    <mergeCell ref="A842:K842"/>
    <mergeCell ref="H858:I858"/>
    <mergeCell ref="J858:K858"/>
    <mergeCell ref="H828:I828"/>
    <mergeCell ref="J828:K828"/>
    <mergeCell ref="H832:I832"/>
    <mergeCell ref="J832:K832"/>
    <mergeCell ref="H835:I835"/>
    <mergeCell ref="J835:K835"/>
    <mergeCell ref="H874:I874"/>
    <mergeCell ref="J874:K874"/>
    <mergeCell ref="H875:I875"/>
    <mergeCell ref="J875:K875"/>
    <mergeCell ref="H892:I892"/>
    <mergeCell ref="J892:K892"/>
    <mergeCell ref="H859:I859"/>
    <mergeCell ref="J859:K859"/>
    <mergeCell ref="H860:I860"/>
    <mergeCell ref="J860:K860"/>
    <mergeCell ref="H873:I873"/>
    <mergeCell ref="J873:K873"/>
    <mergeCell ref="H908:I908"/>
    <mergeCell ref="J908:K908"/>
    <mergeCell ref="H909:I909"/>
    <mergeCell ref="J909:K909"/>
    <mergeCell ref="H912:I912"/>
    <mergeCell ref="J912:K912"/>
    <mergeCell ref="H893:I893"/>
    <mergeCell ref="J893:K893"/>
    <mergeCell ref="H894:I894"/>
    <mergeCell ref="J894:K894"/>
    <mergeCell ref="H907:I907"/>
    <mergeCell ref="J907:K907"/>
    <mergeCell ref="H932:I932"/>
    <mergeCell ref="J932:K932"/>
    <mergeCell ref="H933:I933"/>
    <mergeCell ref="J933:K933"/>
    <mergeCell ref="H936:I936"/>
    <mergeCell ref="J936:K936"/>
    <mergeCell ref="H915:I915"/>
    <mergeCell ref="J915:K915"/>
    <mergeCell ref="H919:I919"/>
    <mergeCell ref="J919:K919"/>
    <mergeCell ref="H931:I931"/>
    <mergeCell ref="J931:K931"/>
    <mergeCell ref="H954:I954"/>
    <mergeCell ref="J954:K954"/>
    <mergeCell ref="J957:K957"/>
    <mergeCell ref="H957:I957"/>
    <mergeCell ref="A957:G957"/>
    <mergeCell ref="J961:K961"/>
    <mergeCell ref="H961:I961"/>
    <mergeCell ref="A961:G961"/>
    <mergeCell ref="H939:I939"/>
    <mergeCell ref="J939:K939"/>
    <mergeCell ref="H952:I952"/>
    <mergeCell ref="J952:K952"/>
    <mergeCell ref="H953:I953"/>
    <mergeCell ref="J953:K953"/>
    <mergeCell ref="A973:B973"/>
    <mergeCell ref="H973:K973"/>
    <mergeCell ref="C974:G974"/>
    <mergeCell ref="J965:K965"/>
    <mergeCell ref="H965:I965"/>
    <mergeCell ref="A965:G965"/>
    <mergeCell ref="A970:B970"/>
    <mergeCell ref="H970:K970"/>
    <mergeCell ref="C971:G971"/>
  </mergeCells>
  <pageMargins left="0.4" right="0.2" top="0.2" bottom="0.4" header="0.2" footer="0.2"/>
  <pageSetup paperSize="9" scale="70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580"/>
  <sheetViews>
    <sheetView workbookViewId="0">
      <selection activeCell="A576" sqref="A576:AX576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1</v>
      </c>
    </row>
    <row r="4" spans="1:133" x14ac:dyDescent="0.2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x14ac:dyDescent="0.2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x14ac:dyDescent="0.2">
      <c r="A12" s="10">
        <v>1</v>
      </c>
      <c r="B12" s="10">
        <v>572</v>
      </c>
      <c r="C12" s="10">
        <v>0</v>
      </c>
      <c r="D12" s="10">
        <f>ROW(A533)</f>
        <v>533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10</v>
      </c>
      <c r="BZ12" s="10" t="s">
        <v>11</v>
      </c>
      <c r="CA12" s="10" t="s">
        <v>12</v>
      </c>
      <c r="CB12" s="10" t="s">
        <v>12</v>
      </c>
      <c r="CC12" s="10" t="s">
        <v>12</v>
      </c>
      <c r="CD12" s="10" t="s">
        <v>12</v>
      </c>
      <c r="CE12" s="10" t="s">
        <v>13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14</v>
      </c>
      <c r="CR12" s="10" t="s">
        <v>15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B533</f>
        <v>572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02-01-13</v>
      </c>
      <c r="G18" s="11" t="str">
        <f t="shared" si="0"/>
        <v>02-01-13 СКС</v>
      </c>
      <c r="H18" s="11"/>
      <c r="I18" s="11"/>
      <c r="J18" s="11"/>
      <c r="K18" s="11"/>
      <c r="L18" s="11"/>
      <c r="M18" s="11"/>
      <c r="N18" s="11"/>
      <c r="O18" s="11">
        <f t="shared" ref="O18:AT18" si="1">O533</f>
        <v>1537471.37</v>
      </c>
      <c r="P18" s="11">
        <f t="shared" si="1"/>
        <v>1433742.07</v>
      </c>
      <c r="Q18" s="11">
        <f t="shared" si="1"/>
        <v>3062.82</v>
      </c>
      <c r="R18" s="11">
        <f t="shared" si="1"/>
        <v>334.51</v>
      </c>
      <c r="S18" s="11">
        <f t="shared" si="1"/>
        <v>100666.48</v>
      </c>
      <c r="T18" s="11">
        <f t="shared" si="1"/>
        <v>0</v>
      </c>
      <c r="U18" s="11">
        <f t="shared" si="1"/>
        <v>9027.0876717599986</v>
      </c>
      <c r="V18" s="11">
        <f t="shared" si="1"/>
        <v>0</v>
      </c>
      <c r="W18" s="11">
        <f t="shared" si="1"/>
        <v>0</v>
      </c>
      <c r="X18" s="11">
        <f t="shared" si="1"/>
        <v>93468.08</v>
      </c>
      <c r="Y18" s="11">
        <f t="shared" si="1"/>
        <v>49014.97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675405.39</v>
      </c>
      <c r="AQ18" s="11">
        <f t="shared" si="1"/>
        <v>0</v>
      </c>
      <c r="AR18" s="11">
        <f t="shared" si="1"/>
        <v>1679954.42</v>
      </c>
      <c r="AS18" s="11">
        <f t="shared" si="1"/>
        <v>123478.27</v>
      </c>
      <c r="AT18" s="11">
        <f t="shared" si="1"/>
        <v>881070.76</v>
      </c>
      <c r="AU18" s="11">
        <f t="shared" ref="AU18:BZ18" si="2">AU533</f>
        <v>0</v>
      </c>
      <c r="AV18" s="11">
        <f t="shared" si="2"/>
        <v>1433742.07</v>
      </c>
      <c r="AW18" s="11">
        <f t="shared" si="2"/>
        <v>758336.68</v>
      </c>
      <c r="AX18" s="11">
        <f t="shared" si="2"/>
        <v>0</v>
      </c>
      <c r="AY18" s="11">
        <f t="shared" si="2"/>
        <v>758336.68</v>
      </c>
      <c r="AZ18" s="11">
        <f t="shared" si="2"/>
        <v>675405.39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CA533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DG533</f>
        <v>16665357.029999999</v>
      </c>
      <c r="DH18" s="12">
        <f t="shared" si="4"/>
        <v>10944532.539999999</v>
      </c>
      <c r="DI18" s="12">
        <f t="shared" si="4"/>
        <v>48268.34</v>
      </c>
      <c r="DJ18" s="12">
        <f t="shared" si="4"/>
        <v>18849.64</v>
      </c>
      <c r="DK18" s="12">
        <f t="shared" si="4"/>
        <v>5672556.1500000004</v>
      </c>
      <c r="DL18" s="12">
        <f t="shared" si="4"/>
        <v>0</v>
      </c>
      <c r="DM18" s="12">
        <f t="shared" si="4"/>
        <v>9027.0876717599986</v>
      </c>
      <c r="DN18" s="12">
        <f t="shared" si="4"/>
        <v>0</v>
      </c>
      <c r="DO18" s="12">
        <f t="shared" si="4"/>
        <v>0</v>
      </c>
      <c r="DP18" s="12">
        <f t="shared" si="4"/>
        <v>5266926.07</v>
      </c>
      <c r="DQ18" s="12">
        <f t="shared" si="4"/>
        <v>2761994.81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5160226.46</v>
      </c>
      <c r="EI18" s="12">
        <f t="shared" si="4"/>
        <v>0</v>
      </c>
      <c r="EJ18" s="12">
        <f t="shared" si="4"/>
        <v>24694277.91</v>
      </c>
      <c r="EK18" s="12">
        <f t="shared" si="4"/>
        <v>6958000.7599999998</v>
      </c>
      <c r="EL18" s="12">
        <f t="shared" si="4"/>
        <v>12576050.689999999</v>
      </c>
      <c r="EM18" s="12">
        <f t="shared" ref="EM18:FR18" si="5">EM533</f>
        <v>0</v>
      </c>
      <c r="EN18" s="12">
        <f t="shared" si="5"/>
        <v>10944532.539999999</v>
      </c>
      <c r="EO18" s="12">
        <f t="shared" si="5"/>
        <v>5784306.0800000001</v>
      </c>
      <c r="EP18" s="12">
        <f t="shared" si="5"/>
        <v>0</v>
      </c>
      <c r="EQ18" s="12">
        <f t="shared" si="5"/>
        <v>5784306.0800000001</v>
      </c>
      <c r="ER18" s="12">
        <f t="shared" si="5"/>
        <v>5160226.46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FS533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ROW(A503)</f>
        <v>503</v>
      </c>
      <c r="E20" s="10"/>
      <c r="F20" s="10" t="s">
        <v>5</v>
      </c>
      <c r="G20" s="10" t="s">
        <v>16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0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B503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02-01-13</v>
      </c>
      <c r="G22" s="11" t="str">
        <f t="shared" si="7"/>
        <v>Структурированная кабельная система. Локальная вычислительная сеть. Телефонизация</v>
      </c>
      <c r="H22" s="11"/>
      <c r="I22" s="11"/>
      <c r="J22" s="11"/>
      <c r="K22" s="11"/>
      <c r="L22" s="11"/>
      <c r="M22" s="11"/>
      <c r="N22" s="11"/>
      <c r="O22" s="11">
        <f t="shared" ref="O22:AT22" si="8">O503</f>
        <v>1537471.37</v>
      </c>
      <c r="P22" s="11">
        <f t="shared" si="8"/>
        <v>1433742.07</v>
      </c>
      <c r="Q22" s="11">
        <f t="shared" si="8"/>
        <v>3062.82</v>
      </c>
      <c r="R22" s="11">
        <f t="shared" si="8"/>
        <v>334.51</v>
      </c>
      <c r="S22" s="11">
        <f t="shared" si="8"/>
        <v>100666.48</v>
      </c>
      <c r="T22" s="11">
        <f t="shared" si="8"/>
        <v>0</v>
      </c>
      <c r="U22" s="11">
        <f t="shared" si="8"/>
        <v>9027.0876717599986</v>
      </c>
      <c r="V22" s="11">
        <f t="shared" si="8"/>
        <v>0</v>
      </c>
      <c r="W22" s="11">
        <f t="shared" si="8"/>
        <v>0</v>
      </c>
      <c r="X22" s="11">
        <f t="shared" si="8"/>
        <v>93468.08</v>
      </c>
      <c r="Y22" s="11">
        <f t="shared" si="8"/>
        <v>49014.97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675405.39</v>
      </c>
      <c r="AQ22" s="11">
        <f t="shared" si="8"/>
        <v>0</v>
      </c>
      <c r="AR22" s="11">
        <f t="shared" si="8"/>
        <v>1679954.42</v>
      </c>
      <c r="AS22" s="11">
        <f t="shared" si="8"/>
        <v>123478.27</v>
      </c>
      <c r="AT22" s="11">
        <f t="shared" si="8"/>
        <v>881070.76</v>
      </c>
      <c r="AU22" s="11">
        <f t="shared" ref="AU22:BZ22" si="9">AU503</f>
        <v>0</v>
      </c>
      <c r="AV22" s="11">
        <f t="shared" si="9"/>
        <v>1433742.07</v>
      </c>
      <c r="AW22" s="11">
        <f t="shared" si="9"/>
        <v>758336.68</v>
      </c>
      <c r="AX22" s="11">
        <f t="shared" si="9"/>
        <v>0</v>
      </c>
      <c r="AY22" s="11">
        <f t="shared" si="9"/>
        <v>758336.68</v>
      </c>
      <c r="AZ22" s="11">
        <f t="shared" si="9"/>
        <v>675405.39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CA503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DG503</f>
        <v>16665357.029999999</v>
      </c>
      <c r="DH22" s="12">
        <f t="shared" si="11"/>
        <v>10944532.539999999</v>
      </c>
      <c r="DI22" s="12">
        <f t="shared" si="11"/>
        <v>48268.34</v>
      </c>
      <c r="DJ22" s="12">
        <f t="shared" si="11"/>
        <v>18849.64</v>
      </c>
      <c r="DK22" s="12">
        <f t="shared" si="11"/>
        <v>5672556.1500000004</v>
      </c>
      <c r="DL22" s="12">
        <f t="shared" si="11"/>
        <v>0</v>
      </c>
      <c r="DM22" s="12">
        <f t="shared" si="11"/>
        <v>9027.0876717599986</v>
      </c>
      <c r="DN22" s="12">
        <f t="shared" si="11"/>
        <v>0</v>
      </c>
      <c r="DO22" s="12">
        <f t="shared" si="11"/>
        <v>0</v>
      </c>
      <c r="DP22" s="12">
        <f t="shared" si="11"/>
        <v>5266926.07</v>
      </c>
      <c r="DQ22" s="12">
        <f t="shared" si="11"/>
        <v>2761994.81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5160226.46</v>
      </c>
      <c r="EI22" s="12">
        <f t="shared" si="11"/>
        <v>0</v>
      </c>
      <c r="EJ22" s="12">
        <f t="shared" si="11"/>
        <v>24694277.91</v>
      </c>
      <c r="EK22" s="12">
        <f t="shared" si="11"/>
        <v>6958000.7599999998</v>
      </c>
      <c r="EL22" s="12">
        <f t="shared" si="11"/>
        <v>12576050.689999999</v>
      </c>
      <c r="EM22" s="12">
        <f t="shared" ref="EM22:FR22" si="12">EM503</f>
        <v>0</v>
      </c>
      <c r="EN22" s="12">
        <f t="shared" si="12"/>
        <v>10944532.539999999</v>
      </c>
      <c r="EO22" s="12">
        <f t="shared" si="12"/>
        <v>5784306.0800000001</v>
      </c>
      <c r="EP22" s="12">
        <f t="shared" si="12"/>
        <v>0</v>
      </c>
      <c r="EQ22" s="12">
        <f t="shared" si="12"/>
        <v>5784306.0800000001</v>
      </c>
      <c r="ER22" s="12">
        <f t="shared" si="12"/>
        <v>5160226.46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FS503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ROW(A59)</f>
        <v>59</v>
      </c>
      <c r="E24" s="10"/>
      <c r="F24" s="10" t="s">
        <v>17</v>
      </c>
      <c r="G24" s="10" t="s">
        <v>18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0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B59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</v>
      </c>
      <c r="H26" s="11"/>
      <c r="I26" s="11"/>
      <c r="J26" s="11"/>
      <c r="K26" s="11"/>
      <c r="L26" s="11"/>
      <c r="M26" s="11"/>
      <c r="N26" s="11"/>
      <c r="O26" s="11">
        <f t="shared" ref="O26:AT26" si="15">O59</f>
        <v>54097.66</v>
      </c>
      <c r="P26" s="11">
        <f t="shared" si="15"/>
        <v>0</v>
      </c>
      <c r="Q26" s="11">
        <f t="shared" si="15"/>
        <v>429.77</v>
      </c>
      <c r="R26" s="11">
        <f t="shared" si="15"/>
        <v>48.08</v>
      </c>
      <c r="S26" s="11">
        <f t="shared" si="15"/>
        <v>53667.89</v>
      </c>
      <c r="T26" s="11">
        <f t="shared" si="15"/>
        <v>0</v>
      </c>
      <c r="U26" s="11">
        <f t="shared" si="15"/>
        <v>5166.3110821199998</v>
      </c>
      <c r="V26" s="11">
        <f t="shared" si="15"/>
        <v>0</v>
      </c>
      <c r="W26" s="11">
        <f t="shared" si="15"/>
        <v>0</v>
      </c>
      <c r="X26" s="11">
        <f t="shared" si="15"/>
        <v>48917.59</v>
      </c>
      <c r="Y26" s="11">
        <f t="shared" si="15"/>
        <v>25783.03</v>
      </c>
      <c r="Z26" s="11">
        <f t="shared" si="15"/>
        <v>0</v>
      </c>
      <c r="AA26" s="11">
        <f t="shared" si="15"/>
        <v>0</v>
      </c>
      <c r="AB26" s="11">
        <f t="shared" si="15"/>
        <v>54097.66</v>
      </c>
      <c r="AC26" s="11">
        <f t="shared" si="15"/>
        <v>0</v>
      </c>
      <c r="AD26" s="11">
        <f t="shared" si="15"/>
        <v>429.77</v>
      </c>
      <c r="AE26" s="11">
        <f t="shared" si="15"/>
        <v>48.08</v>
      </c>
      <c r="AF26" s="11">
        <f t="shared" si="15"/>
        <v>53667.89</v>
      </c>
      <c r="AG26" s="11">
        <f t="shared" si="15"/>
        <v>0</v>
      </c>
      <c r="AH26" s="11">
        <f t="shared" si="15"/>
        <v>5166.3110821199998</v>
      </c>
      <c r="AI26" s="11">
        <f t="shared" si="15"/>
        <v>0</v>
      </c>
      <c r="AJ26" s="11">
        <f t="shared" si="15"/>
        <v>0</v>
      </c>
      <c r="AK26" s="11">
        <f t="shared" si="15"/>
        <v>48917.59</v>
      </c>
      <c r="AL26" s="11">
        <f t="shared" si="15"/>
        <v>25783.03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128798.28</v>
      </c>
      <c r="AS26" s="11">
        <f t="shared" si="15"/>
        <v>123478.27</v>
      </c>
      <c r="AT26" s="11">
        <f t="shared" si="15"/>
        <v>5320.01</v>
      </c>
      <c r="AU26" s="11">
        <f t="shared" ref="AU26:BZ26" si="16">AU59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CA59</f>
        <v>128798.28</v>
      </c>
      <c r="CB26" s="11">
        <f t="shared" si="17"/>
        <v>123478.27</v>
      </c>
      <c r="CC26" s="11">
        <f t="shared" si="17"/>
        <v>5320.01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DG59</f>
        <v>3031135.41</v>
      </c>
      <c r="DH26" s="12">
        <f t="shared" si="18"/>
        <v>0</v>
      </c>
      <c r="DI26" s="12">
        <f t="shared" si="18"/>
        <v>6949.81</v>
      </c>
      <c r="DJ26" s="12">
        <f t="shared" si="18"/>
        <v>2709.31</v>
      </c>
      <c r="DK26" s="12">
        <f t="shared" si="18"/>
        <v>3024185.6</v>
      </c>
      <c r="DL26" s="12">
        <f t="shared" si="18"/>
        <v>0</v>
      </c>
      <c r="DM26" s="12">
        <f t="shared" si="18"/>
        <v>5166.3110821199998</v>
      </c>
      <c r="DN26" s="12">
        <f t="shared" si="18"/>
        <v>0</v>
      </c>
      <c r="DO26" s="12">
        <f t="shared" si="18"/>
        <v>0</v>
      </c>
      <c r="DP26" s="12">
        <f t="shared" si="18"/>
        <v>2756506.09</v>
      </c>
      <c r="DQ26" s="12">
        <f t="shared" si="18"/>
        <v>1452874.54</v>
      </c>
      <c r="DR26" s="12">
        <f t="shared" si="18"/>
        <v>0</v>
      </c>
      <c r="DS26" s="12">
        <f t="shared" si="18"/>
        <v>0</v>
      </c>
      <c r="DT26" s="12">
        <f t="shared" si="18"/>
        <v>3031135.41</v>
      </c>
      <c r="DU26" s="12">
        <f t="shared" si="18"/>
        <v>0</v>
      </c>
      <c r="DV26" s="12">
        <f t="shared" si="18"/>
        <v>6949.81</v>
      </c>
      <c r="DW26" s="12">
        <f t="shared" si="18"/>
        <v>2709.31</v>
      </c>
      <c r="DX26" s="12">
        <f t="shared" si="18"/>
        <v>3024185.6</v>
      </c>
      <c r="DY26" s="12">
        <f t="shared" si="18"/>
        <v>0</v>
      </c>
      <c r="DZ26" s="12">
        <f t="shared" si="18"/>
        <v>5166.3110821199998</v>
      </c>
      <c r="EA26" s="12">
        <f t="shared" si="18"/>
        <v>0</v>
      </c>
      <c r="EB26" s="12">
        <f t="shared" si="18"/>
        <v>0</v>
      </c>
      <c r="EC26" s="12">
        <f t="shared" si="18"/>
        <v>2756506.09</v>
      </c>
      <c r="ED26" s="12">
        <f t="shared" si="18"/>
        <v>1452874.54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7240516.04</v>
      </c>
      <c r="EK26" s="12">
        <f t="shared" si="18"/>
        <v>6958000.7599999998</v>
      </c>
      <c r="EL26" s="12">
        <f t="shared" si="18"/>
        <v>282515.28000000003</v>
      </c>
      <c r="EM26" s="12">
        <f t="shared" ref="EM26:FR26" si="19">EM59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FS59</f>
        <v>7240516.04</v>
      </c>
      <c r="FT26" s="12">
        <f t="shared" si="20"/>
        <v>6958000.7599999998</v>
      </c>
      <c r="FU26" s="12">
        <f t="shared" si="20"/>
        <v>282515.28000000003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2">
        <v>17</v>
      </c>
      <c r="B28" s="2">
        <v>1</v>
      </c>
      <c r="C28" s="2">
        <f>ROW(SmtRes!A4)</f>
        <v>4</v>
      </c>
      <c r="D28" s="2">
        <f>ROW(EtalonRes!A5)</f>
        <v>5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f>ROUND(5+3+1,9)</f>
        <v>9</v>
      </c>
      <c r="J28" s="2">
        <v>0</v>
      </c>
      <c r="K28" s="2">
        <f>ROUND(5+3+1,9)</f>
        <v>9</v>
      </c>
      <c r="L28" s="2"/>
      <c r="M28" s="2"/>
      <c r="N28" s="2"/>
      <c r="O28" s="2">
        <f t="shared" ref="O28:O57" si="21">ROUND(CP28,2)</f>
        <v>362.8</v>
      </c>
      <c r="P28" s="2">
        <f t="shared" ref="P28:P57" si="22">ROUND((ROUND((AC28*AW28*I28),2)*BC28),2)</f>
        <v>0</v>
      </c>
      <c r="Q28" s="2">
        <f t="shared" ref="Q28:Q41" si="23">(ROUND((ROUND(((((ET28*1.2)*0.3))*AV28*I28),2)*BB28),2)+ROUND((ROUND(((AE28-(((EU28*1.2)*0.3)))*AV28*I28),2)*BS28),2))</f>
        <v>97.39</v>
      </c>
      <c r="R28" s="2">
        <f t="shared" ref="R28:R41" si="24">(ROUND((ROUND(((((EU28*1.2)*0.3))*AV28*I28),2)*BS28),2)+ROUND((ROUND(((AE28-(((EU28*1.2)*0.3)))*AV28*I28),2)*BS28),2))</f>
        <v>10.72</v>
      </c>
      <c r="S28" s="2">
        <f t="shared" ref="S28:S57" si="25">ROUND((ROUND((AF28*AV28*I28),2)*BA28),2)</f>
        <v>265.41000000000003</v>
      </c>
      <c r="T28" s="2">
        <f t="shared" ref="T28:T57" si="26">ROUND(CU28*I28,2)</f>
        <v>0</v>
      </c>
      <c r="U28" s="2">
        <f t="shared" ref="U28:U57" si="27">CV28*I28</f>
        <v>21.032135999999998</v>
      </c>
      <c r="V28" s="2">
        <f t="shared" ref="V28:V57" si="28">CW28*I28</f>
        <v>0</v>
      </c>
      <c r="W28" s="2">
        <f t="shared" ref="W28:W57" si="29">ROUND(CX28*I28,2)</f>
        <v>0</v>
      </c>
      <c r="X28" s="2">
        <f t="shared" ref="X28:X41" si="30">(ROUND((((S28+ROUND((ROUND(((((EU28*1.2)*0.3))*AV28*I28),2)*BS28),2))*AT28)/100),2)+ROUND(((ROUND((ROUND(((AE28-(((EU28*1.2)*0.3)))*AV28*I28),2)*BS28),2)*AT28)/100),2))</f>
        <v>248.52</v>
      </c>
      <c r="Y28" s="2">
        <f t="shared" ref="Y28:Y41" si="31">(ROUND((((S28+ROUND((ROUND(((((EU28*1.2)*0.3))*AV28*I28),2)*BS28),2))*AU28)/100),2)+ROUND(((ROUND((ROUND(((AE28-(((EU28*1.2)*0.3)))*AV28*I28),2)*BS28),2)*AU28)/100),2))</f>
        <v>127.02</v>
      </c>
      <c r="Z28" s="2"/>
      <c r="AA28" s="2">
        <v>55929113</v>
      </c>
      <c r="AB28" s="2">
        <f t="shared" ref="AB28:AB57" si="32">ROUND((AC28+AD28+AF28),6)</f>
        <v>38.502000000000002</v>
      </c>
      <c r="AC28" s="2">
        <f t="shared" ref="AC28:AC41" si="33">ROUND((((ES28*1)*0)),6)</f>
        <v>0</v>
      </c>
      <c r="AD28" s="2">
        <f t="shared" ref="AD28:AD41" si="34">ROUND((((((ET28*1.2)*0.3))-(((EU28*1.2)*0.3)))+AE28),6)</f>
        <v>10.335599999999999</v>
      </c>
      <c r="AE28" s="2">
        <f t="shared" ref="AE28:AE41" si="35">ROUND((((EU28*1.2)*0.3)),6)</f>
        <v>1.1375999999999999</v>
      </c>
      <c r="AF28" s="2">
        <f t="shared" ref="AF28:AF41" si="36">ROUND((((EV28*1.2)*0.3)),6)</f>
        <v>28.166399999999999</v>
      </c>
      <c r="AG28" s="2">
        <f t="shared" ref="AG28:AG57" si="37">ROUND((AP28),6)</f>
        <v>0</v>
      </c>
      <c r="AH28" s="2">
        <f t="shared" ref="AH28:AH41" si="38">(((EW28*1.2)*0.3))</f>
        <v>2.2319999999999998</v>
      </c>
      <c r="AI28" s="2">
        <f t="shared" ref="AI28:AI41" si="39">(((EX28*1.2)*0.3))</f>
        <v>0</v>
      </c>
      <c r="AJ28" s="2">
        <f t="shared" ref="AJ28:AJ57" si="40">(AS28)</f>
        <v>0</v>
      </c>
      <c r="AK28" s="2">
        <v>119.3</v>
      </c>
      <c r="AL28" s="2">
        <v>12.35</v>
      </c>
      <c r="AM28" s="2">
        <v>28.71</v>
      </c>
      <c r="AN28" s="2">
        <v>3.16</v>
      </c>
      <c r="AO28" s="2">
        <v>78.239999999999995</v>
      </c>
      <c r="AP28" s="2">
        <v>0</v>
      </c>
      <c r="AQ28" s="2">
        <v>6.2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23</v>
      </c>
      <c r="BK28" s="2"/>
      <c r="BL28" s="2"/>
      <c r="BM28" s="2">
        <v>68</v>
      </c>
      <c r="BN28" s="2">
        <v>0</v>
      </c>
      <c r="BO28" s="2" t="s">
        <v>20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1249</v>
      </c>
      <c r="CO28" s="2">
        <v>0</v>
      </c>
      <c r="CP28" s="2">
        <f t="shared" ref="CP28:CP57" si="41">(P28+Q28+S28)</f>
        <v>362.8</v>
      </c>
      <c r="CQ28" s="2">
        <f t="shared" ref="CQ28:CQ57" si="42">ROUND((ROUND((AC28*AW28*1),2)*BC28),2)</f>
        <v>0</v>
      </c>
      <c r="CR28" s="2">
        <f t="shared" ref="CR28:CR41" si="43">(ROUND((ROUND(((((ET28*1.2)*0.3))*AV28*1),2)*BB28),2)+ROUND((ROUND(((AE28-(((EU28*1.2)*0.3)))*AV28*1),2)*BS28),2))</f>
        <v>10.82</v>
      </c>
      <c r="CS28" s="2">
        <f t="shared" ref="CS28:CS41" si="44">(ROUND((ROUND(((((EU28*1.2)*0.3))*AV28*1),2)*BS28),2)+ROUND((ROUND(((AE28-(((EU28*1.2)*0.3)))*AV28*1),2)*BS28),2))</f>
        <v>1.19</v>
      </c>
      <c r="CT28" s="2">
        <f t="shared" ref="CT28:CT57" si="45">ROUND((ROUND((AF28*AV28*1),2)*BA28),2)</f>
        <v>29.49</v>
      </c>
      <c r="CU28" s="2">
        <f t="shared" ref="CU28:CU57" si="46">AG28</f>
        <v>0</v>
      </c>
      <c r="CV28" s="2">
        <f t="shared" ref="CV28:CV57" si="47">(AH28*AV28)</f>
        <v>2.3369039999999996</v>
      </c>
      <c r="CW28" s="2">
        <f t="shared" ref="CW28:CW57" si="48">AI28</f>
        <v>0</v>
      </c>
      <c r="CX28" s="2">
        <f t="shared" ref="CX28:CX57" si="49">AJ28</f>
        <v>0</v>
      </c>
      <c r="CY28" s="2">
        <f t="shared" ref="CY28:CY41" si="50">(ROUND((((S28+ROUND((ROUND(((((EU28*1.2)*0.3))*AV28*1),2)*BS28),2))*AT28)/100),2)+ROUND(((ROUND((ROUND(((AE28-(((EU28*1.2)*0.3)))*AV28*1),2)*BS28),2)*AT28)/100),2))</f>
        <v>239.94</v>
      </c>
      <c r="CZ28" s="2">
        <f t="shared" ref="CZ28:CZ41" si="51">(ROUND((((S28+ROUND((ROUND(((((EU28*1.2)*0.3))*AV28*1),2)*BS28),2))*AU28)/100),2)+ROUND(((ROUND((ROUND(((AE28-(((EU28*1.2)*0.3)))*AV28*1),2)*BS28),2)*AU28)/100),2))</f>
        <v>122.64</v>
      </c>
      <c r="DA28" s="2"/>
      <c r="DB28" s="2">
        <v>1</v>
      </c>
      <c r="DC28" s="2" t="s">
        <v>3</v>
      </c>
      <c r="DD28" s="2" t="s">
        <v>24</v>
      </c>
      <c r="DE28" s="2" t="s">
        <v>25</v>
      </c>
      <c r="DF28" s="2" t="s">
        <v>25</v>
      </c>
      <c r="DG28" s="2" t="s">
        <v>25</v>
      </c>
      <c r="DH28" s="2" t="s">
        <v>3</v>
      </c>
      <c r="DI28" s="2" t="s">
        <v>25</v>
      </c>
      <c r="DJ28" s="2" t="s">
        <v>25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22</v>
      </c>
      <c r="DW28" s="2" t="s">
        <v>22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55393700</v>
      </c>
      <c r="EF28" s="2">
        <v>40</v>
      </c>
      <c r="EG28" s="2" t="s">
        <v>26</v>
      </c>
      <c r="EH28" s="2">
        <v>0</v>
      </c>
      <c r="EI28" s="2" t="s">
        <v>3</v>
      </c>
      <c r="EJ28" s="2">
        <v>2</v>
      </c>
      <c r="EK28" s="2">
        <v>68</v>
      </c>
      <c r="EL28" s="2" t="s">
        <v>27</v>
      </c>
      <c r="EM28" s="2" t="s">
        <v>28</v>
      </c>
      <c r="EN28" s="2"/>
      <c r="EO28" s="2" t="s">
        <v>29</v>
      </c>
      <c r="EP28" s="2"/>
      <c r="EQ28" s="2">
        <v>0</v>
      </c>
      <c r="ER28" s="2">
        <v>119.3</v>
      </c>
      <c r="ES28" s="2">
        <v>12.35</v>
      </c>
      <c r="ET28" s="2">
        <v>28.71</v>
      </c>
      <c r="EU28" s="2">
        <v>3.16</v>
      </c>
      <c r="EV28" s="2">
        <v>78.239999999999995</v>
      </c>
      <c r="EW28" s="2">
        <v>6.2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-1384911768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7" si="52">ROUND(IF(AND(BH28=3,BI28=3,FS28&lt;&gt;0),P28,0),2)</f>
        <v>0</v>
      </c>
      <c r="GM28" s="2">
        <f t="shared" ref="GM28:GM57" si="53">ROUND(O28+X28+Y28,2)+GX28</f>
        <v>738.34</v>
      </c>
      <c r="GN28" s="2">
        <f t="shared" ref="GN28:GN57" si="54">IF(OR(BI28=0,BI28=1),GM28-GX28,0)</f>
        <v>0</v>
      </c>
      <c r="GO28" s="2">
        <f t="shared" ref="GO28:GO57" si="55">IF(BI28=2,GM28-GX28,0)</f>
        <v>738.34</v>
      </c>
      <c r="GP28" s="2">
        <f t="shared" ref="GP28:GP57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7" si="57">ROUND((GT28),6)</f>
        <v>0</v>
      </c>
      <c r="GW28" s="2">
        <v>1</v>
      </c>
      <c r="GX28" s="2">
        <f t="shared" ref="GX28:GX57" si="58">ROUND(HC28*I28,2)</f>
        <v>0</v>
      </c>
      <c r="GY28" s="2"/>
      <c r="GZ28" s="2"/>
      <c r="HA28" s="2">
        <v>0</v>
      </c>
      <c r="HB28" s="2">
        <v>0</v>
      </c>
      <c r="HC28" s="2">
        <f t="shared" ref="HC28:HC57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3">
        <v>17</v>
      </c>
      <c r="B29" s="3">
        <v>1</v>
      </c>
      <c r="C29" s="3">
        <f>ROW(SmtRes!A8)</f>
        <v>8</v>
      </c>
      <c r="D29" s="3">
        <f>ROW(EtalonRes!A10)</f>
        <v>10</v>
      </c>
      <c r="E29" s="3" t="s">
        <v>19</v>
      </c>
      <c r="F29" s="3" t="s">
        <v>20</v>
      </c>
      <c r="G29" s="3" t="s">
        <v>21</v>
      </c>
      <c r="H29" s="3" t="s">
        <v>22</v>
      </c>
      <c r="I29" s="3">
        <f>ROUND(5+3+1,9)</f>
        <v>9</v>
      </c>
      <c r="J29" s="3">
        <v>0</v>
      </c>
      <c r="K29" s="3">
        <f>ROUND(5+3+1,9)</f>
        <v>9</v>
      </c>
      <c r="O29" s="3">
        <f t="shared" si="21"/>
        <v>16529.669999999998</v>
      </c>
      <c r="P29" s="3">
        <f t="shared" si="22"/>
        <v>0</v>
      </c>
      <c r="Q29" s="3">
        <f t="shared" si="23"/>
        <v>1573.82</v>
      </c>
      <c r="R29" s="3">
        <f t="shared" si="24"/>
        <v>604.07000000000005</v>
      </c>
      <c r="S29" s="3">
        <f t="shared" si="25"/>
        <v>14955.85</v>
      </c>
      <c r="T29" s="3">
        <f t="shared" si="26"/>
        <v>0</v>
      </c>
      <c r="U29" s="3">
        <f t="shared" si="27"/>
        <v>21.032135999999998</v>
      </c>
      <c r="V29" s="3">
        <f t="shared" si="28"/>
        <v>0</v>
      </c>
      <c r="W29" s="3">
        <f t="shared" si="29"/>
        <v>0</v>
      </c>
      <c r="X29" s="3">
        <f t="shared" si="30"/>
        <v>14003.93</v>
      </c>
      <c r="Y29" s="3">
        <f t="shared" si="31"/>
        <v>7157.56</v>
      </c>
      <c r="AA29" s="3">
        <v>55929115</v>
      </c>
      <c r="AB29" s="3">
        <f t="shared" si="32"/>
        <v>38.502000000000002</v>
      </c>
      <c r="AC29" s="3">
        <f t="shared" si="33"/>
        <v>0</v>
      </c>
      <c r="AD29" s="3">
        <f t="shared" si="34"/>
        <v>10.335599999999999</v>
      </c>
      <c r="AE29" s="3">
        <f t="shared" si="35"/>
        <v>1.1375999999999999</v>
      </c>
      <c r="AF29" s="3">
        <f t="shared" si="36"/>
        <v>28.166399999999999</v>
      </c>
      <c r="AG29" s="3">
        <f t="shared" si="37"/>
        <v>0</v>
      </c>
      <c r="AH29" s="3">
        <f t="shared" si="38"/>
        <v>2.2319999999999998</v>
      </c>
      <c r="AI29" s="3">
        <f t="shared" si="39"/>
        <v>0</v>
      </c>
      <c r="AJ29" s="3">
        <f t="shared" si="40"/>
        <v>0</v>
      </c>
      <c r="AK29" s="3">
        <v>119.3</v>
      </c>
      <c r="AL29" s="3">
        <v>12.35</v>
      </c>
      <c r="AM29" s="3">
        <v>28.71</v>
      </c>
      <c r="AN29" s="3">
        <v>3.16</v>
      </c>
      <c r="AO29" s="3">
        <v>78.239999999999995</v>
      </c>
      <c r="AP29" s="3">
        <v>0</v>
      </c>
      <c r="AQ29" s="3">
        <v>6.2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16.16</v>
      </c>
      <c r="BC29" s="3">
        <v>14.7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23</v>
      </c>
      <c r="BM29" s="3">
        <v>68</v>
      </c>
      <c r="BN29" s="3">
        <v>0</v>
      </c>
      <c r="BO29" s="3" t="s">
        <v>20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1249</v>
      </c>
      <c r="CO29" s="3">
        <v>0</v>
      </c>
      <c r="CP29" s="3">
        <f t="shared" si="41"/>
        <v>16529.670000000002</v>
      </c>
      <c r="CQ29" s="3">
        <f t="shared" si="42"/>
        <v>0</v>
      </c>
      <c r="CR29" s="3">
        <f t="shared" si="43"/>
        <v>174.85</v>
      </c>
      <c r="CS29" s="3">
        <f t="shared" si="44"/>
        <v>67.06</v>
      </c>
      <c r="CT29" s="3">
        <f t="shared" si="45"/>
        <v>1661.76</v>
      </c>
      <c r="CU29" s="3">
        <f t="shared" si="46"/>
        <v>0</v>
      </c>
      <c r="CV29" s="3">
        <f t="shared" si="47"/>
        <v>2.3369039999999996</v>
      </c>
      <c r="CW29" s="3">
        <f t="shared" si="48"/>
        <v>0</v>
      </c>
      <c r="CX29" s="3">
        <f t="shared" si="49"/>
        <v>0</v>
      </c>
      <c r="CY29" s="3">
        <f t="shared" si="50"/>
        <v>13520.62</v>
      </c>
      <c r="CZ29" s="3">
        <f t="shared" si="51"/>
        <v>6910.54</v>
      </c>
      <c r="DB29" s="3">
        <v>3</v>
      </c>
      <c r="DC29" s="3" t="s">
        <v>3</v>
      </c>
      <c r="DD29" s="3" t="s">
        <v>24</v>
      </c>
      <c r="DE29" s="3" t="s">
        <v>25</v>
      </c>
      <c r="DF29" s="3" t="s">
        <v>25</v>
      </c>
      <c r="DG29" s="3" t="s">
        <v>25</v>
      </c>
      <c r="DH29" s="3" t="s">
        <v>3</v>
      </c>
      <c r="DI29" s="3" t="s">
        <v>25</v>
      </c>
      <c r="DJ29" s="3" t="s">
        <v>25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22</v>
      </c>
      <c r="DW29" s="3" t="s">
        <v>22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55393700</v>
      </c>
      <c r="EF29" s="3">
        <v>40</v>
      </c>
      <c r="EG29" s="3" t="s">
        <v>26</v>
      </c>
      <c r="EH29" s="3">
        <v>0</v>
      </c>
      <c r="EI29" s="3" t="s">
        <v>3</v>
      </c>
      <c r="EJ29" s="3">
        <v>2</v>
      </c>
      <c r="EK29" s="3">
        <v>68</v>
      </c>
      <c r="EL29" s="3" t="s">
        <v>27</v>
      </c>
      <c r="EM29" s="3" t="s">
        <v>28</v>
      </c>
      <c r="EO29" s="3" t="s">
        <v>29</v>
      </c>
      <c r="EQ29" s="3">
        <v>0</v>
      </c>
      <c r="ER29" s="3">
        <v>119.3</v>
      </c>
      <c r="ES29" s="3">
        <v>12.35</v>
      </c>
      <c r="ET29" s="3">
        <v>28.71</v>
      </c>
      <c r="EU29" s="3">
        <v>3.16</v>
      </c>
      <c r="EV29" s="3">
        <v>78.239999999999995</v>
      </c>
      <c r="EW29" s="3">
        <v>6.2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-1384911768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37691.160000000003</v>
      </c>
      <c r="GN29" s="3">
        <f t="shared" si="54"/>
        <v>0</v>
      </c>
      <c r="GO29" s="3">
        <f t="shared" si="55"/>
        <v>37691.160000000003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">
      <c r="A30" s="2">
        <v>17</v>
      </c>
      <c r="B30" s="2">
        <v>1</v>
      </c>
      <c r="C30" s="2">
        <f>ROW(SmtRes!A21)</f>
        <v>21</v>
      </c>
      <c r="D30" s="2">
        <f>ROW(EtalonRes!A26)</f>
        <v>26</v>
      </c>
      <c r="E30" s="2" t="s">
        <v>30</v>
      </c>
      <c r="F30" s="2" t="s">
        <v>31</v>
      </c>
      <c r="G30" s="2" t="s">
        <v>32</v>
      </c>
      <c r="H30" s="2" t="s">
        <v>22</v>
      </c>
      <c r="I30" s="2">
        <v>6</v>
      </c>
      <c r="J30" s="2">
        <v>0</v>
      </c>
      <c r="K30" s="2">
        <v>6</v>
      </c>
      <c r="L30" s="2"/>
      <c r="M30" s="2"/>
      <c r="N30" s="2"/>
      <c r="O30" s="2">
        <f t="shared" si="21"/>
        <v>409.67</v>
      </c>
      <c r="P30" s="2">
        <f t="shared" si="22"/>
        <v>0</v>
      </c>
      <c r="Q30" s="2">
        <f t="shared" si="23"/>
        <v>103.87</v>
      </c>
      <c r="R30" s="2">
        <f t="shared" si="24"/>
        <v>11.42</v>
      </c>
      <c r="S30" s="2">
        <f t="shared" si="25"/>
        <v>305.8</v>
      </c>
      <c r="T30" s="2">
        <f t="shared" si="26"/>
        <v>0</v>
      </c>
      <c r="U30" s="2">
        <f t="shared" si="27"/>
        <v>21.032135999999998</v>
      </c>
      <c r="V30" s="2">
        <f t="shared" si="28"/>
        <v>0</v>
      </c>
      <c r="W30" s="2">
        <f t="shared" si="29"/>
        <v>0</v>
      </c>
      <c r="X30" s="2">
        <f t="shared" si="30"/>
        <v>285.5</v>
      </c>
      <c r="Y30" s="2">
        <f t="shared" si="31"/>
        <v>145.91999999999999</v>
      </c>
      <c r="Z30" s="2"/>
      <c r="AA30" s="2">
        <v>55929113</v>
      </c>
      <c r="AB30" s="2">
        <f t="shared" si="32"/>
        <v>65.213999999999999</v>
      </c>
      <c r="AC30" s="2">
        <f t="shared" si="33"/>
        <v>0</v>
      </c>
      <c r="AD30" s="2">
        <f t="shared" si="34"/>
        <v>16.534800000000001</v>
      </c>
      <c r="AE30" s="2">
        <f t="shared" si="35"/>
        <v>1.8180000000000001</v>
      </c>
      <c r="AF30" s="2">
        <f t="shared" si="36"/>
        <v>48.679200000000002</v>
      </c>
      <c r="AG30" s="2">
        <f t="shared" si="37"/>
        <v>0</v>
      </c>
      <c r="AH30" s="2">
        <f t="shared" si="38"/>
        <v>3.3479999999999999</v>
      </c>
      <c r="AI30" s="2">
        <f t="shared" si="39"/>
        <v>0</v>
      </c>
      <c r="AJ30" s="2">
        <f t="shared" si="40"/>
        <v>0</v>
      </c>
      <c r="AK30" s="2">
        <v>236.95</v>
      </c>
      <c r="AL30" s="2">
        <v>55.8</v>
      </c>
      <c r="AM30" s="2">
        <v>45.93</v>
      </c>
      <c r="AN30" s="2">
        <v>5.05</v>
      </c>
      <c r="AO30" s="2">
        <v>135.22</v>
      </c>
      <c r="AP30" s="2">
        <v>0</v>
      </c>
      <c r="AQ30" s="2">
        <v>9.3000000000000007</v>
      </c>
      <c r="AR30" s="2">
        <v>0</v>
      </c>
      <c r="AS30" s="2">
        <v>0</v>
      </c>
      <c r="AT30" s="2">
        <v>90</v>
      </c>
      <c r="AU30" s="2">
        <v>46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33</v>
      </c>
      <c r="BK30" s="2"/>
      <c r="BL30" s="2"/>
      <c r="BM30" s="2">
        <v>68</v>
      </c>
      <c r="BN30" s="2">
        <v>0</v>
      </c>
      <c r="BO30" s="2" t="s">
        <v>31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1249</v>
      </c>
      <c r="CO30" s="2">
        <v>0</v>
      </c>
      <c r="CP30" s="2">
        <f t="shared" si="41"/>
        <v>409.67</v>
      </c>
      <c r="CQ30" s="2">
        <f t="shared" si="42"/>
        <v>0</v>
      </c>
      <c r="CR30" s="2">
        <f t="shared" si="43"/>
        <v>17.309999999999999</v>
      </c>
      <c r="CS30" s="2">
        <f t="shared" si="44"/>
        <v>1.9</v>
      </c>
      <c r="CT30" s="2">
        <f t="shared" si="45"/>
        <v>50.97</v>
      </c>
      <c r="CU30" s="2">
        <f t="shared" si="46"/>
        <v>0</v>
      </c>
      <c r="CV30" s="2">
        <f t="shared" si="47"/>
        <v>3.5053559999999995</v>
      </c>
      <c r="CW30" s="2">
        <f t="shared" si="48"/>
        <v>0</v>
      </c>
      <c r="CX30" s="2">
        <f t="shared" si="49"/>
        <v>0</v>
      </c>
      <c r="CY30" s="2">
        <f t="shared" si="50"/>
        <v>276.93</v>
      </c>
      <c r="CZ30" s="2">
        <f t="shared" si="51"/>
        <v>141.54</v>
      </c>
      <c r="DA30" s="2"/>
      <c r="DB30" s="2">
        <v>5</v>
      </c>
      <c r="DC30" s="2" t="s">
        <v>3</v>
      </c>
      <c r="DD30" s="2" t="s">
        <v>24</v>
      </c>
      <c r="DE30" s="2" t="s">
        <v>25</v>
      </c>
      <c r="DF30" s="2" t="s">
        <v>25</v>
      </c>
      <c r="DG30" s="2" t="s">
        <v>25</v>
      </c>
      <c r="DH30" s="2" t="s">
        <v>3</v>
      </c>
      <c r="DI30" s="2" t="s">
        <v>25</v>
      </c>
      <c r="DJ30" s="2" t="s">
        <v>25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22</v>
      </c>
      <c r="DW30" s="2" t="s">
        <v>22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55393700</v>
      </c>
      <c r="EF30" s="2">
        <v>40</v>
      </c>
      <c r="EG30" s="2" t="s">
        <v>26</v>
      </c>
      <c r="EH30" s="2">
        <v>0</v>
      </c>
      <c r="EI30" s="2" t="s">
        <v>3</v>
      </c>
      <c r="EJ30" s="2">
        <v>2</v>
      </c>
      <c r="EK30" s="2">
        <v>68</v>
      </c>
      <c r="EL30" s="2" t="s">
        <v>27</v>
      </c>
      <c r="EM30" s="2" t="s">
        <v>28</v>
      </c>
      <c r="EN30" s="2"/>
      <c r="EO30" s="2" t="s">
        <v>29</v>
      </c>
      <c r="EP30" s="2"/>
      <c r="EQ30" s="2">
        <v>0</v>
      </c>
      <c r="ER30" s="2">
        <v>236.95</v>
      </c>
      <c r="ES30" s="2">
        <v>55.8</v>
      </c>
      <c r="ET30" s="2">
        <v>45.93</v>
      </c>
      <c r="EU30" s="2">
        <v>5.05</v>
      </c>
      <c r="EV30" s="2">
        <v>135.22</v>
      </c>
      <c r="EW30" s="2">
        <v>9.3000000000000007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</v>
      </c>
      <c r="GB30" s="2"/>
      <c r="GC30" s="2"/>
      <c r="GD30" s="2">
        <v>1</v>
      </c>
      <c r="GE30" s="2"/>
      <c r="GF30" s="2">
        <v>224001626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841.09</v>
      </c>
      <c r="GN30" s="2">
        <f t="shared" si="54"/>
        <v>0</v>
      </c>
      <c r="GO30" s="2">
        <f t="shared" si="55"/>
        <v>841.09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3">
        <v>17</v>
      </c>
      <c r="B31" s="3">
        <v>1</v>
      </c>
      <c r="C31" s="3">
        <f>ROW(SmtRes!A34)</f>
        <v>34</v>
      </c>
      <c r="D31" s="3">
        <f>ROW(EtalonRes!A42)</f>
        <v>42</v>
      </c>
      <c r="E31" s="3" t="s">
        <v>30</v>
      </c>
      <c r="F31" s="3" t="s">
        <v>31</v>
      </c>
      <c r="G31" s="3" t="s">
        <v>32</v>
      </c>
      <c r="H31" s="3" t="s">
        <v>22</v>
      </c>
      <c r="I31" s="3">
        <v>6</v>
      </c>
      <c r="J31" s="3">
        <v>0</v>
      </c>
      <c r="K31" s="3">
        <v>6</v>
      </c>
      <c r="O31" s="3">
        <f t="shared" si="21"/>
        <v>18910.37</v>
      </c>
      <c r="P31" s="3">
        <f t="shared" si="22"/>
        <v>0</v>
      </c>
      <c r="Q31" s="3">
        <f t="shared" si="23"/>
        <v>1678.54</v>
      </c>
      <c r="R31" s="3">
        <f t="shared" si="24"/>
        <v>643.52</v>
      </c>
      <c r="S31" s="3">
        <f t="shared" si="25"/>
        <v>17231.830000000002</v>
      </c>
      <c r="T31" s="3">
        <f t="shared" si="26"/>
        <v>0</v>
      </c>
      <c r="U31" s="3">
        <f t="shared" si="27"/>
        <v>21.032135999999998</v>
      </c>
      <c r="V31" s="3">
        <f t="shared" si="28"/>
        <v>0</v>
      </c>
      <c r="W31" s="3">
        <f t="shared" si="29"/>
        <v>0</v>
      </c>
      <c r="X31" s="3">
        <f t="shared" si="30"/>
        <v>16087.82</v>
      </c>
      <c r="Y31" s="3">
        <f t="shared" si="31"/>
        <v>8222.66</v>
      </c>
      <c r="AA31" s="3">
        <v>55929115</v>
      </c>
      <c r="AB31" s="3">
        <f t="shared" si="32"/>
        <v>65.213999999999999</v>
      </c>
      <c r="AC31" s="3">
        <f t="shared" si="33"/>
        <v>0</v>
      </c>
      <c r="AD31" s="3">
        <f t="shared" si="34"/>
        <v>16.534800000000001</v>
      </c>
      <c r="AE31" s="3">
        <f t="shared" si="35"/>
        <v>1.8180000000000001</v>
      </c>
      <c r="AF31" s="3">
        <f t="shared" si="36"/>
        <v>48.679200000000002</v>
      </c>
      <c r="AG31" s="3">
        <f t="shared" si="37"/>
        <v>0</v>
      </c>
      <c r="AH31" s="3">
        <f t="shared" si="38"/>
        <v>3.3479999999999999</v>
      </c>
      <c r="AI31" s="3">
        <f t="shared" si="39"/>
        <v>0</v>
      </c>
      <c r="AJ31" s="3">
        <f t="shared" si="40"/>
        <v>0</v>
      </c>
      <c r="AK31" s="3">
        <v>236.95</v>
      </c>
      <c r="AL31" s="3">
        <v>55.8</v>
      </c>
      <c r="AM31" s="3">
        <v>45.93</v>
      </c>
      <c r="AN31" s="3">
        <v>5.05</v>
      </c>
      <c r="AO31" s="3">
        <v>135.22</v>
      </c>
      <c r="AP31" s="3">
        <v>0</v>
      </c>
      <c r="AQ31" s="3">
        <v>9.3000000000000007</v>
      </c>
      <c r="AR31" s="3">
        <v>0</v>
      </c>
      <c r="AS31" s="3">
        <v>0</v>
      </c>
      <c r="AT31" s="3">
        <v>90</v>
      </c>
      <c r="AU31" s="3">
        <v>46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16.16</v>
      </c>
      <c r="BC31" s="3">
        <v>10.51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33</v>
      </c>
      <c r="BM31" s="3">
        <v>68</v>
      </c>
      <c r="BN31" s="3">
        <v>0</v>
      </c>
      <c r="BO31" s="3" t="s">
        <v>31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1249</v>
      </c>
      <c r="CO31" s="3">
        <v>0</v>
      </c>
      <c r="CP31" s="3">
        <f t="shared" si="41"/>
        <v>18910.370000000003</v>
      </c>
      <c r="CQ31" s="3">
        <f t="shared" si="42"/>
        <v>0</v>
      </c>
      <c r="CR31" s="3">
        <f t="shared" si="43"/>
        <v>279.73</v>
      </c>
      <c r="CS31" s="3">
        <f t="shared" si="44"/>
        <v>107.07</v>
      </c>
      <c r="CT31" s="3">
        <f t="shared" si="45"/>
        <v>2872.16</v>
      </c>
      <c r="CU31" s="3">
        <f t="shared" si="46"/>
        <v>0</v>
      </c>
      <c r="CV31" s="3">
        <f t="shared" si="47"/>
        <v>3.5053559999999995</v>
      </c>
      <c r="CW31" s="3">
        <f t="shared" si="48"/>
        <v>0</v>
      </c>
      <c r="CX31" s="3">
        <f t="shared" si="49"/>
        <v>0</v>
      </c>
      <c r="CY31" s="3">
        <f t="shared" si="50"/>
        <v>15605.01</v>
      </c>
      <c r="CZ31" s="3">
        <f t="shared" si="51"/>
        <v>7975.89</v>
      </c>
      <c r="DB31" s="3">
        <v>7</v>
      </c>
      <c r="DC31" s="3" t="s">
        <v>3</v>
      </c>
      <c r="DD31" s="3" t="s">
        <v>24</v>
      </c>
      <c r="DE31" s="3" t="s">
        <v>25</v>
      </c>
      <c r="DF31" s="3" t="s">
        <v>25</v>
      </c>
      <c r="DG31" s="3" t="s">
        <v>25</v>
      </c>
      <c r="DH31" s="3" t="s">
        <v>3</v>
      </c>
      <c r="DI31" s="3" t="s">
        <v>25</v>
      </c>
      <c r="DJ31" s="3" t="s">
        <v>25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22</v>
      </c>
      <c r="DW31" s="3" t="s">
        <v>22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55393700</v>
      </c>
      <c r="EF31" s="3">
        <v>40</v>
      </c>
      <c r="EG31" s="3" t="s">
        <v>26</v>
      </c>
      <c r="EH31" s="3">
        <v>0</v>
      </c>
      <c r="EI31" s="3" t="s">
        <v>3</v>
      </c>
      <c r="EJ31" s="3">
        <v>2</v>
      </c>
      <c r="EK31" s="3">
        <v>68</v>
      </c>
      <c r="EL31" s="3" t="s">
        <v>27</v>
      </c>
      <c r="EM31" s="3" t="s">
        <v>28</v>
      </c>
      <c r="EO31" s="3" t="s">
        <v>29</v>
      </c>
      <c r="EQ31" s="3">
        <v>0</v>
      </c>
      <c r="ER31" s="3">
        <v>236.95</v>
      </c>
      <c r="ES31" s="3">
        <v>55.8</v>
      </c>
      <c r="ET31" s="3">
        <v>45.93</v>
      </c>
      <c r="EU31" s="3">
        <v>5.05</v>
      </c>
      <c r="EV31" s="3">
        <v>135.22</v>
      </c>
      <c r="EW31" s="3">
        <v>9.3000000000000007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</v>
      </c>
      <c r="GD31" s="3">
        <v>1</v>
      </c>
      <c r="GF31" s="3">
        <v>224001626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43220.85</v>
      </c>
      <c r="GN31" s="3">
        <f t="shared" si="54"/>
        <v>0</v>
      </c>
      <c r="GO31" s="3">
        <f t="shared" si="55"/>
        <v>43220.85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">
      <c r="A32" s="2">
        <v>17</v>
      </c>
      <c r="B32" s="2">
        <v>1</v>
      </c>
      <c r="C32" s="2">
        <f>ROW(SmtRes!A36)</f>
        <v>36</v>
      </c>
      <c r="D32" s="2">
        <f>ROW(EtalonRes!A45)</f>
        <v>45</v>
      </c>
      <c r="E32" s="2" t="s">
        <v>34</v>
      </c>
      <c r="F32" s="2" t="s">
        <v>35</v>
      </c>
      <c r="G32" s="2" t="s">
        <v>36</v>
      </c>
      <c r="H32" s="2" t="s">
        <v>22</v>
      </c>
      <c r="I32" s="2">
        <f>ROUND(2+12,9)</f>
        <v>14</v>
      </c>
      <c r="J32" s="2">
        <v>0</v>
      </c>
      <c r="K32" s="2">
        <f>ROUND(2+12,9)</f>
        <v>14</v>
      </c>
      <c r="L32" s="2"/>
      <c r="M32" s="2"/>
      <c r="N32" s="2"/>
      <c r="O32" s="2">
        <f t="shared" si="21"/>
        <v>64.12</v>
      </c>
      <c r="P32" s="2">
        <f t="shared" si="22"/>
        <v>0</v>
      </c>
      <c r="Q32" s="2">
        <f t="shared" si="23"/>
        <v>2.64</v>
      </c>
      <c r="R32" s="2">
        <f t="shared" si="24"/>
        <v>0.42</v>
      </c>
      <c r="S32" s="2">
        <f t="shared" si="25"/>
        <v>61.48</v>
      </c>
      <c r="T32" s="2">
        <f t="shared" si="26"/>
        <v>0</v>
      </c>
      <c r="U32" s="2">
        <f t="shared" si="27"/>
        <v>5.4351863999999992</v>
      </c>
      <c r="V32" s="2">
        <f t="shared" si="28"/>
        <v>0</v>
      </c>
      <c r="W32" s="2">
        <f t="shared" si="29"/>
        <v>0</v>
      </c>
      <c r="X32" s="2">
        <f t="shared" si="30"/>
        <v>55.71</v>
      </c>
      <c r="Y32" s="2">
        <f t="shared" si="31"/>
        <v>28.47</v>
      </c>
      <c r="Z32" s="2"/>
      <c r="AA32" s="2">
        <v>55929113</v>
      </c>
      <c r="AB32" s="2">
        <f t="shared" si="32"/>
        <v>4.3739999999999997</v>
      </c>
      <c r="AC32" s="2">
        <f t="shared" si="33"/>
        <v>0</v>
      </c>
      <c r="AD32" s="2">
        <f t="shared" si="34"/>
        <v>0.18</v>
      </c>
      <c r="AE32" s="2">
        <f t="shared" si="35"/>
        <v>2.8799999999999999E-2</v>
      </c>
      <c r="AF32" s="2">
        <f t="shared" si="36"/>
        <v>4.194</v>
      </c>
      <c r="AG32" s="2">
        <f t="shared" si="37"/>
        <v>0</v>
      </c>
      <c r="AH32" s="2">
        <f t="shared" si="38"/>
        <v>0.37079999999999996</v>
      </c>
      <c r="AI32" s="2">
        <f t="shared" si="39"/>
        <v>0</v>
      </c>
      <c r="AJ32" s="2">
        <f t="shared" si="40"/>
        <v>0</v>
      </c>
      <c r="AK32" s="2">
        <v>12.15</v>
      </c>
      <c r="AL32" s="2">
        <v>0</v>
      </c>
      <c r="AM32" s="2">
        <v>0.5</v>
      </c>
      <c r="AN32" s="2">
        <v>0.08</v>
      </c>
      <c r="AO32" s="2">
        <v>11.65</v>
      </c>
      <c r="AP32" s="2">
        <v>0</v>
      </c>
      <c r="AQ32" s="2">
        <v>1.03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37</v>
      </c>
      <c r="BK32" s="2"/>
      <c r="BL32" s="2"/>
      <c r="BM32" s="2">
        <v>72</v>
      </c>
      <c r="BN32" s="2">
        <v>0</v>
      </c>
      <c r="BO32" s="2" t="s">
        <v>35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1249</v>
      </c>
      <c r="CO32" s="2">
        <v>0</v>
      </c>
      <c r="CP32" s="2">
        <f t="shared" si="41"/>
        <v>64.11999999999999</v>
      </c>
      <c r="CQ32" s="2">
        <f t="shared" si="42"/>
        <v>0</v>
      </c>
      <c r="CR32" s="2">
        <f t="shared" si="43"/>
        <v>0.19</v>
      </c>
      <c r="CS32" s="2">
        <f t="shared" si="44"/>
        <v>0.03</v>
      </c>
      <c r="CT32" s="2">
        <f t="shared" si="45"/>
        <v>4.3899999999999997</v>
      </c>
      <c r="CU32" s="2">
        <f t="shared" si="46"/>
        <v>0</v>
      </c>
      <c r="CV32" s="2">
        <f t="shared" si="47"/>
        <v>0.38822759999999995</v>
      </c>
      <c r="CW32" s="2">
        <f t="shared" si="48"/>
        <v>0</v>
      </c>
      <c r="CX32" s="2">
        <f t="shared" si="49"/>
        <v>0</v>
      </c>
      <c r="CY32" s="2">
        <f t="shared" si="50"/>
        <v>55.36</v>
      </c>
      <c r="CZ32" s="2">
        <f t="shared" si="51"/>
        <v>28.29</v>
      </c>
      <c r="DA32" s="2"/>
      <c r="DB32" s="2">
        <v>9</v>
      </c>
      <c r="DC32" s="2" t="s">
        <v>3</v>
      </c>
      <c r="DD32" s="2" t="s">
        <v>24</v>
      </c>
      <c r="DE32" s="2" t="s">
        <v>25</v>
      </c>
      <c r="DF32" s="2" t="s">
        <v>25</v>
      </c>
      <c r="DG32" s="2" t="s">
        <v>25</v>
      </c>
      <c r="DH32" s="2" t="s">
        <v>3</v>
      </c>
      <c r="DI32" s="2" t="s">
        <v>25</v>
      </c>
      <c r="DJ32" s="2" t="s">
        <v>25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22</v>
      </c>
      <c r="DW32" s="2" t="s">
        <v>22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55393704</v>
      </c>
      <c r="EF32" s="2">
        <v>40</v>
      </c>
      <c r="EG32" s="2" t="s">
        <v>26</v>
      </c>
      <c r="EH32" s="2">
        <v>0</v>
      </c>
      <c r="EI32" s="2" t="s">
        <v>3</v>
      </c>
      <c r="EJ32" s="2">
        <v>2</v>
      </c>
      <c r="EK32" s="2">
        <v>72</v>
      </c>
      <c r="EL32" s="2" t="s">
        <v>38</v>
      </c>
      <c r="EM32" s="2" t="s">
        <v>39</v>
      </c>
      <c r="EN32" s="2"/>
      <c r="EO32" s="2" t="s">
        <v>29</v>
      </c>
      <c r="EP32" s="2"/>
      <c r="EQ32" s="2">
        <v>0</v>
      </c>
      <c r="ER32" s="2">
        <v>12.15</v>
      </c>
      <c r="ES32" s="2">
        <v>0</v>
      </c>
      <c r="ET32" s="2">
        <v>0.5</v>
      </c>
      <c r="EU32" s="2">
        <v>0.08</v>
      </c>
      <c r="EV32" s="2">
        <v>11.65</v>
      </c>
      <c r="EW32" s="2">
        <v>1.03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-1677673030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148.30000000000001</v>
      </c>
      <c r="GN32" s="2">
        <f t="shared" si="54"/>
        <v>0</v>
      </c>
      <c r="GO32" s="2">
        <f t="shared" si="55"/>
        <v>148.30000000000001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17</v>
      </c>
      <c r="B33" s="3">
        <v>1</v>
      </c>
      <c r="C33" s="3">
        <f>ROW(SmtRes!A38)</f>
        <v>38</v>
      </c>
      <c r="D33" s="3">
        <f>ROW(EtalonRes!A48)</f>
        <v>48</v>
      </c>
      <c r="E33" s="3" t="s">
        <v>34</v>
      </c>
      <c r="F33" s="3" t="s">
        <v>35</v>
      </c>
      <c r="G33" s="3" t="s">
        <v>36</v>
      </c>
      <c r="H33" s="3" t="s">
        <v>22</v>
      </c>
      <c r="I33" s="3">
        <f>ROUND(2+12,9)</f>
        <v>14</v>
      </c>
      <c r="J33" s="3">
        <v>0</v>
      </c>
      <c r="K33" s="3">
        <f>ROUND(2+12,9)</f>
        <v>14</v>
      </c>
      <c r="O33" s="3">
        <f t="shared" si="21"/>
        <v>3509.33</v>
      </c>
      <c r="P33" s="3">
        <f t="shared" si="22"/>
        <v>0</v>
      </c>
      <c r="Q33" s="3">
        <f t="shared" si="23"/>
        <v>44.93</v>
      </c>
      <c r="R33" s="3">
        <f t="shared" si="24"/>
        <v>23.67</v>
      </c>
      <c r="S33" s="3">
        <f t="shared" si="25"/>
        <v>3464.4</v>
      </c>
      <c r="T33" s="3">
        <f t="shared" si="26"/>
        <v>0</v>
      </c>
      <c r="U33" s="3">
        <f t="shared" si="27"/>
        <v>5.4351863999999992</v>
      </c>
      <c r="V33" s="3">
        <f t="shared" si="28"/>
        <v>0</v>
      </c>
      <c r="W33" s="3">
        <f t="shared" si="29"/>
        <v>0</v>
      </c>
      <c r="X33" s="3">
        <f t="shared" si="30"/>
        <v>3139.26</v>
      </c>
      <c r="Y33" s="3">
        <f t="shared" si="31"/>
        <v>1604.51</v>
      </c>
      <c r="AA33" s="3">
        <v>55929115</v>
      </c>
      <c r="AB33" s="3">
        <f t="shared" si="32"/>
        <v>4.3739999999999997</v>
      </c>
      <c r="AC33" s="3">
        <f t="shared" si="33"/>
        <v>0</v>
      </c>
      <c r="AD33" s="3">
        <f t="shared" si="34"/>
        <v>0.18</v>
      </c>
      <c r="AE33" s="3">
        <f t="shared" si="35"/>
        <v>2.8799999999999999E-2</v>
      </c>
      <c r="AF33" s="3">
        <f t="shared" si="36"/>
        <v>4.194</v>
      </c>
      <c r="AG33" s="3">
        <f t="shared" si="37"/>
        <v>0</v>
      </c>
      <c r="AH33" s="3">
        <f t="shared" si="38"/>
        <v>0.37079999999999996</v>
      </c>
      <c r="AI33" s="3">
        <f t="shared" si="39"/>
        <v>0</v>
      </c>
      <c r="AJ33" s="3">
        <f t="shared" si="40"/>
        <v>0</v>
      </c>
      <c r="AK33" s="3">
        <v>12.15</v>
      </c>
      <c r="AL33" s="3">
        <v>0</v>
      </c>
      <c r="AM33" s="3">
        <v>0.5</v>
      </c>
      <c r="AN33" s="3">
        <v>0.08</v>
      </c>
      <c r="AO33" s="3">
        <v>11.65</v>
      </c>
      <c r="AP33" s="3">
        <v>0</v>
      </c>
      <c r="AQ33" s="3">
        <v>1.03</v>
      </c>
      <c r="AR33" s="3">
        <v>0</v>
      </c>
      <c r="AS33" s="3">
        <v>0</v>
      </c>
      <c r="AT33" s="3">
        <v>90</v>
      </c>
      <c r="AU33" s="3">
        <v>46</v>
      </c>
      <c r="AV33" s="3">
        <v>1.0469999999999999</v>
      </c>
      <c r="AW33" s="3">
        <v>1</v>
      </c>
      <c r="AZ33" s="3">
        <v>1</v>
      </c>
      <c r="BA33" s="3">
        <v>56.35</v>
      </c>
      <c r="BB33" s="3">
        <v>17.02</v>
      </c>
      <c r="BC33" s="3">
        <v>1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37</v>
      </c>
      <c r="BM33" s="3">
        <v>72</v>
      </c>
      <c r="BN33" s="3">
        <v>0</v>
      </c>
      <c r="BO33" s="3" t="s">
        <v>35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1249</v>
      </c>
      <c r="CO33" s="3">
        <v>0</v>
      </c>
      <c r="CP33" s="3">
        <f t="shared" si="41"/>
        <v>3509.33</v>
      </c>
      <c r="CQ33" s="3">
        <f t="shared" si="42"/>
        <v>0</v>
      </c>
      <c r="CR33" s="3">
        <f t="shared" si="43"/>
        <v>3.23</v>
      </c>
      <c r="CS33" s="3">
        <f t="shared" si="44"/>
        <v>1.69</v>
      </c>
      <c r="CT33" s="3">
        <f t="shared" si="45"/>
        <v>247.38</v>
      </c>
      <c r="CU33" s="3">
        <f t="shared" si="46"/>
        <v>0</v>
      </c>
      <c r="CV33" s="3">
        <f t="shared" si="47"/>
        <v>0.38822759999999995</v>
      </c>
      <c r="CW33" s="3">
        <f t="shared" si="48"/>
        <v>0</v>
      </c>
      <c r="CX33" s="3">
        <f t="shared" si="49"/>
        <v>0</v>
      </c>
      <c r="CY33" s="3">
        <f t="shared" si="50"/>
        <v>3119.48</v>
      </c>
      <c r="CZ33" s="3">
        <f t="shared" si="51"/>
        <v>1594.4</v>
      </c>
      <c r="DB33" s="3">
        <v>11</v>
      </c>
      <c r="DC33" s="3" t="s">
        <v>3</v>
      </c>
      <c r="DD33" s="3" t="s">
        <v>24</v>
      </c>
      <c r="DE33" s="3" t="s">
        <v>25</v>
      </c>
      <c r="DF33" s="3" t="s">
        <v>25</v>
      </c>
      <c r="DG33" s="3" t="s">
        <v>25</v>
      </c>
      <c r="DH33" s="3" t="s">
        <v>3</v>
      </c>
      <c r="DI33" s="3" t="s">
        <v>25</v>
      </c>
      <c r="DJ33" s="3" t="s">
        <v>25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22</v>
      </c>
      <c r="DW33" s="3" t="s">
        <v>22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55393704</v>
      </c>
      <c r="EF33" s="3">
        <v>40</v>
      </c>
      <c r="EG33" s="3" t="s">
        <v>26</v>
      </c>
      <c r="EH33" s="3">
        <v>0</v>
      </c>
      <c r="EI33" s="3" t="s">
        <v>3</v>
      </c>
      <c r="EJ33" s="3">
        <v>2</v>
      </c>
      <c r="EK33" s="3">
        <v>72</v>
      </c>
      <c r="EL33" s="3" t="s">
        <v>38</v>
      </c>
      <c r="EM33" s="3" t="s">
        <v>39</v>
      </c>
      <c r="EO33" s="3" t="s">
        <v>29</v>
      </c>
      <c r="EQ33" s="3">
        <v>0</v>
      </c>
      <c r="ER33" s="3">
        <v>12.15</v>
      </c>
      <c r="ES33" s="3">
        <v>0</v>
      </c>
      <c r="ET33" s="3">
        <v>0.5</v>
      </c>
      <c r="EU33" s="3">
        <v>0.08</v>
      </c>
      <c r="EV33" s="3">
        <v>11.65</v>
      </c>
      <c r="EW33" s="3">
        <v>1.03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90</v>
      </c>
      <c r="FY33" s="3">
        <v>46</v>
      </c>
      <c r="GA33" s="3" t="s">
        <v>3</v>
      </c>
      <c r="GD33" s="3">
        <v>1</v>
      </c>
      <c r="GF33" s="3">
        <v>-1677673030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8253.1</v>
      </c>
      <c r="GN33" s="3">
        <f t="shared" si="54"/>
        <v>0</v>
      </c>
      <c r="GO33" s="3">
        <f t="shared" si="55"/>
        <v>8253.1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17</v>
      </c>
      <c r="B34" s="2">
        <v>1</v>
      </c>
      <c r="C34" s="2">
        <f>ROW(SmtRes!A39)</f>
        <v>39</v>
      </c>
      <c r="D34" s="2">
        <f>ROW(EtalonRes!A49)</f>
        <v>49</v>
      </c>
      <c r="E34" s="2" t="s">
        <v>40</v>
      </c>
      <c r="F34" s="2" t="s">
        <v>41</v>
      </c>
      <c r="G34" s="2" t="s">
        <v>42</v>
      </c>
      <c r="H34" s="2" t="s">
        <v>43</v>
      </c>
      <c r="I34" s="2">
        <f>ROUND(1/100,9)</f>
        <v>0.01</v>
      </c>
      <c r="J34" s="2">
        <v>0</v>
      </c>
      <c r="K34" s="2">
        <f>ROUND(1/100,9)</f>
        <v>0.01</v>
      </c>
      <c r="L34" s="2"/>
      <c r="M34" s="2"/>
      <c r="N34" s="2"/>
      <c r="O34" s="2">
        <f t="shared" si="21"/>
        <v>2.14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2.14</v>
      </c>
      <c r="T34" s="2">
        <f t="shared" si="26"/>
        <v>0</v>
      </c>
      <c r="U34" s="2">
        <f t="shared" si="27"/>
        <v>0.14699879999999999</v>
      </c>
      <c r="V34" s="2">
        <f t="shared" si="28"/>
        <v>0</v>
      </c>
      <c r="W34" s="2">
        <f t="shared" si="29"/>
        <v>0</v>
      </c>
      <c r="X34" s="2">
        <f t="shared" si="30"/>
        <v>1.93</v>
      </c>
      <c r="Y34" s="2">
        <f t="shared" si="31"/>
        <v>0.98</v>
      </c>
      <c r="Z34" s="2"/>
      <c r="AA34" s="2">
        <v>55929113</v>
      </c>
      <c r="AB34" s="2">
        <f t="shared" si="32"/>
        <v>204.14160000000001</v>
      </c>
      <c r="AC34" s="2">
        <f t="shared" si="33"/>
        <v>0</v>
      </c>
      <c r="AD34" s="2">
        <f t="shared" si="34"/>
        <v>0</v>
      </c>
      <c r="AE34" s="2">
        <f t="shared" si="35"/>
        <v>0</v>
      </c>
      <c r="AF34" s="2">
        <f t="shared" si="36"/>
        <v>204.14160000000001</v>
      </c>
      <c r="AG34" s="2">
        <f t="shared" si="37"/>
        <v>0</v>
      </c>
      <c r="AH34" s="2">
        <f t="shared" si="38"/>
        <v>14.04</v>
      </c>
      <c r="AI34" s="2">
        <f t="shared" si="39"/>
        <v>0</v>
      </c>
      <c r="AJ34" s="2">
        <f t="shared" si="40"/>
        <v>0</v>
      </c>
      <c r="AK34" s="2">
        <v>567.05999999999995</v>
      </c>
      <c r="AL34" s="2">
        <v>0</v>
      </c>
      <c r="AM34" s="2">
        <v>0</v>
      </c>
      <c r="AN34" s="2">
        <v>0</v>
      </c>
      <c r="AO34" s="2">
        <v>567.05999999999995</v>
      </c>
      <c r="AP34" s="2">
        <v>0</v>
      </c>
      <c r="AQ34" s="2">
        <v>39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44</v>
      </c>
      <c r="BK34" s="2"/>
      <c r="BL34" s="2"/>
      <c r="BM34" s="2">
        <v>68</v>
      </c>
      <c r="BN34" s="2">
        <v>0</v>
      </c>
      <c r="BO34" s="2" t="s">
        <v>41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1249</v>
      </c>
      <c r="CO34" s="2">
        <v>0</v>
      </c>
      <c r="CP34" s="2">
        <f t="shared" si="41"/>
        <v>2.14</v>
      </c>
      <c r="CQ34" s="2">
        <f t="shared" si="42"/>
        <v>0</v>
      </c>
      <c r="CR34" s="2">
        <f t="shared" si="43"/>
        <v>0</v>
      </c>
      <c r="CS34" s="2">
        <f t="shared" si="44"/>
        <v>0</v>
      </c>
      <c r="CT34" s="2">
        <f t="shared" si="45"/>
        <v>213.74</v>
      </c>
      <c r="CU34" s="2">
        <f t="shared" si="46"/>
        <v>0</v>
      </c>
      <c r="CV34" s="2">
        <f t="shared" si="47"/>
        <v>14.699879999999999</v>
      </c>
      <c r="CW34" s="2">
        <f t="shared" si="48"/>
        <v>0</v>
      </c>
      <c r="CX34" s="2">
        <f t="shared" si="49"/>
        <v>0</v>
      </c>
      <c r="CY34" s="2">
        <f t="shared" si="50"/>
        <v>1.93</v>
      </c>
      <c r="CZ34" s="2">
        <f t="shared" si="51"/>
        <v>0.98</v>
      </c>
      <c r="DA34" s="2"/>
      <c r="DB34" s="2">
        <v>13</v>
      </c>
      <c r="DC34" s="2" t="s">
        <v>3</v>
      </c>
      <c r="DD34" s="2" t="s">
        <v>24</v>
      </c>
      <c r="DE34" s="2" t="s">
        <v>25</v>
      </c>
      <c r="DF34" s="2" t="s">
        <v>25</v>
      </c>
      <c r="DG34" s="2" t="s">
        <v>25</v>
      </c>
      <c r="DH34" s="2" t="s">
        <v>3</v>
      </c>
      <c r="DI34" s="2" t="s">
        <v>25</v>
      </c>
      <c r="DJ34" s="2" t="s">
        <v>25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43</v>
      </c>
      <c r="DW34" s="2" t="s">
        <v>43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55393700</v>
      </c>
      <c r="EF34" s="2">
        <v>40</v>
      </c>
      <c r="EG34" s="2" t="s">
        <v>26</v>
      </c>
      <c r="EH34" s="2">
        <v>0</v>
      </c>
      <c r="EI34" s="2" t="s">
        <v>3</v>
      </c>
      <c r="EJ34" s="2">
        <v>2</v>
      </c>
      <c r="EK34" s="2">
        <v>68</v>
      </c>
      <c r="EL34" s="2" t="s">
        <v>27</v>
      </c>
      <c r="EM34" s="2" t="s">
        <v>28</v>
      </c>
      <c r="EN34" s="2"/>
      <c r="EO34" s="2" t="s">
        <v>29</v>
      </c>
      <c r="EP34" s="2"/>
      <c r="EQ34" s="2">
        <v>0</v>
      </c>
      <c r="ER34" s="2">
        <v>567.05999999999995</v>
      </c>
      <c r="ES34" s="2">
        <v>0</v>
      </c>
      <c r="ET34" s="2">
        <v>0</v>
      </c>
      <c r="EU34" s="2">
        <v>0</v>
      </c>
      <c r="EV34" s="2">
        <v>567.05999999999995</v>
      </c>
      <c r="EW34" s="2">
        <v>39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-821238356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5.05</v>
      </c>
      <c r="GN34" s="2">
        <f t="shared" si="54"/>
        <v>0</v>
      </c>
      <c r="GO34" s="2">
        <f t="shared" si="55"/>
        <v>5.05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17</v>
      </c>
      <c r="B35" s="3">
        <v>1</v>
      </c>
      <c r="C35" s="3">
        <f>ROW(SmtRes!A40)</f>
        <v>40</v>
      </c>
      <c r="D35" s="3">
        <f>ROW(EtalonRes!A50)</f>
        <v>50</v>
      </c>
      <c r="E35" s="3" t="s">
        <v>40</v>
      </c>
      <c r="F35" s="3" t="s">
        <v>41</v>
      </c>
      <c r="G35" s="3" t="s">
        <v>42</v>
      </c>
      <c r="H35" s="3" t="s">
        <v>43</v>
      </c>
      <c r="I35" s="3">
        <f>ROUND(1/100,9)</f>
        <v>0.01</v>
      </c>
      <c r="J35" s="3">
        <v>0</v>
      </c>
      <c r="K35" s="3">
        <f>ROUND(1/100,9)</f>
        <v>0.01</v>
      </c>
      <c r="O35" s="3">
        <f t="shared" si="21"/>
        <v>120.59</v>
      </c>
      <c r="P35" s="3">
        <f t="shared" si="22"/>
        <v>0</v>
      </c>
      <c r="Q35" s="3">
        <f t="shared" si="23"/>
        <v>0</v>
      </c>
      <c r="R35" s="3">
        <f t="shared" si="24"/>
        <v>0</v>
      </c>
      <c r="S35" s="3">
        <f t="shared" si="25"/>
        <v>120.59</v>
      </c>
      <c r="T35" s="3">
        <f t="shared" si="26"/>
        <v>0</v>
      </c>
      <c r="U35" s="3">
        <f t="shared" si="27"/>
        <v>0.14699879999999999</v>
      </c>
      <c r="V35" s="3">
        <f t="shared" si="28"/>
        <v>0</v>
      </c>
      <c r="W35" s="3">
        <f t="shared" si="29"/>
        <v>0</v>
      </c>
      <c r="X35" s="3">
        <f t="shared" si="30"/>
        <v>108.53</v>
      </c>
      <c r="Y35" s="3">
        <f t="shared" si="31"/>
        <v>55.47</v>
      </c>
      <c r="AA35" s="3">
        <v>55929115</v>
      </c>
      <c r="AB35" s="3">
        <f t="shared" si="32"/>
        <v>204.14160000000001</v>
      </c>
      <c r="AC35" s="3">
        <f t="shared" si="33"/>
        <v>0</v>
      </c>
      <c r="AD35" s="3">
        <f t="shared" si="34"/>
        <v>0</v>
      </c>
      <c r="AE35" s="3">
        <f t="shared" si="35"/>
        <v>0</v>
      </c>
      <c r="AF35" s="3">
        <f t="shared" si="36"/>
        <v>204.14160000000001</v>
      </c>
      <c r="AG35" s="3">
        <f t="shared" si="37"/>
        <v>0</v>
      </c>
      <c r="AH35" s="3">
        <f t="shared" si="38"/>
        <v>14.04</v>
      </c>
      <c r="AI35" s="3">
        <f t="shared" si="39"/>
        <v>0</v>
      </c>
      <c r="AJ35" s="3">
        <f t="shared" si="40"/>
        <v>0</v>
      </c>
      <c r="AK35" s="3">
        <v>567.05999999999995</v>
      </c>
      <c r="AL35" s="3">
        <v>0</v>
      </c>
      <c r="AM35" s="3">
        <v>0</v>
      </c>
      <c r="AN35" s="3">
        <v>0</v>
      </c>
      <c r="AO35" s="3">
        <v>567.05999999999995</v>
      </c>
      <c r="AP35" s="3">
        <v>0</v>
      </c>
      <c r="AQ35" s="3">
        <v>39</v>
      </c>
      <c r="AR35" s="3">
        <v>0</v>
      </c>
      <c r="AS35" s="3">
        <v>0</v>
      </c>
      <c r="AT35" s="3">
        <v>90</v>
      </c>
      <c r="AU35" s="3">
        <v>46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1</v>
      </c>
      <c r="BC35" s="3">
        <v>1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44</v>
      </c>
      <c r="BM35" s="3">
        <v>68</v>
      </c>
      <c r="BN35" s="3">
        <v>0</v>
      </c>
      <c r="BO35" s="3" t="s">
        <v>41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1249</v>
      </c>
      <c r="CO35" s="3">
        <v>0</v>
      </c>
      <c r="CP35" s="3">
        <f t="shared" si="41"/>
        <v>120.59</v>
      </c>
      <c r="CQ35" s="3">
        <f t="shared" si="42"/>
        <v>0</v>
      </c>
      <c r="CR35" s="3">
        <f t="shared" si="43"/>
        <v>0</v>
      </c>
      <c r="CS35" s="3">
        <f t="shared" si="44"/>
        <v>0</v>
      </c>
      <c r="CT35" s="3">
        <f t="shared" si="45"/>
        <v>12044.25</v>
      </c>
      <c r="CU35" s="3">
        <f t="shared" si="46"/>
        <v>0</v>
      </c>
      <c r="CV35" s="3">
        <f t="shared" si="47"/>
        <v>14.699879999999999</v>
      </c>
      <c r="CW35" s="3">
        <f t="shared" si="48"/>
        <v>0</v>
      </c>
      <c r="CX35" s="3">
        <f t="shared" si="49"/>
        <v>0</v>
      </c>
      <c r="CY35" s="3">
        <f t="shared" si="50"/>
        <v>108.53</v>
      </c>
      <c r="CZ35" s="3">
        <f t="shared" si="51"/>
        <v>55.47</v>
      </c>
      <c r="DB35" s="3">
        <v>15</v>
      </c>
      <c r="DC35" s="3" t="s">
        <v>3</v>
      </c>
      <c r="DD35" s="3" t="s">
        <v>24</v>
      </c>
      <c r="DE35" s="3" t="s">
        <v>25</v>
      </c>
      <c r="DF35" s="3" t="s">
        <v>25</v>
      </c>
      <c r="DG35" s="3" t="s">
        <v>25</v>
      </c>
      <c r="DH35" s="3" t="s">
        <v>3</v>
      </c>
      <c r="DI35" s="3" t="s">
        <v>25</v>
      </c>
      <c r="DJ35" s="3" t="s">
        <v>25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43</v>
      </c>
      <c r="DW35" s="3" t="s">
        <v>43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55393700</v>
      </c>
      <c r="EF35" s="3">
        <v>40</v>
      </c>
      <c r="EG35" s="3" t="s">
        <v>26</v>
      </c>
      <c r="EH35" s="3">
        <v>0</v>
      </c>
      <c r="EI35" s="3" t="s">
        <v>3</v>
      </c>
      <c r="EJ35" s="3">
        <v>2</v>
      </c>
      <c r="EK35" s="3">
        <v>68</v>
      </c>
      <c r="EL35" s="3" t="s">
        <v>27</v>
      </c>
      <c r="EM35" s="3" t="s">
        <v>28</v>
      </c>
      <c r="EO35" s="3" t="s">
        <v>29</v>
      </c>
      <c r="EQ35" s="3">
        <v>0</v>
      </c>
      <c r="ER35" s="3">
        <v>567.05999999999995</v>
      </c>
      <c r="ES35" s="3">
        <v>0</v>
      </c>
      <c r="ET35" s="3">
        <v>0</v>
      </c>
      <c r="EU35" s="3">
        <v>0</v>
      </c>
      <c r="EV35" s="3">
        <v>567.05999999999995</v>
      </c>
      <c r="EW35" s="3">
        <v>39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90</v>
      </c>
      <c r="FY35" s="3">
        <v>46</v>
      </c>
      <c r="GA35" s="3" t="s">
        <v>3</v>
      </c>
      <c r="GD35" s="3">
        <v>1</v>
      </c>
      <c r="GF35" s="3">
        <v>-821238356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284.58999999999997</v>
      </c>
      <c r="GN35" s="3">
        <f t="shared" si="54"/>
        <v>0</v>
      </c>
      <c r="GO35" s="3">
        <f t="shared" si="55"/>
        <v>284.58999999999997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">
      <c r="A36" s="2">
        <v>17</v>
      </c>
      <c r="B36" s="2">
        <v>1</v>
      </c>
      <c r="C36" s="2">
        <f>ROW(SmtRes!A53)</f>
        <v>53</v>
      </c>
      <c r="D36" s="2">
        <f>ROW(EtalonRes!A66)</f>
        <v>66</v>
      </c>
      <c r="E36" s="2" t="s">
        <v>45</v>
      </c>
      <c r="F36" s="2" t="s">
        <v>31</v>
      </c>
      <c r="G36" s="2" t="s">
        <v>46</v>
      </c>
      <c r="H36" s="2" t="s">
        <v>22</v>
      </c>
      <c r="I36" s="2">
        <f>ROUND(1+3,9)</f>
        <v>4</v>
      </c>
      <c r="J36" s="2">
        <v>0</v>
      </c>
      <c r="K36" s="2">
        <f>ROUND(1+3,9)</f>
        <v>4</v>
      </c>
      <c r="L36" s="2"/>
      <c r="M36" s="2"/>
      <c r="N36" s="2"/>
      <c r="O36" s="2">
        <f t="shared" si="21"/>
        <v>273.12</v>
      </c>
      <c r="P36" s="2">
        <f t="shared" si="22"/>
        <v>0</v>
      </c>
      <c r="Q36" s="2">
        <f t="shared" si="23"/>
        <v>69.25</v>
      </c>
      <c r="R36" s="2">
        <f t="shared" si="24"/>
        <v>7.61</v>
      </c>
      <c r="S36" s="2">
        <f t="shared" si="25"/>
        <v>203.87</v>
      </c>
      <c r="T36" s="2">
        <f t="shared" si="26"/>
        <v>0</v>
      </c>
      <c r="U36" s="2">
        <f t="shared" si="27"/>
        <v>14.021423999999998</v>
      </c>
      <c r="V36" s="2">
        <f t="shared" si="28"/>
        <v>0</v>
      </c>
      <c r="W36" s="2">
        <f t="shared" si="29"/>
        <v>0</v>
      </c>
      <c r="X36" s="2">
        <f t="shared" si="30"/>
        <v>190.33</v>
      </c>
      <c r="Y36" s="2">
        <f t="shared" si="31"/>
        <v>97.28</v>
      </c>
      <c r="Z36" s="2"/>
      <c r="AA36" s="2">
        <v>55929113</v>
      </c>
      <c r="AB36" s="2">
        <f t="shared" si="32"/>
        <v>65.213999999999999</v>
      </c>
      <c r="AC36" s="2">
        <f t="shared" si="33"/>
        <v>0</v>
      </c>
      <c r="AD36" s="2">
        <f t="shared" si="34"/>
        <v>16.534800000000001</v>
      </c>
      <c r="AE36" s="2">
        <f t="shared" si="35"/>
        <v>1.8180000000000001</v>
      </c>
      <c r="AF36" s="2">
        <f t="shared" si="36"/>
        <v>48.679200000000002</v>
      </c>
      <c r="AG36" s="2">
        <f t="shared" si="37"/>
        <v>0</v>
      </c>
      <c r="AH36" s="2">
        <f t="shared" si="38"/>
        <v>3.3479999999999999</v>
      </c>
      <c r="AI36" s="2">
        <f t="shared" si="39"/>
        <v>0</v>
      </c>
      <c r="AJ36" s="2">
        <f t="shared" si="40"/>
        <v>0</v>
      </c>
      <c r="AK36" s="2">
        <v>236.95</v>
      </c>
      <c r="AL36" s="2">
        <v>55.8</v>
      </c>
      <c r="AM36" s="2">
        <v>45.93</v>
      </c>
      <c r="AN36" s="2">
        <v>5.05</v>
      </c>
      <c r="AO36" s="2">
        <v>135.22</v>
      </c>
      <c r="AP36" s="2">
        <v>0</v>
      </c>
      <c r="AQ36" s="2">
        <v>9.3000000000000007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33</v>
      </c>
      <c r="BK36" s="2"/>
      <c r="BL36" s="2"/>
      <c r="BM36" s="2">
        <v>68</v>
      </c>
      <c r="BN36" s="2">
        <v>0</v>
      </c>
      <c r="BO36" s="2" t="s">
        <v>31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1249</v>
      </c>
      <c r="CO36" s="2">
        <v>0</v>
      </c>
      <c r="CP36" s="2">
        <f t="shared" si="41"/>
        <v>273.12</v>
      </c>
      <c r="CQ36" s="2">
        <f t="shared" si="42"/>
        <v>0</v>
      </c>
      <c r="CR36" s="2">
        <f t="shared" si="43"/>
        <v>17.309999999999999</v>
      </c>
      <c r="CS36" s="2">
        <f t="shared" si="44"/>
        <v>1.9</v>
      </c>
      <c r="CT36" s="2">
        <f t="shared" si="45"/>
        <v>50.97</v>
      </c>
      <c r="CU36" s="2">
        <f t="shared" si="46"/>
        <v>0</v>
      </c>
      <c r="CV36" s="2">
        <f t="shared" si="47"/>
        <v>3.5053559999999995</v>
      </c>
      <c r="CW36" s="2">
        <f t="shared" si="48"/>
        <v>0</v>
      </c>
      <c r="CX36" s="2">
        <f t="shared" si="49"/>
        <v>0</v>
      </c>
      <c r="CY36" s="2">
        <f t="shared" si="50"/>
        <v>185.19</v>
      </c>
      <c r="CZ36" s="2">
        <f t="shared" si="51"/>
        <v>94.65</v>
      </c>
      <c r="DA36" s="2"/>
      <c r="DB36" s="2">
        <v>17</v>
      </c>
      <c r="DC36" s="2" t="s">
        <v>3</v>
      </c>
      <c r="DD36" s="2" t="s">
        <v>24</v>
      </c>
      <c r="DE36" s="2" t="s">
        <v>25</v>
      </c>
      <c r="DF36" s="2" t="s">
        <v>25</v>
      </c>
      <c r="DG36" s="2" t="s">
        <v>25</v>
      </c>
      <c r="DH36" s="2" t="s">
        <v>3</v>
      </c>
      <c r="DI36" s="2" t="s">
        <v>25</v>
      </c>
      <c r="DJ36" s="2" t="s">
        <v>25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22</v>
      </c>
      <c r="DW36" s="2" t="s">
        <v>22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55393700</v>
      </c>
      <c r="EF36" s="2">
        <v>40</v>
      </c>
      <c r="EG36" s="2" t="s">
        <v>26</v>
      </c>
      <c r="EH36" s="2">
        <v>0</v>
      </c>
      <c r="EI36" s="2" t="s">
        <v>3</v>
      </c>
      <c r="EJ36" s="2">
        <v>2</v>
      </c>
      <c r="EK36" s="2">
        <v>68</v>
      </c>
      <c r="EL36" s="2" t="s">
        <v>27</v>
      </c>
      <c r="EM36" s="2" t="s">
        <v>28</v>
      </c>
      <c r="EN36" s="2"/>
      <c r="EO36" s="2" t="s">
        <v>29</v>
      </c>
      <c r="EP36" s="2"/>
      <c r="EQ36" s="2">
        <v>0</v>
      </c>
      <c r="ER36" s="2">
        <v>236.95</v>
      </c>
      <c r="ES36" s="2">
        <v>55.8</v>
      </c>
      <c r="ET36" s="2">
        <v>45.93</v>
      </c>
      <c r="EU36" s="2">
        <v>5.05</v>
      </c>
      <c r="EV36" s="2">
        <v>135.22</v>
      </c>
      <c r="EW36" s="2">
        <v>9.3000000000000007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-1252701960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560.73</v>
      </c>
      <c r="GN36" s="2">
        <f t="shared" si="54"/>
        <v>0</v>
      </c>
      <c r="GO36" s="2">
        <f t="shared" si="55"/>
        <v>560.73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 s="3">
        <v>17</v>
      </c>
      <c r="B37" s="3">
        <v>1</v>
      </c>
      <c r="C37" s="3">
        <f>ROW(SmtRes!A66)</f>
        <v>66</v>
      </c>
      <c r="D37" s="3">
        <f>ROW(EtalonRes!A82)</f>
        <v>82</v>
      </c>
      <c r="E37" s="3" t="s">
        <v>45</v>
      </c>
      <c r="F37" s="3" t="s">
        <v>31</v>
      </c>
      <c r="G37" s="3" t="s">
        <v>46</v>
      </c>
      <c r="H37" s="3" t="s">
        <v>22</v>
      </c>
      <c r="I37" s="3">
        <f>ROUND(1+3,9)</f>
        <v>4</v>
      </c>
      <c r="J37" s="3">
        <v>0</v>
      </c>
      <c r="K37" s="3">
        <f>ROUND(1+3,9)</f>
        <v>4</v>
      </c>
      <c r="O37" s="3">
        <f t="shared" si="21"/>
        <v>12607.15</v>
      </c>
      <c r="P37" s="3">
        <f t="shared" si="22"/>
        <v>0</v>
      </c>
      <c r="Q37" s="3">
        <f t="shared" si="23"/>
        <v>1119.08</v>
      </c>
      <c r="R37" s="3">
        <f t="shared" si="24"/>
        <v>428.82</v>
      </c>
      <c r="S37" s="3">
        <f t="shared" si="25"/>
        <v>11488.07</v>
      </c>
      <c r="T37" s="3">
        <f t="shared" si="26"/>
        <v>0</v>
      </c>
      <c r="U37" s="3">
        <f t="shared" si="27"/>
        <v>14.021423999999998</v>
      </c>
      <c r="V37" s="3">
        <f t="shared" si="28"/>
        <v>0</v>
      </c>
      <c r="W37" s="3">
        <f t="shared" si="29"/>
        <v>0</v>
      </c>
      <c r="X37" s="3">
        <f t="shared" si="30"/>
        <v>10725.2</v>
      </c>
      <c r="Y37" s="3">
        <f t="shared" si="31"/>
        <v>5481.77</v>
      </c>
      <c r="AA37" s="3">
        <v>55929115</v>
      </c>
      <c r="AB37" s="3">
        <f t="shared" si="32"/>
        <v>65.213999999999999</v>
      </c>
      <c r="AC37" s="3">
        <f t="shared" si="33"/>
        <v>0</v>
      </c>
      <c r="AD37" s="3">
        <f t="shared" si="34"/>
        <v>16.534800000000001</v>
      </c>
      <c r="AE37" s="3">
        <f t="shared" si="35"/>
        <v>1.8180000000000001</v>
      </c>
      <c r="AF37" s="3">
        <f t="shared" si="36"/>
        <v>48.679200000000002</v>
      </c>
      <c r="AG37" s="3">
        <f t="shared" si="37"/>
        <v>0</v>
      </c>
      <c r="AH37" s="3">
        <f t="shared" si="38"/>
        <v>3.3479999999999999</v>
      </c>
      <c r="AI37" s="3">
        <f t="shared" si="39"/>
        <v>0</v>
      </c>
      <c r="AJ37" s="3">
        <f t="shared" si="40"/>
        <v>0</v>
      </c>
      <c r="AK37" s="3">
        <v>236.95</v>
      </c>
      <c r="AL37" s="3">
        <v>55.8</v>
      </c>
      <c r="AM37" s="3">
        <v>45.93</v>
      </c>
      <c r="AN37" s="3">
        <v>5.05</v>
      </c>
      <c r="AO37" s="3">
        <v>135.22</v>
      </c>
      <c r="AP37" s="3">
        <v>0</v>
      </c>
      <c r="AQ37" s="3">
        <v>9.3000000000000007</v>
      </c>
      <c r="AR37" s="3">
        <v>0</v>
      </c>
      <c r="AS37" s="3">
        <v>0</v>
      </c>
      <c r="AT37" s="3">
        <v>90</v>
      </c>
      <c r="AU37" s="3">
        <v>46</v>
      </c>
      <c r="AV37" s="3">
        <v>1.0469999999999999</v>
      </c>
      <c r="AW37" s="3">
        <v>1</v>
      </c>
      <c r="AZ37" s="3">
        <v>1</v>
      </c>
      <c r="BA37" s="3">
        <v>56.35</v>
      </c>
      <c r="BB37" s="3">
        <v>16.16</v>
      </c>
      <c r="BC37" s="3">
        <v>10.51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33</v>
      </c>
      <c r="BM37" s="3">
        <v>68</v>
      </c>
      <c r="BN37" s="3">
        <v>0</v>
      </c>
      <c r="BO37" s="3" t="s">
        <v>31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90</v>
      </c>
      <c r="CA37" s="3">
        <v>46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1249</v>
      </c>
      <c r="CO37" s="3">
        <v>0</v>
      </c>
      <c r="CP37" s="3">
        <f t="shared" si="41"/>
        <v>12607.15</v>
      </c>
      <c r="CQ37" s="3">
        <f t="shared" si="42"/>
        <v>0</v>
      </c>
      <c r="CR37" s="3">
        <f t="shared" si="43"/>
        <v>279.73</v>
      </c>
      <c r="CS37" s="3">
        <f t="shared" si="44"/>
        <v>107.07</v>
      </c>
      <c r="CT37" s="3">
        <f t="shared" si="45"/>
        <v>2872.16</v>
      </c>
      <c r="CU37" s="3">
        <f t="shared" si="46"/>
        <v>0</v>
      </c>
      <c r="CV37" s="3">
        <f t="shared" si="47"/>
        <v>3.5053559999999995</v>
      </c>
      <c r="CW37" s="3">
        <f t="shared" si="48"/>
        <v>0</v>
      </c>
      <c r="CX37" s="3">
        <f t="shared" si="49"/>
        <v>0</v>
      </c>
      <c r="CY37" s="3">
        <f t="shared" si="50"/>
        <v>10435.629999999999</v>
      </c>
      <c r="CZ37" s="3">
        <f t="shared" si="51"/>
        <v>5333.76</v>
      </c>
      <c r="DB37" s="3">
        <v>19</v>
      </c>
      <c r="DC37" s="3" t="s">
        <v>3</v>
      </c>
      <c r="DD37" s="3" t="s">
        <v>24</v>
      </c>
      <c r="DE37" s="3" t="s">
        <v>25</v>
      </c>
      <c r="DF37" s="3" t="s">
        <v>25</v>
      </c>
      <c r="DG37" s="3" t="s">
        <v>25</v>
      </c>
      <c r="DH37" s="3" t="s">
        <v>3</v>
      </c>
      <c r="DI37" s="3" t="s">
        <v>25</v>
      </c>
      <c r="DJ37" s="3" t="s">
        <v>25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22</v>
      </c>
      <c r="DW37" s="3" t="s">
        <v>22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55393700</v>
      </c>
      <c r="EF37" s="3">
        <v>40</v>
      </c>
      <c r="EG37" s="3" t="s">
        <v>26</v>
      </c>
      <c r="EH37" s="3">
        <v>0</v>
      </c>
      <c r="EI37" s="3" t="s">
        <v>3</v>
      </c>
      <c r="EJ37" s="3">
        <v>2</v>
      </c>
      <c r="EK37" s="3">
        <v>68</v>
      </c>
      <c r="EL37" s="3" t="s">
        <v>27</v>
      </c>
      <c r="EM37" s="3" t="s">
        <v>28</v>
      </c>
      <c r="EO37" s="3" t="s">
        <v>29</v>
      </c>
      <c r="EQ37" s="3">
        <v>0</v>
      </c>
      <c r="ER37" s="3">
        <v>236.95</v>
      </c>
      <c r="ES37" s="3">
        <v>55.8</v>
      </c>
      <c r="ET37" s="3">
        <v>45.93</v>
      </c>
      <c r="EU37" s="3">
        <v>5.05</v>
      </c>
      <c r="EV37" s="3">
        <v>135.22</v>
      </c>
      <c r="EW37" s="3">
        <v>9.3000000000000007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90</v>
      </c>
      <c r="FY37" s="3">
        <v>46</v>
      </c>
      <c r="GA37" s="3" t="s">
        <v>3</v>
      </c>
      <c r="GD37" s="3">
        <v>1</v>
      </c>
      <c r="GF37" s="3">
        <v>-1252701960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28814.12</v>
      </c>
      <c r="GN37" s="3">
        <f t="shared" si="54"/>
        <v>0</v>
      </c>
      <c r="GO37" s="3">
        <f t="shared" si="55"/>
        <v>28814.12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">
      <c r="A38" s="2">
        <v>17</v>
      </c>
      <c r="B38" s="2">
        <v>1</v>
      </c>
      <c r="C38" s="2">
        <f>ROW(SmtRes!A72)</f>
        <v>72</v>
      </c>
      <c r="D38" s="2">
        <f>ROW(EtalonRes!A89)</f>
        <v>89</v>
      </c>
      <c r="E38" s="2" t="s">
        <v>47</v>
      </c>
      <c r="F38" s="2" t="s">
        <v>48</v>
      </c>
      <c r="G38" s="2" t="s">
        <v>49</v>
      </c>
      <c r="H38" s="2" t="s">
        <v>22</v>
      </c>
      <c r="I38" s="2">
        <v>3</v>
      </c>
      <c r="J38" s="2">
        <v>0</v>
      </c>
      <c r="K38" s="2">
        <v>3</v>
      </c>
      <c r="L38" s="2"/>
      <c r="M38" s="2"/>
      <c r="N38" s="2"/>
      <c r="O38" s="2">
        <f t="shared" si="21"/>
        <v>44.71</v>
      </c>
      <c r="P38" s="2">
        <f t="shared" si="22"/>
        <v>0</v>
      </c>
      <c r="Q38" s="2">
        <f t="shared" si="23"/>
        <v>2.78</v>
      </c>
      <c r="R38" s="2">
        <f t="shared" si="24"/>
        <v>0</v>
      </c>
      <c r="S38" s="2">
        <f t="shared" si="25"/>
        <v>41.93</v>
      </c>
      <c r="T38" s="2">
        <f t="shared" si="26"/>
        <v>0</v>
      </c>
      <c r="U38" s="2">
        <f t="shared" si="27"/>
        <v>2.1549131999999998</v>
      </c>
      <c r="V38" s="2">
        <f t="shared" si="28"/>
        <v>0</v>
      </c>
      <c r="W38" s="2">
        <f t="shared" si="29"/>
        <v>0</v>
      </c>
      <c r="X38" s="2">
        <f t="shared" si="30"/>
        <v>37.74</v>
      </c>
      <c r="Y38" s="2">
        <f t="shared" si="31"/>
        <v>19.29</v>
      </c>
      <c r="Z38" s="2"/>
      <c r="AA38" s="2">
        <v>55929113</v>
      </c>
      <c r="AB38" s="2">
        <f t="shared" si="32"/>
        <v>13.968</v>
      </c>
      <c r="AC38" s="2">
        <f t="shared" si="33"/>
        <v>0</v>
      </c>
      <c r="AD38" s="2">
        <f t="shared" si="34"/>
        <v>0.86760000000000004</v>
      </c>
      <c r="AE38" s="2">
        <f t="shared" si="35"/>
        <v>0</v>
      </c>
      <c r="AF38" s="2">
        <f t="shared" si="36"/>
        <v>13.1004</v>
      </c>
      <c r="AG38" s="2">
        <f t="shared" si="37"/>
        <v>0</v>
      </c>
      <c r="AH38" s="2">
        <f t="shared" si="38"/>
        <v>0.67320000000000002</v>
      </c>
      <c r="AI38" s="2">
        <f t="shared" si="39"/>
        <v>0</v>
      </c>
      <c r="AJ38" s="2">
        <f t="shared" si="40"/>
        <v>0</v>
      </c>
      <c r="AK38" s="2">
        <v>40.17</v>
      </c>
      <c r="AL38" s="2">
        <v>1.37</v>
      </c>
      <c r="AM38" s="2">
        <v>2.41</v>
      </c>
      <c r="AN38" s="2">
        <v>0</v>
      </c>
      <c r="AO38" s="2">
        <v>36.39</v>
      </c>
      <c r="AP38" s="2">
        <v>0</v>
      </c>
      <c r="AQ38" s="2">
        <v>1.87</v>
      </c>
      <c r="AR38" s="2">
        <v>0</v>
      </c>
      <c r="AS38" s="2">
        <v>0</v>
      </c>
      <c r="AT38" s="2">
        <v>90</v>
      </c>
      <c r="AU38" s="2">
        <v>46</v>
      </c>
      <c r="AV38" s="2">
        <v>1.0669999999999999</v>
      </c>
      <c r="AW38" s="2">
        <v>1.081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50</v>
      </c>
      <c r="BK38" s="2"/>
      <c r="BL38" s="2"/>
      <c r="BM38" s="2">
        <v>71</v>
      </c>
      <c r="BN38" s="2">
        <v>0</v>
      </c>
      <c r="BO38" s="2" t="s">
        <v>48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1249</v>
      </c>
      <c r="CO38" s="2">
        <v>0</v>
      </c>
      <c r="CP38" s="2">
        <f t="shared" si="41"/>
        <v>44.71</v>
      </c>
      <c r="CQ38" s="2">
        <f t="shared" si="42"/>
        <v>0</v>
      </c>
      <c r="CR38" s="2">
        <f t="shared" si="43"/>
        <v>0.93</v>
      </c>
      <c r="CS38" s="2">
        <f t="shared" si="44"/>
        <v>0</v>
      </c>
      <c r="CT38" s="2">
        <f t="shared" si="45"/>
        <v>13.98</v>
      </c>
      <c r="CU38" s="2">
        <f t="shared" si="46"/>
        <v>0</v>
      </c>
      <c r="CV38" s="2">
        <f t="shared" si="47"/>
        <v>0.71830439999999995</v>
      </c>
      <c r="CW38" s="2">
        <f t="shared" si="48"/>
        <v>0</v>
      </c>
      <c r="CX38" s="2">
        <f t="shared" si="49"/>
        <v>0</v>
      </c>
      <c r="CY38" s="2">
        <f t="shared" si="50"/>
        <v>37.74</v>
      </c>
      <c r="CZ38" s="2">
        <f t="shared" si="51"/>
        <v>19.29</v>
      </c>
      <c r="DA38" s="2"/>
      <c r="DB38" s="2">
        <v>21</v>
      </c>
      <c r="DC38" s="2" t="s">
        <v>3</v>
      </c>
      <c r="DD38" s="2" t="s">
        <v>24</v>
      </c>
      <c r="DE38" s="2" t="s">
        <v>25</v>
      </c>
      <c r="DF38" s="2" t="s">
        <v>25</v>
      </c>
      <c r="DG38" s="2" t="s">
        <v>25</v>
      </c>
      <c r="DH38" s="2" t="s">
        <v>3</v>
      </c>
      <c r="DI38" s="2" t="s">
        <v>25</v>
      </c>
      <c r="DJ38" s="2" t="s">
        <v>25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22</v>
      </c>
      <c r="DW38" s="2" t="s">
        <v>22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55393703</v>
      </c>
      <c r="EF38" s="2">
        <v>40</v>
      </c>
      <c r="EG38" s="2" t="s">
        <v>26</v>
      </c>
      <c r="EH38" s="2">
        <v>0</v>
      </c>
      <c r="EI38" s="2" t="s">
        <v>3</v>
      </c>
      <c r="EJ38" s="2">
        <v>2</v>
      </c>
      <c r="EK38" s="2">
        <v>71</v>
      </c>
      <c r="EL38" s="2" t="s">
        <v>51</v>
      </c>
      <c r="EM38" s="2" t="s">
        <v>52</v>
      </c>
      <c r="EN38" s="2"/>
      <c r="EO38" s="2" t="s">
        <v>29</v>
      </c>
      <c r="EP38" s="2"/>
      <c r="EQ38" s="2">
        <v>0</v>
      </c>
      <c r="ER38" s="2">
        <v>40.17</v>
      </c>
      <c r="ES38" s="2">
        <v>1.37</v>
      </c>
      <c r="ET38" s="2">
        <v>2.41</v>
      </c>
      <c r="EU38" s="2">
        <v>0</v>
      </c>
      <c r="EV38" s="2">
        <v>36.39</v>
      </c>
      <c r="EW38" s="2">
        <v>1.87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2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3</v>
      </c>
      <c r="GB38" s="2"/>
      <c r="GC38" s="2"/>
      <c r="GD38" s="2">
        <v>1</v>
      </c>
      <c r="GE38" s="2"/>
      <c r="GF38" s="2">
        <v>-746104756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101.74</v>
      </c>
      <c r="GN38" s="2">
        <f t="shared" si="54"/>
        <v>0</v>
      </c>
      <c r="GO38" s="2">
        <f t="shared" si="55"/>
        <v>101.74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 s="3">
        <v>17</v>
      </c>
      <c r="B39" s="3">
        <v>1</v>
      </c>
      <c r="C39" s="3">
        <f>ROW(SmtRes!A78)</f>
        <v>78</v>
      </c>
      <c r="D39" s="3">
        <f>ROW(EtalonRes!A96)</f>
        <v>96</v>
      </c>
      <c r="E39" s="3" t="s">
        <v>47</v>
      </c>
      <c r="F39" s="3" t="s">
        <v>48</v>
      </c>
      <c r="G39" s="3" t="s">
        <v>49</v>
      </c>
      <c r="H39" s="3" t="s">
        <v>22</v>
      </c>
      <c r="I39" s="3">
        <v>3</v>
      </c>
      <c r="J39" s="3">
        <v>0</v>
      </c>
      <c r="K39" s="3">
        <v>3</v>
      </c>
      <c r="O39" s="3">
        <f t="shared" si="21"/>
        <v>2388.75</v>
      </c>
      <c r="P39" s="3">
        <f t="shared" si="22"/>
        <v>0</v>
      </c>
      <c r="Q39" s="3">
        <f t="shared" si="23"/>
        <v>25.99</v>
      </c>
      <c r="R39" s="3">
        <f t="shared" si="24"/>
        <v>0</v>
      </c>
      <c r="S39" s="3">
        <f t="shared" si="25"/>
        <v>2362.7600000000002</v>
      </c>
      <c r="T39" s="3">
        <f t="shared" si="26"/>
        <v>0</v>
      </c>
      <c r="U39" s="3">
        <f t="shared" si="27"/>
        <v>2.1549131999999998</v>
      </c>
      <c r="V39" s="3">
        <f t="shared" si="28"/>
        <v>0</v>
      </c>
      <c r="W39" s="3">
        <f t="shared" si="29"/>
        <v>0</v>
      </c>
      <c r="X39" s="3">
        <f t="shared" si="30"/>
        <v>2126.48</v>
      </c>
      <c r="Y39" s="3">
        <f t="shared" si="31"/>
        <v>1086.8699999999999</v>
      </c>
      <c r="AA39" s="3">
        <v>55929115</v>
      </c>
      <c r="AB39" s="3">
        <f t="shared" si="32"/>
        <v>13.968</v>
      </c>
      <c r="AC39" s="3">
        <f t="shared" si="33"/>
        <v>0</v>
      </c>
      <c r="AD39" s="3">
        <f t="shared" si="34"/>
        <v>0.86760000000000004</v>
      </c>
      <c r="AE39" s="3">
        <f t="shared" si="35"/>
        <v>0</v>
      </c>
      <c r="AF39" s="3">
        <f t="shared" si="36"/>
        <v>13.1004</v>
      </c>
      <c r="AG39" s="3">
        <f t="shared" si="37"/>
        <v>0</v>
      </c>
      <c r="AH39" s="3">
        <f t="shared" si="38"/>
        <v>0.67320000000000002</v>
      </c>
      <c r="AI39" s="3">
        <f t="shared" si="39"/>
        <v>0</v>
      </c>
      <c r="AJ39" s="3">
        <f t="shared" si="40"/>
        <v>0</v>
      </c>
      <c r="AK39" s="3">
        <v>40.17</v>
      </c>
      <c r="AL39" s="3">
        <v>1.37</v>
      </c>
      <c r="AM39" s="3">
        <v>2.41</v>
      </c>
      <c r="AN39" s="3">
        <v>0</v>
      </c>
      <c r="AO39" s="3">
        <v>36.39</v>
      </c>
      <c r="AP39" s="3">
        <v>0</v>
      </c>
      <c r="AQ39" s="3">
        <v>1.87</v>
      </c>
      <c r="AR39" s="3">
        <v>0</v>
      </c>
      <c r="AS39" s="3">
        <v>0</v>
      </c>
      <c r="AT39" s="3">
        <v>90</v>
      </c>
      <c r="AU39" s="3">
        <v>46</v>
      </c>
      <c r="AV39" s="3">
        <v>1.0669999999999999</v>
      </c>
      <c r="AW39" s="3">
        <v>1.081</v>
      </c>
      <c r="AZ39" s="3">
        <v>1</v>
      </c>
      <c r="BA39" s="3">
        <v>56.35</v>
      </c>
      <c r="BB39" s="3">
        <v>9.35</v>
      </c>
      <c r="BC39" s="3">
        <v>15.35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50</v>
      </c>
      <c r="BM39" s="3">
        <v>71</v>
      </c>
      <c r="BN39" s="3">
        <v>0</v>
      </c>
      <c r="BO39" s="3" t="s">
        <v>48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90</v>
      </c>
      <c r="CA39" s="3">
        <v>46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1249</v>
      </c>
      <c r="CO39" s="3">
        <v>0</v>
      </c>
      <c r="CP39" s="3">
        <f t="shared" si="41"/>
        <v>2388.75</v>
      </c>
      <c r="CQ39" s="3">
        <f t="shared" si="42"/>
        <v>0</v>
      </c>
      <c r="CR39" s="3">
        <f t="shared" si="43"/>
        <v>8.6999999999999993</v>
      </c>
      <c r="CS39" s="3">
        <f t="shared" si="44"/>
        <v>0</v>
      </c>
      <c r="CT39" s="3">
        <f t="shared" si="45"/>
        <v>787.77</v>
      </c>
      <c r="CU39" s="3">
        <f t="shared" si="46"/>
        <v>0</v>
      </c>
      <c r="CV39" s="3">
        <f t="shared" si="47"/>
        <v>0.71830439999999995</v>
      </c>
      <c r="CW39" s="3">
        <f t="shared" si="48"/>
        <v>0</v>
      </c>
      <c r="CX39" s="3">
        <f t="shared" si="49"/>
        <v>0</v>
      </c>
      <c r="CY39" s="3">
        <f t="shared" si="50"/>
        <v>2126.48</v>
      </c>
      <c r="CZ39" s="3">
        <f t="shared" si="51"/>
        <v>1086.8699999999999</v>
      </c>
      <c r="DB39" s="3">
        <v>23</v>
      </c>
      <c r="DC39" s="3" t="s">
        <v>3</v>
      </c>
      <c r="DD39" s="3" t="s">
        <v>24</v>
      </c>
      <c r="DE39" s="3" t="s">
        <v>25</v>
      </c>
      <c r="DF39" s="3" t="s">
        <v>25</v>
      </c>
      <c r="DG39" s="3" t="s">
        <v>25</v>
      </c>
      <c r="DH39" s="3" t="s">
        <v>3</v>
      </c>
      <c r="DI39" s="3" t="s">
        <v>25</v>
      </c>
      <c r="DJ39" s="3" t="s">
        <v>25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22</v>
      </c>
      <c r="DW39" s="3" t="s">
        <v>22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55393703</v>
      </c>
      <c r="EF39" s="3">
        <v>40</v>
      </c>
      <c r="EG39" s="3" t="s">
        <v>26</v>
      </c>
      <c r="EH39" s="3">
        <v>0</v>
      </c>
      <c r="EI39" s="3" t="s">
        <v>3</v>
      </c>
      <c r="EJ39" s="3">
        <v>2</v>
      </c>
      <c r="EK39" s="3">
        <v>71</v>
      </c>
      <c r="EL39" s="3" t="s">
        <v>51</v>
      </c>
      <c r="EM39" s="3" t="s">
        <v>52</v>
      </c>
      <c r="EO39" s="3" t="s">
        <v>29</v>
      </c>
      <c r="EQ39" s="3">
        <v>0</v>
      </c>
      <c r="ER39" s="3">
        <v>40.17</v>
      </c>
      <c r="ES39" s="3">
        <v>1.37</v>
      </c>
      <c r="ET39" s="3">
        <v>2.41</v>
      </c>
      <c r="EU39" s="3">
        <v>0</v>
      </c>
      <c r="EV39" s="3">
        <v>36.39</v>
      </c>
      <c r="EW39" s="3">
        <v>1.87</v>
      </c>
      <c r="EX39" s="3">
        <v>0</v>
      </c>
      <c r="EY39" s="3">
        <v>0</v>
      </c>
      <c r="FQ39" s="3">
        <v>0</v>
      </c>
      <c r="FR39" s="3">
        <v>0</v>
      </c>
      <c r="FS39" s="3">
        <v>2</v>
      </c>
      <c r="FX39" s="3">
        <v>90</v>
      </c>
      <c r="FY39" s="3">
        <v>46</v>
      </c>
      <c r="GA39" s="3" t="s">
        <v>3</v>
      </c>
      <c r="GD39" s="3">
        <v>1</v>
      </c>
      <c r="GF39" s="3">
        <v>-746104756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5602.1</v>
      </c>
      <c r="GN39" s="3">
        <f t="shared" si="54"/>
        <v>0</v>
      </c>
      <c r="GO39" s="3">
        <f t="shared" si="55"/>
        <v>5602.1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">
      <c r="A40" s="2">
        <v>17</v>
      </c>
      <c r="B40" s="2">
        <v>1</v>
      </c>
      <c r="C40" s="2">
        <f>ROW(SmtRes!A83)</f>
        <v>83</v>
      </c>
      <c r="D40" s="2">
        <f>ROW(EtalonRes!A102)</f>
        <v>102</v>
      </c>
      <c r="E40" s="2" t="s">
        <v>53</v>
      </c>
      <c r="F40" s="2" t="s">
        <v>54</v>
      </c>
      <c r="G40" s="2" t="s">
        <v>55</v>
      </c>
      <c r="H40" s="2" t="s">
        <v>22</v>
      </c>
      <c r="I40" s="2">
        <f>ROUND(1+4,9)</f>
        <v>5</v>
      </c>
      <c r="J40" s="2">
        <v>0</v>
      </c>
      <c r="K40" s="2">
        <f>ROUND(1+4,9)</f>
        <v>5</v>
      </c>
      <c r="L40" s="2"/>
      <c r="M40" s="2"/>
      <c r="N40" s="2"/>
      <c r="O40" s="2">
        <f t="shared" si="21"/>
        <v>401.51</v>
      </c>
      <c r="P40" s="2">
        <f t="shared" si="22"/>
        <v>0</v>
      </c>
      <c r="Q40" s="2">
        <f t="shared" si="23"/>
        <v>119.18</v>
      </c>
      <c r="R40" s="2">
        <f t="shared" si="24"/>
        <v>12.83</v>
      </c>
      <c r="S40" s="2">
        <f t="shared" si="25"/>
        <v>282.33</v>
      </c>
      <c r="T40" s="2">
        <f t="shared" si="26"/>
        <v>0</v>
      </c>
      <c r="U40" s="2">
        <f t="shared" si="27"/>
        <v>25.253639999999994</v>
      </c>
      <c r="V40" s="2">
        <f t="shared" si="28"/>
        <v>0</v>
      </c>
      <c r="W40" s="2">
        <f t="shared" si="29"/>
        <v>0</v>
      </c>
      <c r="X40" s="2">
        <f t="shared" si="30"/>
        <v>265.64</v>
      </c>
      <c r="Y40" s="2">
        <f t="shared" si="31"/>
        <v>135.77000000000001</v>
      </c>
      <c r="Z40" s="2"/>
      <c r="AA40" s="2">
        <v>55929113</v>
      </c>
      <c r="AB40" s="2">
        <f t="shared" si="32"/>
        <v>76.697999999999993</v>
      </c>
      <c r="AC40" s="2">
        <f t="shared" si="33"/>
        <v>0</v>
      </c>
      <c r="AD40" s="2">
        <f t="shared" si="34"/>
        <v>22.766400000000001</v>
      </c>
      <c r="AE40" s="2">
        <f t="shared" si="35"/>
        <v>2.4516</v>
      </c>
      <c r="AF40" s="2">
        <f t="shared" si="36"/>
        <v>53.931600000000003</v>
      </c>
      <c r="AG40" s="2">
        <f t="shared" si="37"/>
        <v>0</v>
      </c>
      <c r="AH40" s="2">
        <f t="shared" si="38"/>
        <v>4.823999999999999</v>
      </c>
      <c r="AI40" s="2">
        <f t="shared" si="39"/>
        <v>0</v>
      </c>
      <c r="AJ40" s="2">
        <f t="shared" si="40"/>
        <v>0</v>
      </c>
      <c r="AK40" s="2">
        <v>216.97</v>
      </c>
      <c r="AL40" s="2">
        <v>3.92</v>
      </c>
      <c r="AM40" s="2">
        <v>63.24</v>
      </c>
      <c r="AN40" s="2">
        <v>6.81</v>
      </c>
      <c r="AO40" s="2">
        <v>149.81</v>
      </c>
      <c r="AP40" s="2">
        <v>0</v>
      </c>
      <c r="AQ40" s="2">
        <v>13.4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56</v>
      </c>
      <c r="BK40" s="2"/>
      <c r="BL40" s="2"/>
      <c r="BM40" s="2">
        <v>68</v>
      </c>
      <c r="BN40" s="2">
        <v>0</v>
      </c>
      <c r="BO40" s="2" t="s">
        <v>54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1249</v>
      </c>
      <c r="CO40" s="2">
        <v>0</v>
      </c>
      <c r="CP40" s="2">
        <f t="shared" si="41"/>
        <v>401.51</v>
      </c>
      <c r="CQ40" s="2">
        <f t="shared" si="42"/>
        <v>0</v>
      </c>
      <c r="CR40" s="2">
        <f t="shared" si="43"/>
        <v>23.84</v>
      </c>
      <c r="CS40" s="2">
        <f t="shared" si="44"/>
        <v>2.57</v>
      </c>
      <c r="CT40" s="2">
        <f t="shared" si="45"/>
        <v>56.47</v>
      </c>
      <c r="CU40" s="2">
        <f t="shared" si="46"/>
        <v>0</v>
      </c>
      <c r="CV40" s="2">
        <f t="shared" si="47"/>
        <v>5.0507279999999986</v>
      </c>
      <c r="CW40" s="2">
        <f t="shared" si="48"/>
        <v>0</v>
      </c>
      <c r="CX40" s="2">
        <f t="shared" si="49"/>
        <v>0</v>
      </c>
      <c r="CY40" s="2">
        <f t="shared" si="50"/>
        <v>256.41000000000003</v>
      </c>
      <c r="CZ40" s="2">
        <f t="shared" si="51"/>
        <v>131.05000000000001</v>
      </c>
      <c r="DA40" s="2"/>
      <c r="DB40" s="2">
        <v>25</v>
      </c>
      <c r="DC40" s="2" t="s">
        <v>3</v>
      </c>
      <c r="DD40" s="2" t="s">
        <v>24</v>
      </c>
      <c r="DE40" s="2" t="s">
        <v>25</v>
      </c>
      <c r="DF40" s="2" t="s">
        <v>25</v>
      </c>
      <c r="DG40" s="2" t="s">
        <v>25</v>
      </c>
      <c r="DH40" s="2" t="s">
        <v>3</v>
      </c>
      <c r="DI40" s="2" t="s">
        <v>25</v>
      </c>
      <c r="DJ40" s="2" t="s">
        <v>25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22</v>
      </c>
      <c r="DW40" s="2" t="s">
        <v>22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55393700</v>
      </c>
      <c r="EF40" s="2">
        <v>40</v>
      </c>
      <c r="EG40" s="2" t="s">
        <v>26</v>
      </c>
      <c r="EH40" s="2">
        <v>0</v>
      </c>
      <c r="EI40" s="2" t="s">
        <v>3</v>
      </c>
      <c r="EJ40" s="2">
        <v>2</v>
      </c>
      <c r="EK40" s="2">
        <v>68</v>
      </c>
      <c r="EL40" s="2" t="s">
        <v>27</v>
      </c>
      <c r="EM40" s="2" t="s">
        <v>28</v>
      </c>
      <c r="EN40" s="2"/>
      <c r="EO40" s="2" t="s">
        <v>29</v>
      </c>
      <c r="EP40" s="2"/>
      <c r="EQ40" s="2">
        <v>0</v>
      </c>
      <c r="ER40" s="2">
        <v>216.97</v>
      </c>
      <c r="ES40" s="2">
        <v>3.92</v>
      </c>
      <c r="ET40" s="2">
        <v>63.24</v>
      </c>
      <c r="EU40" s="2">
        <v>6.81</v>
      </c>
      <c r="EV40" s="2">
        <v>149.81</v>
      </c>
      <c r="EW40" s="2">
        <v>13.4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-1476025260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802.92</v>
      </c>
      <c r="GN40" s="2">
        <f t="shared" si="54"/>
        <v>0</v>
      </c>
      <c r="GO40" s="2">
        <f t="shared" si="55"/>
        <v>802.92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 s="3">
        <v>17</v>
      </c>
      <c r="B41" s="3">
        <v>1</v>
      </c>
      <c r="C41" s="3">
        <f>ROW(SmtRes!A88)</f>
        <v>88</v>
      </c>
      <c r="D41" s="3">
        <f>ROW(EtalonRes!A108)</f>
        <v>108</v>
      </c>
      <c r="E41" s="3" t="s">
        <v>53</v>
      </c>
      <c r="F41" s="3" t="s">
        <v>54</v>
      </c>
      <c r="G41" s="3" t="s">
        <v>55</v>
      </c>
      <c r="H41" s="3" t="s">
        <v>22</v>
      </c>
      <c r="I41" s="3">
        <f>ROUND(1+4,9)</f>
        <v>5</v>
      </c>
      <c r="J41" s="3">
        <v>0</v>
      </c>
      <c r="K41" s="3">
        <f>ROUND(1+4,9)</f>
        <v>5</v>
      </c>
      <c r="O41" s="3">
        <f t="shared" si="21"/>
        <v>17820.95</v>
      </c>
      <c r="P41" s="3">
        <f t="shared" si="22"/>
        <v>0</v>
      </c>
      <c r="Q41" s="3">
        <f t="shared" si="23"/>
        <v>1911.65</v>
      </c>
      <c r="R41" s="3">
        <f t="shared" si="24"/>
        <v>722.97</v>
      </c>
      <c r="S41" s="3">
        <f t="shared" si="25"/>
        <v>15909.3</v>
      </c>
      <c r="T41" s="3">
        <f t="shared" si="26"/>
        <v>0</v>
      </c>
      <c r="U41" s="3">
        <f t="shared" si="27"/>
        <v>25.253639999999994</v>
      </c>
      <c r="V41" s="3">
        <f t="shared" si="28"/>
        <v>0</v>
      </c>
      <c r="W41" s="3">
        <f t="shared" si="29"/>
        <v>0</v>
      </c>
      <c r="X41" s="3">
        <f t="shared" si="30"/>
        <v>14969.04</v>
      </c>
      <c r="Y41" s="3">
        <f t="shared" si="31"/>
        <v>7650.84</v>
      </c>
      <c r="AA41" s="3">
        <v>55929115</v>
      </c>
      <c r="AB41" s="3">
        <f t="shared" si="32"/>
        <v>76.697999999999993</v>
      </c>
      <c r="AC41" s="3">
        <f t="shared" si="33"/>
        <v>0</v>
      </c>
      <c r="AD41" s="3">
        <f t="shared" si="34"/>
        <v>22.766400000000001</v>
      </c>
      <c r="AE41" s="3">
        <f t="shared" si="35"/>
        <v>2.4516</v>
      </c>
      <c r="AF41" s="3">
        <f t="shared" si="36"/>
        <v>53.931600000000003</v>
      </c>
      <c r="AG41" s="3">
        <f t="shared" si="37"/>
        <v>0</v>
      </c>
      <c r="AH41" s="3">
        <f t="shared" si="38"/>
        <v>4.823999999999999</v>
      </c>
      <c r="AI41" s="3">
        <f t="shared" si="39"/>
        <v>0</v>
      </c>
      <c r="AJ41" s="3">
        <f t="shared" si="40"/>
        <v>0</v>
      </c>
      <c r="AK41" s="3">
        <v>216.97</v>
      </c>
      <c r="AL41" s="3">
        <v>3.92</v>
      </c>
      <c r="AM41" s="3">
        <v>63.24</v>
      </c>
      <c r="AN41" s="3">
        <v>6.81</v>
      </c>
      <c r="AO41" s="3">
        <v>149.81</v>
      </c>
      <c r="AP41" s="3">
        <v>0</v>
      </c>
      <c r="AQ41" s="3">
        <v>13.4</v>
      </c>
      <c r="AR41" s="3">
        <v>0</v>
      </c>
      <c r="AS41" s="3">
        <v>0</v>
      </c>
      <c r="AT41" s="3">
        <v>90</v>
      </c>
      <c r="AU41" s="3">
        <v>46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16.04</v>
      </c>
      <c r="BC41" s="3">
        <v>7.12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56</v>
      </c>
      <c r="BM41" s="3">
        <v>68</v>
      </c>
      <c r="BN41" s="3">
        <v>0</v>
      </c>
      <c r="BO41" s="3" t="s">
        <v>54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1249</v>
      </c>
      <c r="CO41" s="3">
        <v>0</v>
      </c>
      <c r="CP41" s="3">
        <f t="shared" si="41"/>
        <v>17820.95</v>
      </c>
      <c r="CQ41" s="3">
        <f t="shared" si="42"/>
        <v>0</v>
      </c>
      <c r="CR41" s="3">
        <f t="shared" si="43"/>
        <v>382.39</v>
      </c>
      <c r="CS41" s="3">
        <f t="shared" si="44"/>
        <v>144.82</v>
      </c>
      <c r="CT41" s="3">
        <f t="shared" si="45"/>
        <v>3182.08</v>
      </c>
      <c r="CU41" s="3">
        <f t="shared" si="46"/>
        <v>0</v>
      </c>
      <c r="CV41" s="3">
        <f t="shared" si="47"/>
        <v>5.0507279999999986</v>
      </c>
      <c r="CW41" s="3">
        <f t="shared" si="48"/>
        <v>0</v>
      </c>
      <c r="CX41" s="3">
        <f t="shared" si="49"/>
        <v>0</v>
      </c>
      <c r="CY41" s="3">
        <f t="shared" si="50"/>
        <v>14448.71</v>
      </c>
      <c r="CZ41" s="3">
        <f t="shared" si="51"/>
        <v>7384.9</v>
      </c>
      <c r="DB41" s="3">
        <v>27</v>
      </c>
      <c r="DC41" s="3" t="s">
        <v>3</v>
      </c>
      <c r="DD41" s="3" t="s">
        <v>24</v>
      </c>
      <c r="DE41" s="3" t="s">
        <v>25</v>
      </c>
      <c r="DF41" s="3" t="s">
        <v>25</v>
      </c>
      <c r="DG41" s="3" t="s">
        <v>25</v>
      </c>
      <c r="DH41" s="3" t="s">
        <v>3</v>
      </c>
      <c r="DI41" s="3" t="s">
        <v>25</v>
      </c>
      <c r="DJ41" s="3" t="s">
        <v>25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22</v>
      </c>
      <c r="DW41" s="3" t="s">
        <v>22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55393700</v>
      </c>
      <c r="EF41" s="3">
        <v>40</v>
      </c>
      <c r="EG41" s="3" t="s">
        <v>26</v>
      </c>
      <c r="EH41" s="3">
        <v>0</v>
      </c>
      <c r="EI41" s="3" t="s">
        <v>3</v>
      </c>
      <c r="EJ41" s="3">
        <v>2</v>
      </c>
      <c r="EK41" s="3">
        <v>68</v>
      </c>
      <c r="EL41" s="3" t="s">
        <v>27</v>
      </c>
      <c r="EM41" s="3" t="s">
        <v>28</v>
      </c>
      <c r="EO41" s="3" t="s">
        <v>29</v>
      </c>
      <c r="EQ41" s="3">
        <v>0</v>
      </c>
      <c r="ER41" s="3">
        <v>216.97</v>
      </c>
      <c r="ES41" s="3">
        <v>3.92</v>
      </c>
      <c r="ET41" s="3">
        <v>63.24</v>
      </c>
      <c r="EU41" s="3">
        <v>6.81</v>
      </c>
      <c r="EV41" s="3">
        <v>149.81</v>
      </c>
      <c r="EW41" s="3">
        <v>13.4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90</v>
      </c>
      <c r="FY41" s="3">
        <v>46</v>
      </c>
      <c r="GA41" s="3" t="s">
        <v>3</v>
      </c>
      <c r="GD41" s="3">
        <v>1</v>
      </c>
      <c r="GF41" s="3">
        <v>-1476025260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40440.83</v>
      </c>
      <c r="GN41" s="3">
        <f t="shared" si="54"/>
        <v>0</v>
      </c>
      <c r="GO41" s="3">
        <f t="shared" si="55"/>
        <v>40440.83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">
      <c r="A42" s="2">
        <v>17</v>
      </c>
      <c r="B42" s="2">
        <v>1</v>
      </c>
      <c r="C42" s="2">
        <f>ROW(SmtRes!A89)</f>
        <v>89</v>
      </c>
      <c r="D42" s="2">
        <f>ROW(EtalonRes!A109)</f>
        <v>109</v>
      </c>
      <c r="E42" s="2" t="s">
        <v>57</v>
      </c>
      <c r="F42" s="2" t="s">
        <v>58</v>
      </c>
      <c r="G42" s="2" t="s">
        <v>59</v>
      </c>
      <c r="H42" s="2" t="s">
        <v>60</v>
      </c>
      <c r="I42" s="2">
        <f>ROUND((51+43+128)/100,9)</f>
        <v>2.2200000000000002</v>
      </c>
      <c r="J42" s="2">
        <v>0</v>
      </c>
      <c r="K42" s="2">
        <f>ROUND((51+43+128)/100,9)</f>
        <v>2.2200000000000002</v>
      </c>
      <c r="L42" s="2"/>
      <c r="M42" s="2"/>
      <c r="N42" s="2"/>
      <c r="O42" s="2">
        <f t="shared" si="21"/>
        <v>166.46</v>
      </c>
      <c r="P42" s="2">
        <f t="shared" si="22"/>
        <v>0</v>
      </c>
      <c r="Q42" s="2">
        <f>(ROUND((ROUND((((ET42*1.2))*AV42*I42),2)*BB42),2)+ROUND((ROUND(((AE42-((EU42*1.2)))*AV42*I42),2)*BS42),2))</f>
        <v>0</v>
      </c>
      <c r="R42" s="2">
        <f>(ROUND((ROUND((((EU42*1.2))*AV42*I42),2)*BS42),2)+ROUND((ROUND(((AE42-((EU42*1.2)))*AV42*I42),2)*BS42),2))</f>
        <v>0</v>
      </c>
      <c r="S42" s="2">
        <f t="shared" si="25"/>
        <v>166.46</v>
      </c>
      <c r="T42" s="2">
        <f t="shared" si="26"/>
        <v>0</v>
      </c>
      <c r="U42" s="2">
        <f t="shared" si="27"/>
        <v>16.288974720000002</v>
      </c>
      <c r="V42" s="2">
        <f t="shared" si="28"/>
        <v>0</v>
      </c>
      <c r="W42" s="2">
        <f t="shared" si="29"/>
        <v>0</v>
      </c>
      <c r="X42" s="2">
        <f>(ROUND((((S42+ROUND((ROUND((((EU42*1.2))*AV42*I42),2)*BS42),2))*AT42)/100),2)+ROUND(((ROUND((ROUND(((AE42-((EU42*1.2)))*AV42*I42),2)*BS42),2)*AT42)/100),2))</f>
        <v>151.47999999999999</v>
      </c>
      <c r="Y42" s="2">
        <f>(ROUND((((S42+ROUND((ROUND((((EU42*1.2))*AV42*I42),2)*BS42),2))*AU42)/100),2)+ROUND(((ROUND((ROUND(((AE42-((EU42*1.2)))*AV42*I42),2)*BS42),2)*AU42)/100),2))</f>
        <v>79.900000000000006</v>
      </c>
      <c r="Z42" s="2"/>
      <c r="AA42" s="2">
        <v>55929113</v>
      </c>
      <c r="AB42" s="2">
        <f t="shared" si="32"/>
        <v>71.616</v>
      </c>
      <c r="AC42" s="2">
        <f>ROUND(((ES42*1)),6)</f>
        <v>0</v>
      </c>
      <c r="AD42" s="2">
        <f>ROUND(((((ET42*1.2))-((EU42*1.2)))+AE42),6)</f>
        <v>0</v>
      </c>
      <c r="AE42" s="2">
        <f>ROUND(((EU42*1.2)),6)</f>
        <v>0</v>
      </c>
      <c r="AF42" s="2">
        <f>ROUND(((EV42*1.2)),6)</f>
        <v>71.616</v>
      </c>
      <c r="AG42" s="2">
        <f t="shared" si="37"/>
        <v>0</v>
      </c>
      <c r="AH42" s="2">
        <f>((EW42*1.2))</f>
        <v>7.008</v>
      </c>
      <c r="AI42" s="2">
        <f>((EX42*1.2))</f>
        <v>0</v>
      </c>
      <c r="AJ42" s="2">
        <f t="shared" si="40"/>
        <v>0</v>
      </c>
      <c r="AK42" s="2">
        <v>59.68</v>
      </c>
      <c r="AL42" s="2">
        <v>0</v>
      </c>
      <c r="AM42" s="2">
        <v>0</v>
      </c>
      <c r="AN42" s="2">
        <v>0</v>
      </c>
      <c r="AO42" s="2">
        <v>59.68</v>
      </c>
      <c r="AP42" s="2">
        <v>0</v>
      </c>
      <c r="AQ42" s="2">
        <v>5.84</v>
      </c>
      <c r="AR42" s="2">
        <v>0</v>
      </c>
      <c r="AS42" s="2">
        <v>0</v>
      </c>
      <c r="AT42" s="2">
        <v>91</v>
      </c>
      <c r="AU42" s="2">
        <v>48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1</v>
      </c>
      <c r="BJ42" s="2" t="s">
        <v>61</v>
      </c>
      <c r="BK42" s="2"/>
      <c r="BL42" s="2"/>
      <c r="BM42" s="2">
        <v>106</v>
      </c>
      <c r="BN42" s="2">
        <v>0</v>
      </c>
      <c r="BO42" s="2" t="s">
        <v>58</v>
      </c>
      <c r="BP42" s="2">
        <v>1</v>
      </c>
      <c r="BQ42" s="2">
        <v>60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91</v>
      </c>
      <c r="CA42" s="2">
        <v>48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1250</v>
      </c>
      <c r="CO42" s="2">
        <v>0</v>
      </c>
      <c r="CP42" s="2">
        <f t="shared" si="41"/>
        <v>166.46</v>
      </c>
      <c r="CQ42" s="2">
        <f t="shared" si="42"/>
        <v>0</v>
      </c>
      <c r="CR42" s="2">
        <f>(ROUND((ROUND((((ET42*1.2))*AV42*1),2)*BB42),2)+ROUND((ROUND(((AE42-((EU42*1.2)))*AV42*1),2)*BS42),2))</f>
        <v>0</v>
      </c>
      <c r="CS42" s="2">
        <f>(ROUND((ROUND((((EU42*1.2))*AV42*1),2)*BS42),2)+ROUND((ROUND(((AE42-((EU42*1.2)))*AV42*1),2)*BS42),2))</f>
        <v>0</v>
      </c>
      <c r="CT42" s="2">
        <f t="shared" si="45"/>
        <v>74.98</v>
      </c>
      <c r="CU42" s="2">
        <f t="shared" si="46"/>
        <v>0</v>
      </c>
      <c r="CV42" s="2">
        <f t="shared" si="47"/>
        <v>7.3373759999999999</v>
      </c>
      <c r="CW42" s="2">
        <f t="shared" si="48"/>
        <v>0</v>
      </c>
      <c r="CX42" s="2">
        <f t="shared" si="49"/>
        <v>0</v>
      </c>
      <c r="CY42" s="2">
        <f>(ROUND((((S42+ROUND((ROUND((((EU42*1.2))*AV42*1),2)*BS42),2))*AT42)/100),2)+ROUND(((ROUND((ROUND(((AE42-((EU42*1.2)))*AV42*1),2)*BS42),2)*AT42)/100),2))</f>
        <v>151.47999999999999</v>
      </c>
      <c r="CZ42" s="2">
        <f>(ROUND((((S42+ROUND((ROUND((((EU42*1.2))*AV42*1),2)*BS42),2))*AU42)/100),2)+ROUND(((ROUND((ROUND(((AE42-((EU42*1.2)))*AV42*1),2)*BS42),2)*AU42)/100),2))</f>
        <v>79.900000000000006</v>
      </c>
      <c r="DA42" s="2"/>
      <c r="DB42" s="2">
        <v>29</v>
      </c>
      <c r="DC42" s="2" t="s">
        <v>3</v>
      </c>
      <c r="DD42" s="2" t="s">
        <v>62</v>
      </c>
      <c r="DE42" s="2" t="s">
        <v>63</v>
      </c>
      <c r="DF42" s="2" t="s">
        <v>63</v>
      </c>
      <c r="DG42" s="2" t="s">
        <v>63</v>
      </c>
      <c r="DH42" s="2" t="s">
        <v>3</v>
      </c>
      <c r="DI42" s="2" t="s">
        <v>63</v>
      </c>
      <c r="DJ42" s="2" t="s">
        <v>63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60</v>
      </c>
      <c r="DW42" s="2" t="s">
        <v>60</v>
      </c>
      <c r="DX42" s="2">
        <v>100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55393738</v>
      </c>
      <c r="EF42" s="2">
        <v>60</v>
      </c>
      <c r="EG42" s="2" t="s">
        <v>64</v>
      </c>
      <c r="EH42" s="2">
        <v>0</v>
      </c>
      <c r="EI42" s="2" t="s">
        <v>3</v>
      </c>
      <c r="EJ42" s="2">
        <v>1</v>
      </c>
      <c r="EK42" s="2">
        <v>106</v>
      </c>
      <c r="EL42" s="2" t="s">
        <v>65</v>
      </c>
      <c r="EM42" s="2" t="s">
        <v>66</v>
      </c>
      <c r="EN42" s="2"/>
      <c r="EO42" s="2" t="s">
        <v>67</v>
      </c>
      <c r="EP42" s="2"/>
      <c r="EQ42" s="2">
        <v>0</v>
      </c>
      <c r="ER42" s="2">
        <v>59.68</v>
      </c>
      <c r="ES42" s="2">
        <v>0</v>
      </c>
      <c r="ET42" s="2">
        <v>0</v>
      </c>
      <c r="EU42" s="2">
        <v>0</v>
      </c>
      <c r="EV42" s="2">
        <v>59.68</v>
      </c>
      <c r="EW42" s="2">
        <v>5.84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91</v>
      </c>
      <c r="FY42" s="2">
        <v>48</v>
      </c>
      <c r="FZ42" s="2"/>
      <c r="GA42" s="2" t="s">
        <v>3</v>
      </c>
      <c r="GB42" s="2"/>
      <c r="GC42" s="2"/>
      <c r="GD42" s="2">
        <v>1</v>
      </c>
      <c r="GE42" s="2"/>
      <c r="GF42" s="2">
        <v>1478850760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397.84</v>
      </c>
      <c r="GN42" s="2">
        <f t="shared" si="54"/>
        <v>397.84</v>
      </c>
      <c r="GO42" s="2">
        <f t="shared" si="55"/>
        <v>0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3">
        <v>17</v>
      </c>
      <c r="B43" s="3">
        <v>1</v>
      </c>
      <c r="C43" s="3">
        <f>ROW(SmtRes!A90)</f>
        <v>90</v>
      </c>
      <c r="D43" s="3">
        <f>ROW(EtalonRes!A110)</f>
        <v>110</v>
      </c>
      <c r="E43" s="3" t="s">
        <v>57</v>
      </c>
      <c r="F43" s="3" t="s">
        <v>58</v>
      </c>
      <c r="G43" s="3" t="s">
        <v>59</v>
      </c>
      <c r="H43" s="3" t="s">
        <v>60</v>
      </c>
      <c r="I43" s="3">
        <f>ROUND((51+43+128)/100,9)</f>
        <v>2.2200000000000002</v>
      </c>
      <c r="J43" s="3">
        <v>0</v>
      </c>
      <c r="K43" s="3">
        <f>ROUND((51+43+128)/100,9)</f>
        <v>2.2200000000000002</v>
      </c>
      <c r="O43" s="3">
        <f t="shared" si="21"/>
        <v>9380.02</v>
      </c>
      <c r="P43" s="3">
        <f t="shared" si="22"/>
        <v>0</v>
      </c>
      <c r="Q43" s="3">
        <f>(ROUND((ROUND((((ET43*1.2))*AV43*I43),2)*BB43),2)+ROUND((ROUND(((AE43-((EU43*1.2)))*AV43*I43),2)*BS43),2))</f>
        <v>0</v>
      </c>
      <c r="R43" s="3">
        <f>(ROUND((ROUND((((EU43*1.2))*AV43*I43),2)*BS43),2)+ROUND((ROUND(((AE43-((EU43*1.2)))*AV43*I43),2)*BS43),2))</f>
        <v>0</v>
      </c>
      <c r="S43" s="3">
        <f t="shared" si="25"/>
        <v>9380.02</v>
      </c>
      <c r="T43" s="3">
        <f t="shared" si="26"/>
        <v>0</v>
      </c>
      <c r="U43" s="3">
        <f t="shared" si="27"/>
        <v>16.288974720000002</v>
      </c>
      <c r="V43" s="3">
        <f t="shared" si="28"/>
        <v>0</v>
      </c>
      <c r="W43" s="3">
        <f t="shared" si="29"/>
        <v>0</v>
      </c>
      <c r="X43" s="3">
        <f>(ROUND((((S43+ROUND((ROUND((((EU43*1.2))*AV43*I43),2)*BS43),2))*AT43)/100),2)+ROUND(((ROUND((ROUND(((AE43-((EU43*1.2)))*AV43*I43),2)*BS43),2)*AT43)/100),2))</f>
        <v>8535.82</v>
      </c>
      <c r="Y43" s="3">
        <f>(ROUND((((S43+ROUND((ROUND((((EU43*1.2))*AV43*I43),2)*BS43),2))*AU43)/100),2)+ROUND(((ROUND((ROUND(((AE43-((EU43*1.2)))*AV43*I43),2)*BS43),2)*AU43)/100),2))</f>
        <v>4502.41</v>
      </c>
      <c r="AA43" s="3">
        <v>55929115</v>
      </c>
      <c r="AB43" s="3">
        <f t="shared" si="32"/>
        <v>71.616</v>
      </c>
      <c r="AC43" s="3">
        <f>ROUND(((ES43*1)),6)</f>
        <v>0</v>
      </c>
      <c r="AD43" s="3">
        <f>ROUND(((((ET43*1.2))-((EU43*1.2)))+AE43),6)</f>
        <v>0</v>
      </c>
      <c r="AE43" s="3">
        <f>ROUND(((EU43*1.2)),6)</f>
        <v>0</v>
      </c>
      <c r="AF43" s="3">
        <f>ROUND(((EV43*1.2)),6)</f>
        <v>71.616</v>
      </c>
      <c r="AG43" s="3">
        <f t="shared" si="37"/>
        <v>0</v>
      </c>
      <c r="AH43" s="3">
        <f>((EW43*1.2))</f>
        <v>7.008</v>
      </c>
      <c r="AI43" s="3">
        <f>((EX43*1.2))</f>
        <v>0</v>
      </c>
      <c r="AJ43" s="3">
        <f t="shared" si="40"/>
        <v>0</v>
      </c>
      <c r="AK43" s="3">
        <v>59.68</v>
      </c>
      <c r="AL43" s="3">
        <v>0</v>
      </c>
      <c r="AM43" s="3">
        <v>0</v>
      </c>
      <c r="AN43" s="3">
        <v>0</v>
      </c>
      <c r="AO43" s="3">
        <v>59.68</v>
      </c>
      <c r="AP43" s="3">
        <v>0</v>
      </c>
      <c r="AQ43" s="3">
        <v>5.84</v>
      </c>
      <c r="AR43" s="3">
        <v>0</v>
      </c>
      <c r="AS43" s="3">
        <v>0</v>
      </c>
      <c r="AT43" s="3">
        <v>91</v>
      </c>
      <c r="AU43" s="3">
        <v>48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</v>
      </c>
      <c r="BC43" s="3">
        <v>1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1</v>
      </c>
      <c r="BJ43" s="3" t="s">
        <v>61</v>
      </c>
      <c r="BM43" s="3">
        <v>106</v>
      </c>
      <c r="BN43" s="3">
        <v>0</v>
      </c>
      <c r="BO43" s="3" t="s">
        <v>58</v>
      </c>
      <c r="BP43" s="3">
        <v>1</v>
      </c>
      <c r="BQ43" s="3">
        <v>60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91</v>
      </c>
      <c r="CA43" s="3">
        <v>48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1250</v>
      </c>
      <c r="CO43" s="3">
        <v>0</v>
      </c>
      <c r="CP43" s="3">
        <f t="shared" si="41"/>
        <v>9380.02</v>
      </c>
      <c r="CQ43" s="3">
        <f t="shared" si="42"/>
        <v>0</v>
      </c>
      <c r="CR43" s="3">
        <f>(ROUND((ROUND((((ET43*1.2))*AV43*1),2)*BB43),2)+ROUND((ROUND(((AE43-((EU43*1.2)))*AV43*1),2)*BS43),2))</f>
        <v>0</v>
      </c>
      <c r="CS43" s="3">
        <f>(ROUND((ROUND((((EU43*1.2))*AV43*1),2)*BS43),2)+ROUND((ROUND(((AE43-((EU43*1.2)))*AV43*1),2)*BS43),2))</f>
        <v>0</v>
      </c>
      <c r="CT43" s="3">
        <f t="shared" si="45"/>
        <v>4225.12</v>
      </c>
      <c r="CU43" s="3">
        <f t="shared" si="46"/>
        <v>0</v>
      </c>
      <c r="CV43" s="3">
        <f t="shared" si="47"/>
        <v>7.3373759999999999</v>
      </c>
      <c r="CW43" s="3">
        <f t="shared" si="48"/>
        <v>0</v>
      </c>
      <c r="CX43" s="3">
        <f t="shared" si="49"/>
        <v>0</v>
      </c>
      <c r="CY43" s="3">
        <f>(ROUND((((S43+ROUND((ROUND((((EU43*1.2))*AV43*1),2)*BS43),2))*AT43)/100),2)+ROUND(((ROUND((ROUND(((AE43-((EU43*1.2)))*AV43*1),2)*BS43),2)*AT43)/100),2))</f>
        <v>8535.82</v>
      </c>
      <c r="CZ43" s="3">
        <f>(ROUND((((S43+ROUND((ROUND((((EU43*1.2))*AV43*1),2)*BS43),2))*AU43)/100),2)+ROUND(((ROUND((ROUND(((AE43-((EU43*1.2)))*AV43*1),2)*BS43),2)*AU43)/100),2))</f>
        <v>4502.41</v>
      </c>
      <c r="DB43" s="3">
        <v>30</v>
      </c>
      <c r="DC43" s="3" t="s">
        <v>3</v>
      </c>
      <c r="DD43" s="3" t="s">
        <v>62</v>
      </c>
      <c r="DE43" s="3" t="s">
        <v>63</v>
      </c>
      <c r="DF43" s="3" t="s">
        <v>63</v>
      </c>
      <c r="DG43" s="3" t="s">
        <v>63</v>
      </c>
      <c r="DH43" s="3" t="s">
        <v>3</v>
      </c>
      <c r="DI43" s="3" t="s">
        <v>63</v>
      </c>
      <c r="DJ43" s="3" t="s">
        <v>63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1010</v>
      </c>
      <c r="DV43" s="3" t="s">
        <v>60</v>
      </c>
      <c r="DW43" s="3" t="s">
        <v>60</v>
      </c>
      <c r="DX43" s="3">
        <v>100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55393738</v>
      </c>
      <c r="EF43" s="3">
        <v>60</v>
      </c>
      <c r="EG43" s="3" t="s">
        <v>64</v>
      </c>
      <c r="EH43" s="3">
        <v>0</v>
      </c>
      <c r="EI43" s="3" t="s">
        <v>3</v>
      </c>
      <c r="EJ43" s="3">
        <v>1</v>
      </c>
      <c r="EK43" s="3">
        <v>106</v>
      </c>
      <c r="EL43" s="3" t="s">
        <v>65</v>
      </c>
      <c r="EM43" s="3" t="s">
        <v>66</v>
      </c>
      <c r="EO43" s="3" t="s">
        <v>67</v>
      </c>
      <c r="EQ43" s="3">
        <v>0</v>
      </c>
      <c r="ER43" s="3">
        <v>59.68</v>
      </c>
      <c r="ES43" s="3">
        <v>0</v>
      </c>
      <c r="ET43" s="3">
        <v>0</v>
      </c>
      <c r="EU43" s="3">
        <v>0</v>
      </c>
      <c r="EV43" s="3">
        <v>59.68</v>
      </c>
      <c r="EW43" s="3">
        <v>5.84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91</v>
      </c>
      <c r="FY43" s="3">
        <v>48</v>
      </c>
      <c r="GA43" s="3" t="s">
        <v>3</v>
      </c>
      <c r="GD43" s="3">
        <v>1</v>
      </c>
      <c r="GF43" s="3">
        <v>1478850760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22418.25</v>
      </c>
      <c r="GN43" s="3">
        <f t="shared" si="54"/>
        <v>22418.25</v>
      </c>
      <c r="GO43" s="3">
        <f t="shared" si="55"/>
        <v>0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">
      <c r="A44" s="2">
        <v>17</v>
      </c>
      <c r="B44" s="2">
        <v>1</v>
      </c>
      <c r="C44" s="2">
        <f>ROW(SmtRes!A96)</f>
        <v>96</v>
      </c>
      <c r="D44" s="2">
        <f>ROW(EtalonRes!A117)</f>
        <v>117</v>
      </c>
      <c r="E44" s="2" t="s">
        <v>68</v>
      </c>
      <c r="F44" s="2" t="s">
        <v>69</v>
      </c>
      <c r="G44" s="2" t="s">
        <v>70</v>
      </c>
      <c r="H44" s="2" t="s">
        <v>60</v>
      </c>
      <c r="I44" s="2">
        <f>ROUND(94/100,9)</f>
        <v>0.94</v>
      </c>
      <c r="J44" s="2">
        <v>0</v>
      </c>
      <c r="K44" s="2">
        <f>ROUND(94/100,9)</f>
        <v>0.94</v>
      </c>
      <c r="L44" s="2"/>
      <c r="M44" s="2"/>
      <c r="N44" s="2"/>
      <c r="O44" s="2">
        <f t="shared" si="21"/>
        <v>127.18</v>
      </c>
      <c r="P44" s="2">
        <f t="shared" si="22"/>
        <v>0</v>
      </c>
      <c r="Q44" s="2">
        <f>(ROUND((ROUND(((((ET44*1.2)*0.3))*AV44*I44),2)*BB44),2)+ROUND((ROUND(((AE44-(((EU44*1.2)*0.3)))*AV44*I44),2)*BS44),2))</f>
        <v>5.37</v>
      </c>
      <c r="R44" s="2">
        <f>(ROUND((ROUND(((((EU44*1.2)*0.3))*AV44*I44),2)*BS44),2)+ROUND((ROUND(((AE44-(((EU44*1.2)*0.3)))*AV44*I44),2)*BS44),2))</f>
        <v>0.05</v>
      </c>
      <c r="S44" s="2">
        <f t="shared" si="25"/>
        <v>121.81</v>
      </c>
      <c r="T44" s="2">
        <f t="shared" si="26"/>
        <v>0</v>
      </c>
      <c r="U44" s="2">
        <f t="shared" si="27"/>
        <v>10.894872599999998</v>
      </c>
      <c r="V44" s="2">
        <f t="shared" si="28"/>
        <v>0</v>
      </c>
      <c r="W44" s="2">
        <f t="shared" si="29"/>
        <v>0</v>
      </c>
      <c r="X44" s="2">
        <f>(ROUND((((S44+ROUND((ROUND(((((EU44*1.2)*0.3))*AV44*I44),2)*BS44),2))*AT44)/100),2)+ROUND(((ROUND((ROUND(((AE44-(((EU44*1.2)*0.3)))*AV44*I44),2)*BS44),2)*AT44)/100),2))</f>
        <v>118.2</v>
      </c>
      <c r="Y44" s="2">
        <f>(ROUND((((S44+ROUND((ROUND(((((EU44*1.2)*0.3))*AV44*I44),2)*BS44),2))*AU44)/100),2)+ROUND(((ROUND((ROUND(((AE44-(((EU44*1.2)*0.3)))*AV44*I44),2)*BS44),2)*AU44)/100),2))</f>
        <v>62.15</v>
      </c>
      <c r="Z44" s="2"/>
      <c r="AA44" s="2">
        <v>55929113</v>
      </c>
      <c r="AB44" s="2">
        <f t="shared" si="32"/>
        <v>129.2328</v>
      </c>
      <c r="AC44" s="2">
        <f>ROUND((((ES44*1)*0)),6)</f>
        <v>0</v>
      </c>
      <c r="AD44" s="2">
        <f>ROUND((((((ET44*1.2)*0.3))-(((EU44*1.2)*0.3)))+AE44),6)</f>
        <v>5.4611999999999998</v>
      </c>
      <c r="AE44" s="2">
        <f t="shared" ref="AE44:AF47" si="60">ROUND((((EU44*1.2)*0.3)),6)</f>
        <v>4.6800000000000001E-2</v>
      </c>
      <c r="AF44" s="2">
        <f t="shared" si="60"/>
        <v>123.77160000000001</v>
      </c>
      <c r="AG44" s="2">
        <f t="shared" si="37"/>
        <v>0</v>
      </c>
      <c r="AH44" s="2">
        <f t="shared" ref="AH44:AI47" si="61">(((EW44*1.2)*0.3))</f>
        <v>11.069999999999999</v>
      </c>
      <c r="AI44" s="2">
        <f t="shared" si="61"/>
        <v>0</v>
      </c>
      <c r="AJ44" s="2">
        <f t="shared" si="40"/>
        <v>0</v>
      </c>
      <c r="AK44" s="2">
        <v>1892.95</v>
      </c>
      <c r="AL44" s="2">
        <v>1533.97</v>
      </c>
      <c r="AM44" s="2">
        <v>15.17</v>
      </c>
      <c r="AN44" s="2">
        <v>0.13</v>
      </c>
      <c r="AO44" s="2">
        <v>343.81</v>
      </c>
      <c r="AP44" s="2">
        <v>0</v>
      </c>
      <c r="AQ44" s="2">
        <v>30.75</v>
      </c>
      <c r="AR44" s="2">
        <v>0</v>
      </c>
      <c r="AS44" s="2">
        <v>0</v>
      </c>
      <c r="AT44" s="2">
        <v>97</v>
      </c>
      <c r="AU44" s="2">
        <v>51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71</v>
      </c>
      <c r="BK44" s="2"/>
      <c r="BL44" s="2"/>
      <c r="BM44" s="2">
        <v>67</v>
      </c>
      <c r="BN44" s="2">
        <v>0</v>
      </c>
      <c r="BO44" s="2" t="s">
        <v>69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97</v>
      </c>
      <c r="CA44" s="2">
        <v>51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1249</v>
      </c>
      <c r="CO44" s="2">
        <v>0</v>
      </c>
      <c r="CP44" s="2">
        <f t="shared" si="41"/>
        <v>127.18</v>
      </c>
      <c r="CQ44" s="2">
        <f t="shared" si="42"/>
        <v>0</v>
      </c>
      <c r="CR44" s="2">
        <f>(ROUND((ROUND(((((ET44*1.2)*0.3))*AV44*1),2)*BB44),2)+ROUND((ROUND(((AE44-(((EU44*1.2)*0.3)))*AV44*1),2)*BS44),2))</f>
        <v>5.72</v>
      </c>
      <c r="CS44" s="2">
        <f>(ROUND((ROUND(((((EU44*1.2)*0.3))*AV44*1),2)*BS44),2)+ROUND((ROUND(((AE44-(((EU44*1.2)*0.3)))*AV44*1),2)*BS44),2))</f>
        <v>0.05</v>
      </c>
      <c r="CT44" s="2">
        <f t="shared" si="45"/>
        <v>129.59</v>
      </c>
      <c r="CU44" s="2">
        <f t="shared" si="46"/>
        <v>0</v>
      </c>
      <c r="CV44" s="2">
        <f t="shared" si="47"/>
        <v>11.590289999999998</v>
      </c>
      <c r="CW44" s="2">
        <f t="shared" si="48"/>
        <v>0</v>
      </c>
      <c r="CX44" s="2">
        <f t="shared" si="49"/>
        <v>0</v>
      </c>
      <c r="CY44" s="2">
        <f>(ROUND((((S44+ROUND((ROUND(((((EU44*1.2)*0.3))*AV44*1),2)*BS44),2))*AT44)/100),2)+ROUND(((ROUND((ROUND(((AE44-(((EU44*1.2)*0.3)))*AV44*1),2)*BS44),2)*AT44)/100),2))</f>
        <v>118.2</v>
      </c>
      <c r="CZ44" s="2">
        <f>(ROUND((((S44+ROUND((ROUND(((((EU44*1.2)*0.3))*AV44*1),2)*BS44),2))*AU44)/100),2)+ROUND(((ROUND((ROUND(((AE44-(((EU44*1.2)*0.3)))*AV44*1),2)*BS44),2)*AU44)/100),2))</f>
        <v>62.15</v>
      </c>
      <c r="DA44" s="2"/>
      <c r="DB44" s="2">
        <v>31</v>
      </c>
      <c r="DC44" s="2" t="s">
        <v>3</v>
      </c>
      <c r="DD44" s="2" t="s">
        <v>24</v>
      </c>
      <c r="DE44" s="2" t="s">
        <v>25</v>
      </c>
      <c r="DF44" s="2" t="s">
        <v>25</v>
      </c>
      <c r="DG44" s="2" t="s">
        <v>25</v>
      </c>
      <c r="DH44" s="2" t="s">
        <v>3</v>
      </c>
      <c r="DI44" s="2" t="s">
        <v>25</v>
      </c>
      <c r="DJ44" s="2" t="s">
        <v>25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1010</v>
      </c>
      <c r="DV44" s="2" t="s">
        <v>60</v>
      </c>
      <c r="DW44" s="2" t="s">
        <v>60</v>
      </c>
      <c r="DX44" s="2">
        <v>100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55393699</v>
      </c>
      <c r="EF44" s="2">
        <v>40</v>
      </c>
      <c r="EG44" s="2" t="s">
        <v>26</v>
      </c>
      <c r="EH44" s="2">
        <v>0</v>
      </c>
      <c r="EI44" s="2" t="s">
        <v>3</v>
      </c>
      <c r="EJ44" s="2">
        <v>2</v>
      </c>
      <c r="EK44" s="2">
        <v>67</v>
      </c>
      <c r="EL44" s="2" t="s">
        <v>72</v>
      </c>
      <c r="EM44" s="2" t="s">
        <v>73</v>
      </c>
      <c r="EN44" s="2"/>
      <c r="EO44" s="2" t="s">
        <v>29</v>
      </c>
      <c r="EP44" s="2"/>
      <c r="EQ44" s="2">
        <v>0</v>
      </c>
      <c r="ER44" s="2">
        <v>1892.95</v>
      </c>
      <c r="ES44" s="2">
        <v>1533.97</v>
      </c>
      <c r="ET44" s="2">
        <v>15.17</v>
      </c>
      <c r="EU44" s="2">
        <v>0.13</v>
      </c>
      <c r="EV44" s="2">
        <v>343.81</v>
      </c>
      <c r="EW44" s="2">
        <v>30.75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97</v>
      </c>
      <c r="FY44" s="2">
        <v>51</v>
      </c>
      <c r="FZ44" s="2"/>
      <c r="GA44" s="2" t="s">
        <v>3</v>
      </c>
      <c r="GB44" s="2"/>
      <c r="GC44" s="2"/>
      <c r="GD44" s="2">
        <v>1</v>
      </c>
      <c r="GE44" s="2"/>
      <c r="GF44" s="2">
        <v>-602613933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307.52999999999997</v>
      </c>
      <c r="GN44" s="2">
        <f t="shared" si="54"/>
        <v>0</v>
      </c>
      <c r="GO44" s="2">
        <f t="shared" si="55"/>
        <v>307.52999999999997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 s="3">
        <v>17</v>
      </c>
      <c r="B45" s="3">
        <v>1</v>
      </c>
      <c r="C45" s="3">
        <f>ROW(SmtRes!A102)</f>
        <v>102</v>
      </c>
      <c r="D45" s="3">
        <f>ROW(EtalonRes!A124)</f>
        <v>124</v>
      </c>
      <c r="E45" s="3" t="s">
        <v>68</v>
      </c>
      <c r="F45" s="3" t="s">
        <v>69</v>
      </c>
      <c r="G45" s="3" t="s">
        <v>70</v>
      </c>
      <c r="H45" s="3" t="s">
        <v>60</v>
      </c>
      <c r="I45" s="3">
        <f>ROUND(94/100,9)</f>
        <v>0.94</v>
      </c>
      <c r="J45" s="3">
        <v>0</v>
      </c>
      <c r="K45" s="3">
        <f>ROUND(94/100,9)</f>
        <v>0.94</v>
      </c>
      <c r="O45" s="3">
        <f t="shared" si="21"/>
        <v>6917.53</v>
      </c>
      <c r="P45" s="3">
        <f t="shared" si="22"/>
        <v>0</v>
      </c>
      <c r="Q45" s="3">
        <f>(ROUND((ROUND(((((ET45*1.2)*0.3))*AV45*I45),2)*BB45),2)+ROUND((ROUND(((AE45-(((EU45*1.2)*0.3)))*AV45*I45),2)*BS45),2))</f>
        <v>53.54</v>
      </c>
      <c r="R45" s="3">
        <f>(ROUND((ROUND(((((EU45*1.2)*0.3))*AV45*I45),2)*BS45),2)+ROUND((ROUND(((AE45-(((EU45*1.2)*0.3)))*AV45*I45),2)*BS45),2))</f>
        <v>2.82</v>
      </c>
      <c r="S45" s="3">
        <f t="shared" si="25"/>
        <v>6863.99</v>
      </c>
      <c r="T45" s="3">
        <f t="shared" si="26"/>
        <v>0</v>
      </c>
      <c r="U45" s="3">
        <f t="shared" si="27"/>
        <v>10.894872599999998</v>
      </c>
      <c r="V45" s="3">
        <f t="shared" si="28"/>
        <v>0</v>
      </c>
      <c r="W45" s="3">
        <f t="shared" si="29"/>
        <v>0</v>
      </c>
      <c r="X45" s="3">
        <f>(ROUND((((S45+ROUND((ROUND(((((EU45*1.2)*0.3))*AV45*I45),2)*BS45),2))*AT45)/100),2)+ROUND(((ROUND((ROUND(((AE45-(((EU45*1.2)*0.3)))*AV45*I45),2)*BS45),2)*AT45)/100),2))</f>
        <v>6660.81</v>
      </c>
      <c r="Y45" s="3">
        <f>(ROUND((((S45+ROUND((ROUND(((((EU45*1.2)*0.3))*AV45*I45),2)*BS45),2))*AU45)/100),2)+ROUND(((ROUND((ROUND(((AE45-(((EU45*1.2)*0.3)))*AV45*I45),2)*BS45),2)*AU45)/100),2))</f>
        <v>3502.07</v>
      </c>
      <c r="AA45" s="3">
        <v>55929115</v>
      </c>
      <c r="AB45" s="3">
        <f t="shared" si="32"/>
        <v>129.2328</v>
      </c>
      <c r="AC45" s="3">
        <f>ROUND((((ES45*1)*0)),6)</f>
        <v>0</v>
      </c>
      <c r="AD45" s="3">
        <f>ROUND((((((ET45*1.2)*0.3))-(((EU45*1.2)*0.3)))+AE45),6)</f>
        <v>5.4611999999999998</v>
      </c>
      <c r="AE45" s="3">
        <f t="shared" si="60"/>
        <v>4.6800000000000001E-2</v>
      </c>
      <c r="AF45" s="3">
        <f t="shared" si="60"/>
        <v>123.77160000000001</v>
      </c>
      <c r="AG45" s="3">
        <f t="shared" si="37"/>
        <v>0</v>
      </c>
      <c r="AH45" s="3">
        <f t="shared" si="61"/>
        <v>11.069999999999999</v>
      </c>
      <c r="AI45" s="3">
        <f t="shared" si="61"/>
        <v>0</v>
      </c>
      <c r="AJ45" s="3">
        <f t="shared" si="40"/>
        <v>0</v>
      </c>
      <c r="AK45" s="3">
        <v>1892.95</v>
      </c>
      <c r="AL45" s="3">
        <v>1533.97</v>
      </c>
      <c r="AM45" s="3">
        <v>15.17</v>
      </c>
      <c r="AN45" s="3">
        <v>0.13</v>
      </c>
      <c r="AO45" s="3">
        <v>343.81</v>
      </c>
      <c r="AP45" s="3">
        <v>0</v>
      </c>
      <c r="AQ45" s="3">
        <v>30.75</v>
      </c>
      <c r="AR45" s="3">
        <v>0</v>
      </c>
      <c r="AS45" s="3">
        <v>0</v>
      </c>
      <c r="AT45" s="3">
        <v>97</v>
      </c>
      <c r="AU45" s="3">
        <v>51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9.9700000000000006</v>
      </c>
      <c r="BC45" s="3">
        <v>2.84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2</v>
      </c>
      <c r="BJ45" s="3" t="s">
        <v>71</v>
      </c>
      <c r="BM45" s="3">
        <v>67</v>
      </c>
      <c r="BN45" s="3">
        <v>0</v>
      </c>
      <c r="BO45" s="3" t="s">
        <v>69</v>
      </c>
      <c r="BP45" s="3">
        <v>1</v>
      </c>
      <c r="BQ45" s="3">
        <v>40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97</v>
      </c>
      <c r="CA45" s="3">
        <v>51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1249</v>
      </c>
      <c r="CO45" s="3">
        <v>0</v>
      </c>
      <c r="CP45" s="3">
        <f t="shared" si="41"/>
        <v>6917.53</v>
      </c>
      <c r="CQ45" s="3">
        <f t="shared" si="42"/>
        <v>0</v>
      </c>
      <c r="CR45" s="3">
        <f>(ROUND((ROUND(((((ET45*1.2)*0.3))*AV45*1),2)*BB45),2)+ROUND((ROUND(((AE45-(((EU45*1.2)*0.3)))*AV45*1),2)*BS45),2))</f>
        <v>57.03</v>
      </c>
      <c r="CS45" s="3">
        <f>(ROUND((ROUND(((((EU45*1.2)*0.3))*AV45*1),2)*BS45),2)+ROUND((ROUND(((AE45-(((EU45*1.2)*0.3)))*AV45*1),2)*BS45),2))</f>
        <v>2.82</v>
      </c>
      <c r="CT45" s="3">
        <f t="shared" si="45"/>
        <v>7302.4</v>
      </c>
      <c r="CU45" s="3">
        <f t="shared" si="46"/>
        <v>0</v>
      </c>
      <c r="CV45" s="3">
        <f t="shared" si="47"/>
        <v>11.590289999999998</v>
      </c>
      <c r="CW45" s="3">
        <f t="shared" si="48"/>
        <v>0</v>
      </c>
      <c r="CX45" s="3">
        <f t="shared" si="49"/>
        <v>0</v>
      </c>
      <c r="CY45" s="3">
        <f>(ROUND((((S45+ROUND((ROUND(((((EU45*1.2)*0.3))*AV45*1),2)*BS45),2))*AT45)/100),2)+ROUND(((ROUND((ROUND(((AE45-(((EU45*1.2)*0.3)))*AV45*1),2)*BS45),2)*AT45)/100),2))</f>
        <v>6660.81</v>
      </c>
      <c r="CZ45" s="3">
        <f>(ROUND((((S45+ROUND((ROUND(((((EU45*1.2)*0.3))*AV45*1),2)*BS45),2))*AU45)/100),2)+ROUND(((ROUND((ROUND(((AE45-(((EU45*1.2)*0.3)))*AV45*1),2)*BS45),2)*AU45)/100),2))</f>
        <v>3502.07</v>
      </c>
      <c r="DB45" s="3">
        <v>33</v>
      </c>
      <c r="DC45" s="3" t="s">
        <v>3</v>
      </c>
      <c r="DD45" s="3" t="s">
        <v>24</v>
      </c>
      <c r="DE45" s="3" t="s">
        <v>25</v>
      </c>
      <c r="DF45" s="3" t="s">
        <v>25</v>
      </c>
      <c r="DG45" s="3" t="s">
        <v>25</v>
      </c>
      <c r="DH45" s="3" t="s">
        <v>3</v>
      </c>
      <c r="DI45" s="3" t="s">
        <v>25</v>
      </c>
      <c r="DJ45" s="3" t="s">
        <v>25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1010</v>
      </c>
      <c r="DV45" s="3" t="s">
        <v>60</v>
      </c>
      <c r="DW45" s="3" t="s">
        <v>60</v>
      </c>
      <c r="DX45" s="3">
        <v>100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55393699</v>
      </c>
      <c r="EF45" s="3">
        <v>40</v>
      </c>
      <c r="EG45" s="3" t="s">
        <v>26</v>
      </c>
      <c r="EH45" s="3">
        <v>0</v>
      </c>
      <c r="EI45" s="3" t="s">
        <v>3</v>
      </c>
      <c r="EJ45" s="3">
        <v>2</v>
      </c>
      <c r="EK45" s="3">
        <v>67</v>
      </c>
      <c r="EL45" s="3" t="s">
        <v>72</v>
      </c>
      <c r="EM45" s="3" t="s">
        <v>73</v>
      </c>
      <c r="EO45" s="3" t="s">
        <v>29</v>
      </c>
      <c r="EQ45" s="3">
        <v>0</v>
      </c>
      <c r="ER45" s="3">
        <v>1892.95</v>
      </c>
      <c r="ES45" s="3">
        <v>1533.97</v>
      </c>
      <c r="ET45" s="3">
        <v>15.17</v>
      </c>
      <c r="EU45" s="3">
        <v>0.13</v>
      </c>
      <c r="EV45" s="3">
        <v>343.81</v>
      </c>
      <c r="EW45" s="3">
        <v>30.75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97</v>
      </c>
      <c r="FY45" s="3">
        <v>51</v>
      </c>
      <c r="GA45" s="3" t="s">
        <v>3</v>
      </c>
      <c r="GD45" s="3">
        <v>1</v>
      </c>
      <c r="GF45" s="3">
        <v>-602613933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17080.41</v>
      </c>
      <c r="GN45" s="3">
        <f t="shared" si="54"/>
        <v>0</v>
      </c>
      <c r="GO45" s="3">
        <f t="shared" si="55"/>
        <v>17080.41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">
      <c r="A46" s="2">
        <v>17</v>
      </c>
      <c r="B46" s="2">
        <v>1</v>
      </c>
      <c r="C46" s="2">
        <f>ROW(SmtRes!A108)</f>
        <v>108</v>
      </c>
      <c r="D46" s="2">
        <f>ROW(EtalonRes!A131)</f>
        <v>131</v>
      </c>
      <c r="E46" s="2" t="s">
        <v>74</v>
      </c>
      <c r="F46" s="2" t="s">
        <v>75</v>
      </c>
      <c r="G46" s="2" t="s">
        <v>76</v>
      </c>
      <c r="H46" s="2" t="s">
        <v>77</v>
      </c>
      <c r="I46" s="2">
        <f>ROUND(4/10,9)</f>
        <v>0.4</v>
      </c>
      <c r="J46" s="2">
        <v>0</v>
      </c>
      <c r="K46" s="2">
        <f>ROUND(4/10,9)</f>
        <v>0.4</v>
      </c>
      <c r="L46" s="2"/>
      <c r="M46" s="2"/>
      <c r="N46" s="2"/>
      <c r="O46" s="2">
        <f t="shared" si="21"/>
        <v>37.659999999999997</v>
      </c>
      <c r="P46" s="2">
        <f t="shared" si="22"/>
        <v>0</v>
      </c>
      <c r="Q46" s="2">
        <f>(ROUND((ROUND(((((ET46*1.2)*0.3))*AV46*I46),2)*BB46),2)+ROUND((ROUND(((AE46-(((EU46*1.2)*0.3)))*AV46*I46),2)*BS46),2))</f>
        <v>0.36</v>
      </c>
      <c r="R46" s="2">
        <f>(ROUND((ROUND(((((EU46*1.2)*0.3))*AV46*I46),2)*BS46),2)+ROUND((ROUND(((AE46-(((EU46*1.2)*0.3)))*AV46*I46),2)*BS46),2))</f>
        <v>0.02</v>
      </c>
      <c r="S46" s="2">
        <f t="shared" si="25"/>
        <v>37.299999999999997</v>
      </c>
      <c r="T46" s="2">
        <f t="shared" si="26"/>
        <v>0</v>
      </c>
      <c r="U46" s="2">
        <f t="shared" si="27"/>
        <v>2.3429347199999997</v>
      </c>
      <c r="V46" s="2">
        <f t="shared" si="28"/>
        <v>0</v>
      </c>
      <c r="W46" s="2">
        <f t="shared" si="29"/>
        <v>0</v>
      </c>
      <c r="X46" s="2">
        <f>(ROUND((((S46+ROUND((ROUND(((((EU46*1.2)*0.3))*AV46*I46),2)*BS46),2))*AT46)/100),2)+ROUND(((ROUND((ROUND(((AE46-(((EU46*1.2)*0.3)))*AV46*I46),2)*BS46),2)*AT46)/100),2))</f>
        <v>33.590000000000003</v>
      </c>
      <c r="Y46" s="2">
        <f>(ROUND((((S46+ROUND((ROUND(((((EU46*1.2)*0.3))*AV46*I46),2)*BS46),2))*AU46)/100),2)+ROUND(((ROUND((ROUND(((AE46-(((EU46*1.2)*0.3)))*AV46*I46),2)*BS46),2)*AU46)/100),2))</f>
        <v>17.170000000000002</v>
      </c>
      <c r="Z46" s="2"/>
      <c r="AA46" s="2">
        <v>55929113</v>
      </c>
      <c r="AB46" s="2">
        <f t="shared" si="32"/>
        <v>89.9208</v>
      </c>
      <c r="AC46" s="2">
        <f>ROUND((((ES46*1)*0)),6)</f>
        <v>0</v>
      </c>
      <c r="AD46" s="2">
        <f>ROUND((((((ET46*1.2)*0.3))-(((EU46*1.2)*0.3)))+AE46),6)</f>
        <v>0.84960000000000002</v>
      </c>
      <c r="AE46" s="2">
        <f t="shared" si="60"/>
        <v>4.6800000000000001E-2</v>
      </c>
      <c r="AF46" s="2">
        <f t="shared" si="60"/>
        <v>89.071200000000005</v>
      </c>
      <c r="AG46" s="2">
        <f t="shared" si="37"/>
        <v>0</v>
      </c>
      <c r="AH46" s="2">
        <f t="shared" si="61"/>
        <v>5.5943999999999994</v>
      </c>
      <c r="AI46" s="2">
        <f t="shared" si="61"/>
        <v>0</v>
      </c>
      <c r="AJ46" s="2">
        <f t="shared" si="40"/>
        <v>0</v>
      </c>
      <c r="AK46" s="2">
        <v>292.29000000000002</v>
      </c>
      <c r="AL46" s="2">
        <v>42.51</v>
      </c>
      <c r="AM46" s="2">
        <v>2.36</v>
      </c>
      <c r="AN46" s="2">
        <v>0.13</v>
      </c>
      <c r="AO46" s="2">
        <v>247.42</v>
      </c>
      <c r="AP46" s="2">
        <v>0</v>
      </c>
      <c r="AQ46" s="2">
        <v>15.54</v>
      </c>
      <c r="AR46" s="2">
        <v>0</v>
      </c>
      <c r="AS46" s="2">
        <v>0</v>
      </c>
      <c r="AT46" s="2">
        <v>90</v>
      </c>
      <c r="AU46" s="2">
        <v>46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78</v>
      </c>
      <c r="BK46" s="2"/>
      <c r="BL46" s="2"/>
      <c r="BM46" s="2">
        <v>68</v>
      </c>
      <c r="BN46" s="2">
        <v>0</v>
      </c>
      <c r="BO46" s="2" t="s">
        <v>75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90</v>
      </c>
      <c r="CA46" s="2">
        <v>46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1249</v>
      </c>
      <c r="CO46" s="2">
        <v>0</v>
      </c>
      <c r="CP46" s="2">
        <f t="shared" si="41"/>
        <v>37.659999999999997</v>
      </c>
      <c r="CQ46" s="2">
        <f t="shared" si="42"/>
        <v>0</v>
      </c>
      <c r="CR46" s="2">
        <f>(ROUND((ROUND(((((ET46*1.2)*0.3))*AV46*1),2)*BB46),2)+ROUND((ROUND(((AE46-(((EU46*1.2)*0.3)))*AV46*1),2)*BS46),2))</f>
        <v>0.89</v>
      </c>
      <c r="CS46" s="2">
        <f>(ROUND((ROUND(((((EU46*1.2)*0.3))*AV46*1),2)*BS46),2)+ROUND((ROUND(((AE46-(((EU46*1.2)*0.3)))*AV46*1),2)*BS46),2))</f>
        <v>0.05</v>
      </c>
      <c r="CT46" s="2">
        <f t="shared" si="45"/>
        <v>93.26</v>
      </c>
      <c r="CU46" s="2">
        <f t="shared" si="46"/>
        <v>0</v>
      </c>
      <c r="CV46" s="2">
        <f t="shared" si="47"/>
        <v>5.8573367999999988</v>
      </c>
      <c r="CW46" s="2">
        <f t="shared" si="48"/>
        <v>0</v>
      </c>
      <c r="CX46" s="2">
        <f t="shared" si="49"/>
        <v>0</v>
      </c>
      <c r="CY46" s="2">
        <f>(ROUND((((S46+ROUND((ROUND(((((EU46*1.2)*0.3))*AV46*1),2)*BS46),2))*AT46)/100),2)+ROUND(((ROUND((ROUND(((AE46-(((EU46*1.2)*0.3)))*AV46*1),2)*BS46),2)*AT46)/100),2))</f>
        <v>33.619999999999997</v>
      </c>
      <c r="CZ46" s="2">
        <f>(ROUND((((S46+ROUND((ROUND(((((EU46*1.2)*0.3))*AV46*1),2)*BS46),2))*AU46)/100),2)+ROUND(((ROUND((ROUND(((AE46-(((EU46*1.2)*0.3)))*AV46*1),2)*BS46),2)*AU46)/100),2))</f>
        <v>17.18</v>
      </c>
      <c r="DA46" s="2"/>
      <c r="DB46" s="2">
        <v>35</v>
      </c>
      <c r="DC46" s="2" t="s">
        <v>3</v>
      </c>
      <c r="DD46" s="2" t="s">
        <v>24</v>
      </c>
      <c r="DE46" s="2" t="s">
        <v>25</v>
      </c>
      <c r="DF46" s="2" t="s">
        <v>25</v>
      </c>
      <c r="DG46" s="2" t="s">
        <v>25</v>
      </c>
      <c r="DH46" s="2" t="s">
        <v>3</v>
      </c>
      <c r="DI46" s="2" t="s">
        <v>25</v>
      </c>
      <c r="DJ46" s="2" t="s">
        <v>25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1010</v>
      </c>
      <c r="DV46" s="2" t="s">
        <v>77</v>
      </c>
      <c r="DW46" s="2" t="s">
        <v>77</v>
      </c>
      <c r="DX46" s="2">
        <v>10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55393700</v>
      </c>
      <c r="EF46" s="2">
        <v>40</v>
      </c>
      <c r="EG46" s="2" t="s">
        <v>26</v>
      </c>
      <c r="EH46" s="2">
        <v>0</v>
      </c>
      <c r="EI46" s="2" t="s">
        <v>3</v>
      </c>
      <c r="EJ46" s="2">
        <v>2</v>
      </c>
      <c r="EK46" s="2">
        <v>68</v>
      </c>
      <c r="EL46" s="2" t="s">
        <v>27</v>
      </c>
      <c r="EM46" s="2" t="s">
        <v>28</v>
      </c>
      <c r="EN46" s="2"/>
      <c r="EO46" s="2" t="s">
        <v>29</v>
      </c>
      <c r="EP46" s="2"/>
      <c r="EQ46" s="2">
        <v>0</v>
      </c>
      <c r="ER46" s="2">
        <v>292.29000000000002</v>
      </c>
      <c r="ES46" s="2">
        <v>42.51</v>
      </c>
      <c r="ET46" s="2">
        <v>2.36</v>
      </c>
      <c r="EU46" s="2">
        <v>0.13</v>
      </c>
      <c r="EV46" s="2">
        <v>247.42</v>
      </c>
      <c r="EW46" s="2">
        <v>15.54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90</v>
      </c>
      <c r="FY46" s="2">
        <v>46</v>
      </c>
      <c r="FZ46" s="2"/>
      <c r="GA46" s="2" t="s">
        <v>3</v>
      </c>
      <c r="GB46" s="2"/>
      <c r="GC46" s="2"/>
      <c r="GD46" s="2">
        <v>1</v>
      </c>
      <c r="GE46" s="2"/>
      <c r="GF46" s="2">
        <v>1698093513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88.42</v>
      </c>
      <c r="GN46" s="2">
        <f t="shared" si="54"/>
        <v>0</v>
      </c>
      <c r="GO46" s="2">
        <f t="shared" si="55"/>
        <v>88.42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 s="3">
        <v>17</v>
      </c>
      <c r="B47" s="3">
        <v>1</v>
      </c>
      <c r="C47" s="3">
        <f>ROW(SmtRes!A114)</f>
        <v>114</v>
      </c>
      <c r="D47" s="3">
        <f>ROW(EtalonRes!A138)</f>
        <v>138</v>
      </c>
      <c r="E47" s="3" t="s">
        <v>74</v>
      </c>
      <c r="F47" s="3" t="s">
        <v>75</v>
      </c>
      <c r="G47" s="3" t="s">
        <v>76</v>
      </c>
      <c r="H47" s="3" t="s">
        <v>77</v>
      </c>
      <c r="I47" s="3">
        <f>ROUND(4/10,9)</f>
        <v>0.4</v>
      </c>
      <c r="J47" s="3">
        <v>0</v>
      </c>
      <c r="K47" s="3">
        <f>ROUND(4/10,9)</f>
        <v>0.4</v>
      </c>
      <c r="O47" s="3">
        <f t="shared" si="21"/>
        <v>2106.2600000000002</v>
      </c>
      <c r="P47" s="3">
        <f t="shared" si="22"/>
        <v>0</v>
      </c>
      <c r="Q47" s="3">
        <f>(ROUND((ROUND(((((ET47*1.2)*0.3))*AV47*I47),2)*BB47),2)+ROUND((ROUND(((AE47-(((EU47*1.2)*0.3)))*AV47*I47),2)*BS47),2))</f>
        <v>4.4000000000000004</v>
      </c>
      <c r="R47" s="3">
        <f>(ROUND((ROUND(((((EU47*1.2)*0.3))*AV47*I47),2)*BS47),2)+ROUND((ROUND(((AE47-(((EU47*1.2)*0.3)))*AV47*I47),2)*BS47),2))</f>
        <v>1.1299999999999999</v>
      </c>
      <c r="S47" s="3">
        <f t="shared" si="25"/>
        <v>2101.86</v>
      </c>
      <c r="T47" s="3">
        <f t="shared" si="26"/>
        <v>0</v>
      </c>
      <c r="U47" s="3">
        <f t="shared" si="27"/>
        <v>2.3429347199999997</v>
      </c>
      <c r="V47" s="3">
        <f t="shared" si="28"/>
        <v>0</v>
      </c>
      <c r="W47" s="3">
        <f t="shared" si="29"/>
        <v>0</v>
      </c>
      <c r="X47" s="3">
        <f>(ROUND((((S47+ROUND((ROUND(((((EU47*1.2)*0.3))*AV47*I47),2)*BS47),2))*AT47)/100),2)+ROUND(((ROUND((ROUND(((AE47-(((EU47*1.2)*0.3)))*AV47*I47),2)*BS47),2)*AT47)/100),2))</f>
        <v>1892.69</v>
      </c>
      <c r="Y47" s="3">
        <f>(ROUND((((S47+ROUND((ROUND(((((EU47*1.2)*0.3))*AV47*I47),2)*BS47),2))*AU47)/100),2)+ROUND(((ROUND((ROUND(((AE47-(((EU47*1.2)*0.3)))*AV47*I47),2)*BS47),2)*AU47)/100),2))</f>
        <v>967.38</v>
      </c>
      <c r="AA47" s="3">
        <v>55929115</v>
      </c>
      <c r="AB47" s="3">
        <f t="shared" si="32"/>
        <v>89.9208</v>
      </c>
      <c r="AC47" s="3">
        <f>ROUND((((ES47*1)*0)),6)</f>
        <v>0</v>
      </c>
      <c r="AD47" s="3">
        <f>ROUND((((((ET47*1.2)*0.3))-(((EU47*1.2)*0.3)))+AE47),6)</f>
        <v>0.84960000000000002</v>
      </c>
      <c r="AE47" s="3">
        <f t="shared" si="60"/>
        <v>4.6800000000000001E-2</v>
      </c>
      <c r="AF47" s="3">
        <f t="shared" si="60"/>
        <v>89.071200000000005</v>
      </c>
      <c r="AG47" s="3">
        <f t="shared" si="37"/>
        <v>0</v>
      </c>
      <c r="AH47" s="3">
        <f t="shared" si="61"/>
        <v>5.5943999999999994</v>
      </c>
      <c r="AI47" s="3">
        <f t="shared" si="61"/>
        <v>0</v>
      </c>
      <c r="AJ47" s="3">
        <f t="shared" si="40"/>
        <v>0</v>
      </c>
      <c r="AK47" s="3">
        <v>292.29000000000002</v>
      </c>
      <c r="AL47" s="3">
        <v>42.51</v>
      </c>
      <c r="AM47" s="3">
        <v>2.36</v>
      </c>
      <c r="AN47" s="3">
        <v>0.13</v>
      </c>
      <c r="AO47" s="3">
        <v>247.42</v>
      </c>
      <c r="AP47" s="3">
        <v>0</v>
      </c>
      <c r="AQ47" s="3">
        <v>15.54</v>
      </c>
      <c r="AR47" s="3">
        <v>0</v>
      </c>
      <c r="AS47" s="3">
        <v>0</v>
      </c>
      <c r="AT47" s="3">
        <v>90</v>
      </c>
      <c r="AU47" s="3">
        <v>46</v>
      </c>
      <c r="AV47" s="3">
        <v>1.0469999999999999</v>
      </c>
      <c r="AW47" s="3">
        <v>1</v>
      </c>
      <c r="AZ47" s="3">
        <v>1</v>
      </c>
      <c r="BA47" s="3">
        <v>56.35</v>
      </c>
      <c r="BB47" s="3">
        <v>12.21</v>
      </c>
      <c r="BC47" s="3">
        <v>1.84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78</v>
      </c>
      <c r="BM47" s="3">
        <v>68</v>
      </c>
      <c r="BN47" s="3">
        <v>0</v>
      </c>
      <c r="BO47" s="3" t="s">
        <v>75</v>
      </c>
      <c r="BP47" s="3">
        <v>1</v>
      </c>
      <c r="BQ47" s="3">
        <v>40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90</v>
      </c>
      <c r="CA47" s="3">
        <v>46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1249</v>
      </c>
      <c r="CO47" s="3">
        <v>0</v>
      </c>
      <c r="CP47" s="3">
        <f t="shared" si="41"/>
        <v>2106.2600000000002</v>
      </c>
      <c r="CQ47" s="3">
        <f t="shared" si="42"/>
        <v>0</v>
      </c>
      <c r="CR47" s="3">
        <f>(ROUND((ROUND(((((ET47*1.2)*0.3))*AV47*1),2)*BB47),2)+ROUND((ROUND(((AE47-(((EU47*1.2)*0.3)))*AV47*1),2)*BS47),2))</f>
        <v>10.87</v>
      </c>
      <c r="CS47" s="3">
        <f>(ROUND((ROUND(((((EU47*1.2)*0.3))*AV47*1),2)*BS47),2)+ROUND((ROUND(((AE47-(((EU47*1.2)*0.3)))*AV47*1),2)*BS47),2))</f>
        <v>2.82</v>
      </c>
      <c r="CT47" s="3">
        <f t="shared" si="45"/>
        <v>5255.2</v>
      </c>
      <c r="CU47" s="3">
        <f t="shared" si="46"/>
        <v>0</v>
      </c>
      <c r="CV47" s="3">
        <f t="shared" si="47"/>
        <v>5.8573367999999988</v>
      </c>
      <c r="CW47" s="3">
        <f t="shared" si="48"/>
        <v>0</v>
      </c>
      <c r="CX47" s="3">
        <f t="shared" si="49"/>
        <v>0</v>
      </c>
      <c r="CY47" s="3">
        <f>(ROUND((((S47+ROUND((ROUND(((((EU47*1.2)*0.3))*AV47*1),2)*BS47),2))*AT47)/100),2)+ROUND(((ROUND((ROUND(((AE47-(((EU47*1.2)*0.3)))*AV47*1),2)*BS47),2)*AT47)/100),2))</f>
        <v>1894.21</v>
      </c>
      <c r="CZ47" s="3">
        <f>(ROUND((((S47+ROUND((ROUND(((((EU47*1.2)*0.3))*AV47*1),2)*BS47),2))*AU47)/100),2)+ROUND(((ROUND((ROUND(((AE47-(((EU47*1.2)*0.3)))*AV47*1),2)*BS47),2)*AU47)/100),2))</f>
        <v>968.15</v>
      </c>
      <c r="DB47" s="3">
        <v>37</v>
      </c>
      <c r="DC47" s="3" t="s">
        <v>3</v>
      </c>
      <c r="DD47" s="3" t="s">
        <v>24</v>
      </c>
      <c r="DE47" s="3" t="s">
        <v>25</v>
      </c>
      <c r="DF47" s="3" t="s">
        <v>25</v>
      </c>
      <c r="DG47" s="3" t="s">
        <v>25</v>
      </c>
      <c r="DH47" s="3" t="s">
        <v>3</v>
      </c>
      <c r="DI47" s="3" t="s">
        <v>25</v>
      </c>
      <c r="DJ47" s="3" t="s">
        <v>25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1010</v>
      </c>
      <c r="DV47" s="3" t="s">
        <v>77</v>
      </c>
      <c r="DW47" s="3" t="s">
        <v>77</v>
      </c>
      <c r="DX47" s="3">
        <v>10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55393700</v>
      </c>
      <c r="EF47" s="3">
        <v>40</v>
      </c>
      <c r="EG47" s="3" t="s">
        <v>26</v>
      </c>
      <c r="EH47" s="3">
        <v>0</v>
      </c>
      <c r="EI47" s="3" t="s">
        <v>3</v>
      </c>
      <c r="EJ47" s="3">
        <v>2</v>
      </c>
      <c r="EK47" s="3">
        <v>68</v>
      </c>
      <c r="EL47" s="3" t="s">
        <v>27</v>
      </c>
      <c r="EM47" s="3" t="s">
        <v>28</v>
      </c>
      <c r="EO47" s="3" t="s">
        <v>29</v>
      </c>
      <c r="EQ47" s="3">
        <v>0</v>
      </c>
      <c r="ER47" s="3">
        <v>292.29000000000002</v>
      </c>
      <c r="ES47" s="3">
        <v>42.51</v>
      </c>
      <c r="ET47" s="3">
        <v>2.36</v>
      </c>
      <c r="EU47" s="3">
        <v>0.13</v>
      </c>
      <c r="EV47" s="3">
        <v>247.42</v>
      </c>
      <c r="EW47" s="3">
        <v>15.54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90</v>
      </c>
      <c r="FY47" s="3">
        <v>46</v>
      </c>
      <c r="GA47" s="3" t="s">
        <v>3</v>
      </c>
      <c r="GD47" s="3">
        <v>1</v>
      </c>
      <c r="GF47" s="3">
        <v>1698093513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4966.33</v>
      </c>
      <c r="GN47" s="3">
        <f t="shared" si="54"/>
        <v>0</v>
      </c>
      <c r="GO47" s="3">
        <f t="shared" si="55"/>
        <v>4966.33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">
      <c r="A48" s="2">
        <v>17</v>
      </c>
      <c r="B48" s="2">
        <v>1</v>
      </c>
      <c r="C48" s="2">
        <f>ROW(SmtRes!A115)</f>
        <v>115</v>
      </c>
      <c r="D48" s="2">
        <f>ROW(EtalonRes!A139)</f>
        <v>139</v>
      </c>
      <c r="E48" s="2" t="s">
        <v>79</v>
      </c>
      <c r="F48" s="2" t="s">
        <v>80</v>
      </c>
      <c r="G48" s="2" t="s">
        <v>81</v>
      </c>
      <c r="H48" s="2" t="s">
        <v>82</v>
      </c>
      <c r="I48" s="2">
        <f>ROUND((26500+150+100)/100,9)</f>
        <v>267.5</v>
      </c>
      <c r="J48" s="2">
        <v>0</v>
      </c>
      <c r="K48" s="2">
        <f>ROUND((26500+150+100)/100,9)</f>
        <v>267.5</v>
      </c>
      <c r="L48" s="2"/>
      <c r="M48" s="2"/>
      <c r="N48" s="2"/>
      <c r="O48" s="2">
        <f t="shared" si="21"/>
        <v>33111.29</v>
      </c>
      <c r="P48" s="2">
        <f t="shared" si="22"/>
        <v>0</v>
      </c>
      <c r="Q48" s="2">
        <f>(ROUND((ROUND((((ET48*1.2))*AV48*I48),2)*BB48),2)+ROUND((ROUND(((AE48-((EU48*1.2)))*AV48*I48),2)*BS48),2))</f>
        <v>0</v>
      </c>
      <c r="R48" s="2">
        <f>(ROUND((ROUND((((EU48*1.2))*AV48*I48),2)*BS48),2)+ROUND((ROUND(((AE48-((EU48*1.2)))*AV48*I48),2)*BS48),2))</f>
        <v>0</v>
      </c>
      <c r="S48" s="2">
        <f t="shared" si="25"/>
        <v>33111.29</v>
      </c>
      <c r="T48" s="2">
        <f t="shared" si="26"/>
        <v>0</v>
      </c>
      <c r="U48" s="2">
        <f t="shared" si="27"/>
        <v>3239.8786799999998</v>
      </c>
      <c r="V48" s="2">
        <f t="shared" si="28"/>
        <v>0</v>
      </c>
      <c r="W48" s="2">
        <f t="shared" si="29"/>
        <v>0</v>
      </c>
      <c r="X48" s="2">
        <f>(ROUND((((S48+ROUND((ROUND((((EU48*1.2))*AV48*I48),2)*BS48),2))*AT48)/100),2)+ROUND(((ROUND((ROUND(((AE48-((EU48*1.2)))*AV48*I48),2)*BS48),2)*AT48)/100),2))</f>
        <v>30131.27</v>
      </c>
      <c r="Y48" s="2">
        <f>(ROUND((((S48+ROUND((ROUND((((EU48*1.2))*AV48*I48),2)*BS48),2))*AU48)/100),2)+ROUND(((ROUND((ROUND(((AE48-((EU48*1.2)))*AV48*I48),2)*BS48),2)*AU48)/100),2))</f>
        <v>15893.42</v>
      </c>
      <c r="Z48" s="2"/>
      <c r="AA48" s="2">
        <v>55929113</v>
      </c>
      <c r="AB48" s="2">
        <f t="shared" si="32"/>
        <v>118.224</v>
      </c>
      <c r="AC48" s="2">
        <f>ROUND(((ES48*1)),6)</f>
        <v>0</v>
      </c>
      <c r="AD48" s="2">
        <f>ROUND(((((ET48*1.2))-((EU48*1.2)))+AE48),6)</f>
        <v>0</v>
      </c>
      <c r="AE48" s="2">
        <f>ROUND(((EU48*1.2)),6)</f>
        <v>0</v>
      </c>
      <c r="AF48" s="2">
        <f>ROUND(((EV48*1.2)),6)</f>
        <v>118.224</v>
      </c>
      <c r="AG48" s="2">
        <f t="shared" si="37"/>
        <v>0</v>
      </c>
      <c r="AH48" s="2">
        <f>((EW48*1.2))</f>
        <v>11.568</v>
      </c>
      <c r="AI48" s="2">
        <f>((EX48*1.2))</f>
        <v>0</v>
      </c>
      <c r="AJ48" s="2">
        <f t="shared" si="40"/>
        <v>0</v>
      </c>
      <c r="AK48" s="2">
        <v>98.52</v>
      </c>
      <c r="AL48" s="2">
        <v>0</v>
      </c>
      <c r="AM48" s="2">
        <v>0</v>
      </c>
      <c r="AN48" s="2">
        <v>0</v>
      </c>
      <c r="AO48" s="2">
        <v>98.52</v>
      </c>
      <c r="AP48" s="2">
        <v>0</v>
      </c>
      <c r="AQ48" s="2">
        <v>9.64</v>
      </c>
      <c r="AR48" s="2">
        <v>0</v>
      </c>
      <c r="AS48" s="2">
        <v>0</v>
      </c>
      <c r="AT48" s="2">
        <v>91</v>
      </c>
      <c r="AU48" s="2">
        <v>48</v>
      </c>
      <c r="AV48" s="2">
        <v>1.0469999999999999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1</v>
      </c>
      <c r="BJ48" s="2" t="s">
        <v>83</v>
      </c>
      <c r="BK48" s="2"/>
      <c r="BL48" s="2"/>
      <c r="BM48" s="2">
        <v>106</v>
      </c>
      <c r="BN48" s="2">
        <v>0</v>
      </c>
      <c r="BO48" s="2" t="s">
        <v>80</v>
      </c>
      <c r="BP48" s="2">
        <v>1</v>
      </c>
      <c r="BQ48" s="2">
        <v>60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91</v>
      </c>
      <c r="CA48" s="2">
        <v>48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1250</v>
      </c>
      <c r="CO48" s="2">
        <v>0</v>
      </c>
      <c r="CP48" s="2">
        <f t="shared" si="41"/>
        <v>33111.29</v>
      </c>
      <c r="CQ48" s="2">
        <f t="shared" si="42"/>
        <v>0</v>
      </c>
      <c r="CR48" s="2">
        <f>(ROUND((ROUND((((ET48*1.2))*AV48*1),2)*BB48),2)+ROUND((ROUND(((AE48-((EU48*1.2)))*AV48*1),2)*BS48),2))</f>
        <v>0</v>
      </c>
      <c r="CS48" s="2">
        <f>(ROUND((ROUND((((EU48*1.2))*AV48*1),2)*BS48),2)+ROUND((ROUND(((AE48-((EU48*1.2)))*AV48*1),2)*BS48),2))</f>
        <v>0</v>
      </c>
      <c r="CT48" s="2">
        <f t="shared" si="45"/>
        <v>123.78</v>
      </c>
      <c r="CU48" s="2">
        <f t="shared" si="46"/>
        <v>0</v>
      </c>
      <c r="CV48" s="2">
        <f t="shared" si="47"/>
        <v>12.111695999999998</v>
      </c>
      <c r="CW48" s="2">
        <f t="shared" si="48"/>
        <v>0</v>
      </c>
      <c r="CX48" s="2">
        <f t="shared" si="49"/>
        <v>0</v>
      </c>
      <c r="CY48" s="2">
        <f>(ROUND((((S48+ROUND((ROUND((((EU48*1.2))*AV48*1),2)*BS48),2))*AT48)/100),2)+ROUND(((ROUND((ROUND(((AE48-((EU48*1.2)))*AV48*1),2)*BS48),2)*AT48)/100),2))</f>
        <v>30131.27</v>
      </c>
      <c r="CZ48" s="2">
        <f>(ROUND((((S48+ROUND((ROUND((((EU48*1.2))*AV48*1),2)*BS48),2))*AU48)/100),2)+ROUND(((ROUND((ROUND(((AE48-((EU48*1.2)))*AV48*1),2)*BS48),2)*AU48)/100),2))</f>
        <v>15893.42</v>
      </c>
      <c r="DA48" s="2"/>
      <c r="DB48" s="2">
        <v>39</v>
      </c>
      <c r="DC48" s="2" t="s">
        <v>3</v>
      </c>
      <c r="DD48" s="2" t="s">
        <v>62</v>
      </c>
      <c r="DE48" s="2" t="s">
        <v>63</v>
      </c>
      <c r="DF48" s="2" t="s">
        <v>63</v>
      </c>
      <c r="DG48" s="2" t="s">
        <v>63</v>
      </c>
      <c r="DH48" s="2" t="s">
        <v>3</v>
      </c>
      <c r="DI48" s="2" t="s">
        <v>63</v>
      </c>
      <c r="DJ48" s="2" t="s">
        <v>63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1003</v>
      </c>
      <c r="DV48" s="2" t="s">
        <v>82</v>
      </c>
      <c r="DW48" s="2" t="s">
        <v>82</v>
      </c>
      <c r="DX48" s="2">
        <v>100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55393738</v>
      </c>
      <c r="EF48" s="2">
        <v>60</v>
      </c>
      <c r="EG48" s="2" t="s">
        <v>64</v>
      </c>
      <c r="EH48" s="2">
        <v>0</v>
      </c>
      <c r="EI48" s="2" t="s">
        <v>3</v>
      </c>
      <c r="EJ48" s="2">
        <v>1</v>
      </c>
      <c r="EK48" s="2">
        <v>106</v>
      </c>
      <c r="EL48" s="2" t="s">
        <v>65</v>
      </c>
      <c r="EM48" s="2" t="s">
        <v>66</v>
      </c>
      <c r="EN48" s="2"/>
      <c r="EO48" s="2" t="s">
        <v>67</v>
      </c>
      <c r="EP48" s="2"/>
      <c r="EQ48" s="2">
        <v>0</v>
      </c>
      <c r="ER48" s="2">
        <v>98.52</v>
      </c>
      <c r="ES48" s="2">
        <v>0</v>
      </c>
      <c r="ET48" s="2">
        <v>0</v>
      </c>
      <c r="EU48" s="2">
        <v>0</v>
      </c>
      <c r="EV48" s="2">
        <v>98.52</v>
      </c>
      <c r="EW48" s="2">
        <v>9.64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91</v>
      </c>
      <c r="FY48" s="2">
        <v>48</v>
      </c>
      <c r="FZ48" s="2"/>
      <c r="GA48" s="2" t="s">
        <v>3</v>
      </c>
      <c r="GB48" s="2"/>
      <c r="GC48" s="2"/>
      <c r="GD48" s="2">
        <v>1</v>
      </c>
      <c r="GE48" s="2"/>
      <c r="GF48" s="2">
        <v>1114236003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52"/>
        <v>0</v>
      </c>
      <c r="GM48" s="2">
        <f t="shared" si="53"/>
        <v>79135.98</v>
      </c>
      <c r="GN48" s="2">
        <f t="shared" si="54"/>
        <v>79135.98</v>
      </c>
      <c r="GO48" s="2">
        <f t="shared" si="55"/>
        <v>0</v>
      </c>
      <c r="GP48" s="2">
        <f t="shared" si="56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57"/>
        <v>0</v>
      </c>
      <c r="GW48" s="2">
        <v>1</v>
      </c>
      <c r="GX48" s="2">
        <f t="shared" si="58"/>
        <v>0</v>
      </c>
      <c r="GY48" s="2"/>
      <c r="GZ48" s="2"/>
      <c r="HA48" s="2">
        <v>0</v>
      </c>
      <c r="HB48" s="2">
        <v>0</v>
      </c>
      <c r="HC48" s="2">
        <f t="shared" si="59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 s="3">
        <v>17</v>
      </c>
      <c r="B49" s="3">
        <v>1</v>
      </c>
      <c r="C49" s="3">
        <f>ROW(SmtRes!A116)</f>
        <v>116</v>
      </c>
      <c r="D49" s="3">
        <f>ROW(EtalonRes!A140)</f>
        <v>140</v>
      </c>
      <c r="E49" s="3" t="s">
        <v>79</v>
      </c>
      <c r="F49" s="3" t="s">
        <v>80</v>
      </c>
      <c r="G49" s="3" t="s">
        <v>81</v>
      </c>
      <c r="H49" s="3" t="s">
        <v>82</v>
      </c>
      <c r="I49" s="3">
        <f>ROUND((26500+150+100)/100,9)</f>
        <v>267.5</v>
      </c>
      <c r="J49" s="3">
        <v>0</v>
      </c>
      <c r="K49" s="3">
        <f>ROUND((26500+150+100)/100,9)</f>
        <v>267.5</v>
      </c>
      <c r="O49" s="3">
        <f t="shared" si="21"/>
        <v>1865821.19</v>
      </c>
      <c r="P49" s="3">
        <f t="shared" si="22"/>
        <v>0</v>
      </c>
      <c r="Q49" s="3">
        <f>(ROUND((ROUND((((ET49*1.2))*AV49*I49),2)*BB49),2)+ROUND((ROUND(((AE49-((EU49*1.2)))*AV49*I49),2)*BS49),2))</f>
        <v>0</v>
      </c>
      <c r="R49" s="3">
        <f>(ROUND((ROUND((((EU49*1.2))*AV49*I49),2)*BS49),2)+ROUND((ROUND(((AE49-((EU49*1.2)))*AV49*I49),2)*BS49),2))</f>
        <v>0</v>
      </c>
      <c r="S49" s="3">
        <f t="shared" si="25"/>
        <v>1865821.19</v>
      </c>
      <c r="T49" s="3">
        <f t="shared" si="26"/>
        <v>0</v>
      </c>
      <c r="U49" s="3">
        <f t="shared" si="27"/>
        <v>3239.8786799999998</v>
      </c>
      <c r="V49" s="3">
        <f t="shared" si="28"/>
        <v>0</v>
      </c>
      <c r="W49" s="3">
        <f t="shared" si="29"/>
        <v>0</v>
      </c>
      <c r="X49" s="3">
        <f>(ROUND((((S49+ROUND((ROUND((((EU49*1.2))*AV49*I49),2)*BS49),2))*AT49)/100),2)+ROUND(((ROUND((ROUND(((AE49-((EU49*1.2)))*AV49*I49),2)*BS49),2)*AT49)/100),2))</f>
        <v>1697897.28</v>
      </c>
      <c r="Y49" s="3">
        <f>(ROUND((((S49+ROUND((ROUND((((EU49*1.2))*AV49*I49),2)*BS49),2))*AU49)/100),2)+ROUND(((ROUND((ROUND(((AE49-((EU49*1.2)))*AV49*I49),2)*BS49),2)*AU49)/100),2))</f>
        <v>895594.17</v>
      </c>
      <c r="AA49" s="3">
        <v>55929115</v>
      </c>
      <c r="AB49" s="3">
        <f t="shared" si="32"/>
        <v>118.224</v>
      </c>
      <c r="AC49" s="3">
        <f>ROUND(((ES49*1)),6)</f>
        <v>0</v>
      </c>
      <c r="AD49" s="3">
        <f>ROUND(((((ET49*1.2))-((EU49*1.2)))+AE49),6)</f>
        <v>0</v>
      </c>
      <c r="AE49" s="3">
        <f>ROUND(((EU49*1.2)),6)</f>
        <v>0</v>
      </c>
      <c r="AF49" s="3">
        <f>ROUND(((EV49*1.2)),6)</f>
        <v>118.224</v>
      </c>
      <c r="AG49" s="3">
        <f t="shared" si="37"/>
        <v>0</v>
      </c>
      <c r="AH49" s="3">
        <f>((EW49*1.2))</f>
        <v>11.568</v>
      </c>
      <c r="AI49" s="3">
        <f>((EX49*1.2))</f>
        <v>0</v>
      </c>
      <c r="AJ49" s="3">
        <f t="shared" si="40"/>
        <v>0</v>
      </c>
      <c r="AK49" s="3">
        <v>98.52</v>
      </c>
      <c r="AL49" s="3">
        <v>0</v>
      </c>
      <c r="AM49" s="3">
        <v>0</v>
      </c>
      <c r="AN49" s="3">
        <v>0</v>
      </c>
      <c r="AO49" s="3">
        <v>98.52</v>
      </c>
      <c r="AP49" s="3">
        <v>0</v>
      </c>
      <c r="AQ49" s="3">
        <v>9.64</v>
      </c>
      <c r="AR49" s="3">
        <v>0</v>
      </c>
      <c r="AS49" s="3">
        <v>0</v>
      </c>
      <c r="AT49" s="3">
        <v>91</v>
      </c>
      <c r="AU49" s="3">
        <v>48</v>
      </c>
      <c r="AV49" s="3">
        <v>1.0469999999999999</v>
      </c>
      <c r="AW49" s="3">
        <v>1</v>
      </c>
      <c r="AZ49" s="3">
        <v>1</v>
      </c>
      <c r="BA49" s="3">
        <v>56.35</v>
      </c>
      <c r="BB49" s="3">
        <v>1</v>
      </c>
      <c r="BC49" s="3">
        <v>1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0</v>
      </c>
      <c r="BI49" s="3">
        <v>1</v>
      </c>
      <c r="BJ49" s="3" t="s">
        <v>83</v>
      </c>
      <c r="BM49" s="3">
        <v>106</v>
      </c>
      <c r="BN49" s="3">
        <v>0</v>
      </c>
      <c r="BO49" s="3" t="s">
        <v>80</v>
      </c>
      <c r="BP49" s="3">
        <v>1</v>
      </c>
      <c r="BQ49" s="3">
        <v>60</v>
      </c>
      <c r="BR49" s="3">
        <v>0</v>
      </c>
      <c r="BS49" s="3">
        <v>56.35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91</v>
      </c>
      <c r="CA49" s="3">
        <v>48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1250</v>
      </c>
      <c r="CO49" s="3">
        <v>0</v>
      </c>
      <c r="CP49" s="3">
        <f t="shared" si="41"/>
        <v>1865821.19</v>
      </c>
      <c r="CQ49" s="3">
        <f t="shared" si="42"/>
        <v>0</v>
      </c>
      <c r="CR49" s="3">
        <f>(ROUND((ROUND((((ET49*1.2))*AV49*1),2)*BB49),2)+ROUND((ROUND(((AE49-((EU49*1.2)))*AV49*1),2)*BS49),2))</f>
        <v>0</v>
      </c>
      <c r="CS49" s="3">
        <f>(ROUND((ROUND((((EU49*1.2))*AV49*1),2)*BS49),2)+ROUND((ROUND(((AE49-((EU49*1.2)))*AV49*1),2)*BS49),2))</f>
        <v>0</v>
      </c>
      <c r="CT49" s="3">
        <f t="shared" si="45"/>
        <v>6975</v>
      </c>
      <c r="CU49" s="3">
        <f t="shared" si="46"/>
        <v>0</v>
      </c>
      <c r="CV49" s="3">
        <f t="shared" si="47"/>
        <v>12.111695999999998</v>
      </c>
      <c r="CW49" s="3">
        <f t="shared" si="48"/>
        <v>0</v>
      </c>
      <c r="CX49" s="3">
        <f t="shared" si="49"/>
        <v>0</v>
      </c>
      <c r="CY49" s="3">
        <f>(ROUND((((S49+ROUND((ROUND((((EU49*1.2))*AV49*1),2)*BS49),2))*AT49)/100),2)+ROUND(((ROUND((ROUND(((AE49-((EU49*1.2)))*AV49*1),2)*BS49),2)*AT49)/100),2))</f>
        <v>1697897.28</v>
      </c>
      <c r="CZ49" s="3">
        <f>(ROUND((((S49+ROUND((ROUND((((EU49*1.2))*AV49*1),2)*BS49),2))*AU49)/100),2)+ROUND(((ROUND((ROUND(((AE49-((EU49*1.2)))*AV49*1),2)*BS49),2)*AU49)/100),2))</f>
        <v>895594.17</v>
      </c>
      <c r="DB49" s="3">
        <v>40</v>
      </c>
      <c r="DC49" s="3" t="s">
        <v>3</v>
      </c>
      <c r="DD49" s="3" t="s">
        <v>62</v>
      </c>
      <c r="DE49" s="3" t="s">
        <v>63</v>
      </c>
      <c r="DF49" s="3" t="s">
        <v>63</v>
      </c>
      <c r="DG49" s="3" t="s">
        <v>63</v>
      </c>
      <c r="DH49" s="3" t="s">
        <v>3</v>
      </c>
      <c r="DI49" s="3" t="s">
        <v>63</v>
      </c>
      <c r="DJ49" s="3" t="s">
        <v>63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1003</v>
      </c>
      <c r="DV49" s="3" t="s">
        <v>82</v>
      </c>
      <c r="DW49" s="3" t="s">
        <v>82</v>
      </c>
      <c r="DX49" s="3">
        <v>100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55393738</v>
      </c>
      <c r="EF49" s="3">
        <v>60</v>
      </c>
      <c r="EG49" s="3" t="s">
        <v>64</v>
      </c>
      <c r="EH49" s="3">
        <v>0</v>
      </c>
      <c r="EI49" s="3" t="s">
        <v>3</v>
      </c>
      <c r="EJ49" s="3">
        <v>1</v>
      </c>
      <c r="EK49" s="3">
        <v>106</v>
      </c>
      <c r="EL49" s="3" t="s">
        <v>65</v>
      </c>
      <c r="EM49" s="3" t="s">
        <v>66</v>
      </c>
      <c r="EO49" s="3" t="s">
        <v>67</v>
      </c>
      <c r="EQ49" s="3">
        <v>0</v>
      </c>
      <c r="ER49" s="3">
        <v>98.52</v>
      </c>
      <c r="ES49" s="3">
        <v>0</v>
      </c>
      <c r="ET49" s="3">
        <v>0</v>
      </c>
      <c r="EU49" s="3">
        <v>0</v>
      </c>
      <c r="EV49" s="3">
        <v>98.52</v>
      </c>
      <c r="EW49" s="3">
        <v>9.64</v>
      </c>
      <c r="EX49" s="3">
        <v>0</v>
      </c>
      <c r="EY49" s="3">
        <v>0</v>
      </c>
      <c r="FQ49" s="3">
        <v>0</v>
      </c>
      <c r="FR49" s="3">
        <v>0</v>
      </c>
      <c r="FS49" s="3">
        <v>0</v>
      </c>
      <c r="FX49" s="3">
        <v>91</v>
      </c>
      <c r="FY49" s="3">
        <v>48</v>
      </c>
      <c r="GA49" s="3" t="s">
        <v>3</v>
      </c>
      <c r="GD49" s="3">
        <v>1</v>
      </c>
      <c r="GF49" s="3">
        <v>1114236003</v>
      </c>
      <c r="GG49" s="3">
        <v>2</v>
      </c>
      <c r="GH49" s="3">
        <v>1</v>
      </c>
      <c r="GI49" s="3">
        <v>2</v>
      </c>
      <c r="GJ49" s="3">
        <v>0</v>
      </c>
      <c r="GK49" s="3">
        <v>0</v>
      </c>
      <c r="GL49" s="3">
        <f t="shared" si="52"/>
        <v>0</v>
      </c>
      <c r="GM49" s="3">
        <f t="shared" si="53"/>
        <v>4459312.6399999997</v>
      </c>
      <c r="GN49" s="3">
        <f t="shared" si="54"/>
        <v>4459312.6399999997</v>
      </c>
      <c r="GO49" s="3">
        <f t="shared" si="55"/>
        <v>0</v>
      </c>
      <c r="GP49" s="3">
        <f t="shared" si="56"/>
        <v>0</v>
      </c>
      <c r="GR49" s="3">
        <v>0</v>
      </c>
      <c r="GS49" s="3">
        <v>3</v>
      </c>
      <c r="GT49" s="3">
        <v>0</v>
      </c>
      <c r="GU49" s="3" t="s">
        <v>3</v>
      </c>
      <c r="GV49" s="3">
        <f t="shared" si="57"/>
        <v>0</v>
      </c>
      <c r="GW49" s="3">
        <v>1</v>
      </c>
      <c r="GX49" s="3">
        <f t="shared" si="58"/>
        <v>0</v>
      </c>
      <c r="HA49" s="3">
        <v>0</v>
      </c>
      <c r="HB49" s="3">
        <v>0</v>
      </c>
      <c r="HC49" s="3">
        <f t="shared" si="59"/>
        <v>0</v>
      </c>
      <c r="HE49" s="3" t="s">
        <v>3</v>
      </c>
      <c r="HF49" s="3" t="s">
        <v>3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">
      <c r="A50" s="2">
        <v>17</v>
      </c>
      <c r="B50" s="2">
        <v>1</v>
      </c>
      <c r="C50" s="2">
        <f>ROW(SmtRes!A124)</f>
        <v>124</v>
      </c>
      <c r="D50" s="2">
        <f>ROW(EtalonRes!A153)</f>
        <v>153</v>
      </c>
      <c r="E50" s="2" t="s">
        <v>84</v>
      </c>
      <c r="F50" s="2" t="s">
        <v>85</v>
      </c>
      <c r="G50" s="2" t="s">
        <v>86</v>
      </c>
      <c r="H50" s="2" t="s">
        <v>87</v>
      </c>
      <c r="I50" s="2">
        <f>ROUND((450+100)/100,9)</f>
        <v>5.5</v>
      </c>
      <c r="J50" s="2">
        <v>0</v>
      </c>
      <c r="K50" s="2">
        <f>ROUND((450+100)/100,9)</f>
        <v>5.5</v>
      </c>
      <c r="L50" s="2"/>
      <c r="M50" s="2"/>
      <c r="N50" s="2"/>
      <c r="O50" s="2">
        <f t="shared" si="21"/>
        <v>441.23</v>
      </c>
      <c r="P50" s="2">
        <f t="shared" si="22"/>
        <v>0</v>
      </c>
      <c r="Q50" s="2">
        <f t="shared" ref="Q50:Q55" si="62">(ROUND((ROUND(((((ET50*1.2)*0.3))*AV50*I50),2)*BB50),2)+ROUND((ROUND(((AE50-(((EU50*1.2)*0.3)))*AV50*I50),2)*BS50),2))</f>
        <v>13.83</v>
      </c>
      <c r="R50" s="2">
        <f t="shared" ref="R50:R55" si="63">(ROUND((ROUND(((((EU50*1.2)*0.3))*AV50*I50),2)*BS50),2)+ROUND((ROUND(((AE50-(((EU50*1.2)*0.3)))*AV50*I50),2)*BS50),2))</f>
        <v>2.4900000000000002</v>
      </c>
      <c r="S50" s="2">
        <f t="shared" si="25"/>
        <v>427.4</v>
      </c>
      <c r="T50" s="2">
        <f t="shared" si="26"/>
        <v>0</v>
      </c>
      <c r="U50" s="2">
        <f t="shared" si="27"/>
        <v>37.605308399999998</v>
      </c>
      <c r="V50" s="2">
        <f t="shared" si="28"/>
        <v>0</v>
      </c>
      <c r="W50" s="2">
        <f t="shared" si="29"/>
        <v>0</v>
      </c>
      <c r="X50" s="2">
        <f t="shared" ref="X50:X55" si="64">(ROUND((((S50+ROUND((ROUND(((((EU50*1.2)*0.3))*AV50*I50),2)*BS50),2))*AT50)/100),2)+ROUND(((ROUND((ROUND(((AE50-(((EU50*1.2)*0.3)))*AV50*I50),2)*BS50),2)*AT50)/100),2))</f>
        <v>416.99</v>
      </c>
      <c r="Y50" s="2">
        <f t="shared" ref="Y50:Y55" si="65">(ROUND((((S50+ROUND((ROUND(((((EU50*1.2)*0.3))*AV50*I50),2)*BS50),2))*AU50)/100),2)+ROUND(((ROUND((ROUND(((AE50-(((EU50*1.2)*0.3)))*AV50*I50),2)*BS50),2)*AU50)/100),2))</f>
        <v>219.24</v>
      </c>
      <c r="Z50" s="2"/>
      <c r="AA50" s="2">
        <v>55929113</v>
      </c>
      <c r="AB50" s="2">
        <f t="shared" si="32"/>
        <v>76.622399999999999</v>
      </c>
      <c r="AC50" s="2">
        <f t="shared" ref="AC50:AC55" si="66">ROUND((((ES50*1)*0)),6)</f>
        <v>0</v>
      </c>
      <c r="AD50" s="2">
        <f t="shared" ref="AD50:AD55" si="67">ROUND((((((ET50*1.2)*0.3))-(((EU50*1.2)*0.3)))+AE50),6)</f>
        <v>2.4011999999999998</v>
      </c>
      <c r="AE50" s="2">
        <f t="shared" ref="AE50:AF55" si="68">ROUND((((EU50*1.2)*0.3)),6)</f>
        <v>0.432</v>
      </c>
      <c r="AF50" s="2">
        <f t="shared" si="68"/>
        <v>74.221199999999996</v>
      </c>
      <c r="AG50" s="2">
        <f t="shared" si="37"/>
        <v>0</v>
      </c>
      <c r="AH50" s="2">
        <f t="shared" ref="AH50:AI55" si="69">(((EW50*1.2)*0.3))</f>
        <v>6.5304000000000002</v>
      </c>
      <c r="AI50" s="2">
        <f t="shared" si="69"/>
        <v>0</v>
      </c>
      <c r="AJ50" s="2">
        <f t="shared" si="40"/>
        <v>0</v>
      </c>
      <c r="AK50" s="2">
        <v>224.18</v>
      </c>
      <c r="AL50" s="2">
        <v>11.34</v>
      </c>
      <c r="AM50" s="2">
        <v>6.67</v>
      </c>
      <c r="AN50" s="2">
        <v>1.2</v>
      </c>
      <c r="AO50" s="2">
        <v>206.17</v>
      </c>
      <c r="AP50" s="2">
        <v>0</v>
      </c>
      <c r="AQ50" s="2">
        <v>18.14</v>
      </c>
      <c r="AR50" s="2">
        <v>0</v>
      </c>
      <c r="AS50" s="2">
        <v>0</v>
      </c>
      <c r="AT50" s="2">
        <v>97</v>
      </c>
      <c r="AU50" s="2">
        <v>51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2</v>
      </c>
      <c r="BJ50" s="2" t="s">
        <v>88</v>
      </c>
      <c r="BK50" s="2"/>
      <c r="BL50" s="2"/>
      <c r="BM50" s="2">
        <v>67</v>
      </c>
      <c r="BN50" s="2">
        <v>0</v>
      </c>
      <c r="BO50" s="2" t="s">
        <v>85</v>
      </c>
      <c r="BP50" s="2">
        <v>1</v>
      </c>
      <c r="BQ50" s="2">
        <v>40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97</v>
      </c>
      <c r="CA50" s="2">
        <v>51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1249</v>
      </c>
      <c r="CO50" s="2">
        <v>0</v>
      </c>
      <c r="CP50" s="2">
        <f t="shared" si="41"/>
        <v>441.22999999999996</v>
      </c>
      <c r="CQ50" s="2">
        <f t="shared" si="42"/>
        <v>0</v>
      </c>
      <c r="CR50" s="2">
        <f t="shared" ref="CR50:CR55" si="70">(ROUND((ROUND(((((ET50*1.2)*0.3))*AV50*1),2)*BB50),2)+ROUND((ROUND(((AE50-(((EU50*1.2)*0.3)))*AV50*1),2)*BS50),2))</f>
        <v>2.5099999999999998</v>
      </c>
      <c r="CS50" s="2">
        <f t="shared" ref="CS50:CS55" si="71">(ROUND((ROUND(((((EU50*1.2)*0.3))*AV50*1),2)*BS50),2)+ROUND((ROUND(((AE50-(((EU50*1.2)*0.3)))*AV50*1),2)*BS50),2))</f>
        <v>0.45</v>
      </c>
      <c r="CT50" s="2">
        <f t="shared" si="45"/>
        <v>77.709999999999994</v>
      </c>
      <c r="CU50" s="2">
        <f t="shared" si="46"/>
        <v>0</v>
      </c>
      <c r="CV50" s="2">
        <f t="shared" si="47"/>
        <v>6.8373287999999999</v>
      </c>
      <c r="CW50" s="2">
        <f t="shared" si="48"/>
        <v>0</v>
      </c>
      <c r="CX50" s="2">
        <f t="shared" si="49"/>
        <v>0</v>
      </c>
      <c r="CY50" s="2">
        <f t="shared" ref="CY50:CY55" si="72">(ROUND((((S50+ROUND((ROUND(((((EU50*1.2)*0.3))*AV50*1),2)*BS50),2))*AT50)/100),2)+ROUND(((ROUND((ROUND(((AE50-(((EU50*1.2)*0.3)))*AV50*1),2)*BS50),2)*AT50)/100),2))</f>
        <v>415.01</v>
      </c>
      <c r="CZ50" s="2">
        <f t="shared" ref="CZ50:CZ55" si="73">(ROUND((((S50+ROUND((ROUND(((((EU50*1.2)*0.3))*AV50*1),2)*BS50),2))*AU50)/100),2)+ROUND(((ROUND((ROUND(((AE50-(((EU50*1.2)*0.3)))*AV50*1),2)*BS50),2)*AU50)/100),2))</f>
        <v>218.2</v>
      </c>
      <c r="DA50" s="2"/>
      <c r="DB50" s="2">
        <v>41</v>
      </c>
      <c r="DC50" s="2" t="s">
        <v>3</v>
      </c>
      <c r="DD50" s="2" t="s">
        <v>24</v>
      </c>
      <c r="DE50" s="2" t="s">
        <v>25</v>
      </c>
      <c r="DF50" s="2" t="s">
        <v>25</v>
      </c>
      <c r="DG50" s="2" t="s">
        <v>25</v>
      </c>
      <c r="DH50" s="2" t="s">
        <v>3</v>
      </c>
      <c r="DI50" s="2" t="s">
        <v>25</v>
      </c>
      <c r="DJ50" s="2" t="s">
        <v>25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87</v>
      </c>
      <c r="DW50" s="2" t="s">
        <v>87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55393699</v>
      </c>
      <c r="EF50" s="2">
        <v>40</v>
      </c>
      <c r="EG50" s="2" t="s">
        <v>26</v>
      </c>
      <c r="EH50" s="2">
        <v>0</v>
      </c>
      <c r="EI50" s="2" t="s">
        <v>3</v>
      </c>
      <c r="EJ50" s="2">
        <v>2</v>
      </c>
      <c r="EK50" s="2">
        <v>67</v>
      </c>
      <c r="EL50" s="2" t="s">
        <v>72</v>
      </c>
      <c r="EM50" s="2" t="s">
        <v>73</v>
      </c>
      <c r="EN50" s="2"/>
      <c r="EO50" s="2" t="s">
        <v>29</v>
      </c>
      <c r="EP50" s="2"/>
      <c r="EQ50" s="2">
        <v>0</v>
      </c>
      <c r="ER50" s="2">
        <v>224.18</v>
      </c>
      <c r="ES50" s="2">
        <v>11.34</v>
      </c>
      <c r="ET50" s="2">
        <v>6.67</v>
      </c>
      <c r="EU50" s="2">
        <v>1.2</v>
      </c>
      <c r="EV50" s="2">
        <v>206.17</v>
      </c>
      <c r="EW50" s="2">
        <v>18.14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97</v>
      </c>
      <c r="FY50" s="2">
        <v>51</v>
      </c>
      <c r="FZ50" s="2"/>
      <c r="GA50" s="2" t="s">
        <v>3</v>
      </c>
      <c r="GB50" s="2"/>
      <c r="GC50" s="2"/>
      <c r="GD50" s="2">
        <v>1</v>
      </c>
      <c r="GE50" s="2"/>
      <c r="GF50" s="2">
        <v>1878904797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52"/>
        <v>0</v>
      </c>
      <c r="GM50" s="2">
        <f t="shared" si="53"/>
        <v>1077.46</v>
      </c>
      <c r="GN50" s="2">
        <f t="shared" si="54"/>
        <v>0</v>
      </c>
      <c r="GO50" s="2">
        <f t="shared" si="55"/>
        <v>1077.46</v>
      </c>
      <c r="GP50" s="2">
        <f t="shared" si="56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7"/>
        <v>0</v>
      </c>
      <c r="GW50" s="2">
        <v>1</v>
      </c>
      <c r="GX50" s="2">
        <f t="shared" si="58"/>
        <v>0</v>
      </c>
      <c r="GY50" s="2"/>
      <c r="GZ50" s="2"/>
      <c r="HA50" s="2">
        <v>0</v>
      </c>
      <c r="HB50" s="2">
        <v>0</v>
      </c>
      <c r="HC50" s="2">
        <f t="shared" si="5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 s="3">
        <v>17</v>
      </c>
      <c r="B51" s="3">
        <v>1</v>
      </c>
      <c r="C51" s="3">
        <f>ROW(SmtRes!A132)</f>
        <v>132</v>
      </c>
      <c r="D51" s="3">
        <f>ROW(EtalonRes!A166)</f>
        <v>166</v>
      </c>
      <c r="E51" s="3" t="s">
        <v>84</v>
      </c>
      <c r="F51" s="3" t="s">
        <v>85</v>
      </c>
      <c r="G51" s="3" t="s">
        <v>86</v>
      </c>
      <c r="H51" s="3" t="s">
        <v>87</v>
      </c>
      <c r="I51" s="3">
        <f>ROUND((450+100)/100,9)</f>
        <v>5.5</v>
      </c>
      <c r="J51" s="3">
        <v>0</v>
      </c>
      <c r="K51" s="3">
        <f>ROUND((450+100)/100,9)</f>
        <v>5.5</v>
      </c>
      <c r="O51" s="3">
        <f t="shared" si="21"/>
        <v>24346.21</v>
      </c>
      <c r="P51" s="3">
        <f t="shared" si="22"/>
        <v>0</v>
      </c>
      <c r="Q51" s="3">
        <f t="shared" si="62"/>
        <v>262.22000000000003</v>
      </c>
      <c r="R51" s="3">
        <f t="shared" si="63"/>
        <v>140.31</v>
      </c>
      <c r="S51" s="3">
        <f t="shared" si="25"/>
        <v>24083.99</v>
      </c>
      <c r="T51" s="3">
        <f t="shared" si="26"/>
        <v>0</v>
      </c>
      <c r="U51" s="3">
        <f t="shared" si="27"/>
        <v>37.605308399999998</v>
      </c>
      <c r="V51" s="3">
        <f t="shared" si="28"/>
        <v>0</v>
      </c>
      <c r="W51" s="3">
        <f t="shared" si="29"/>
        <v>0</v>
      </c>
      <c r="X51" s="3">
        <f t="shared" si="64"/>
        <v>23497.57</v>
      </c>
      <c r="Y51" s="3">
        <f t="shared" si="65"/>
        <v>12354.39</v>
      </c>
      <c r="AA51" s="3">
        <v>55929115</v>
      </c>
      <c r="AB51" s="3">
        <f t="shared" si="32"/>
        <v>76.622399999999999</v>
      </c>
      <c r="AC51" s="3">
        <f t="shared" si="66"/>
        <v>0</v>
      </c>
      <c r="AD51" s="3">
        <f t="shared" si="67"/>
        <v>2.4011999999999998</v>
      </c>
      <c r="AE51" s="3">
        <f t="shared" si="68"/>
        <v>0.432</v>
      </c>
      <c r="AF51" s="3">
        <f t="shared" si="68"/>
        <v>74.221199999999996</v>
      </c>
      <c r="AG51" s="3">
        <f t="shared" si="37"/>
        <v>0</v>
      </c>
      <c r="AH51" s="3">
        <f t="shared" si="69"/>
        <v>6.5304000000000002</v>
      </c>
      <c r="AI51" s="3">
        <f t="shared" si="69"/>
        <v>0</v>
      </c>
      <c r="AJ51" s="3">
        <f t="shared" si="40"/>
        <v>0</v>
      </c>
      <c r="AK51" s="3">
        <v>224.18</v>
      </c>
      <c r="AL51" s="3">
        <v>11.34</v>
      </c>
      <c r="AM51" s="3">
        <v>6.67</v>
      </c>
      <c r="AN51" s="3">
        <v>1.2</v>
      </c>
      <c r="AO51" s="3">
        <v>206.17</v>
      </c>
      <c r="AP51" s="3">
        <v>0</v>
      </c>
      <c r="AQ51" s="3">
        <v>18.14</v>
      </c>
      <c r="AR51" s="3">
        <v>0</v>
      </c>
      <c r="AS51" s="3">
        <v>0</v>
      </c>
      <c r="AT51" s="3">
        <v>97</v>
      </c>
      <c r="AU51" s="3">
        <v>51</v>
      </c>
      <c r="AV51" s="3">
        <v>1.0469999999999999</v>
      </c>
      <c r="AW51" s="3">
        <v>1</v>
      </c>
      <c r="AZ51" s="3">
        <v>1</v>
      </c>
      <c r="BA51" s="3">
        <v>56.35</v>
      </c>
      <c r="BB51" s="3">
        <v>18.96</v>
      </c>
      <c r="BC51" s="3">
        <v>8.24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2</v>
      </c>
      <c r="BJ51" s="3" t="s">
        <v>88</v>
      </c>
      <c r="BM51" s="3">
        <v>67</v>
      </c>
      <c r="BN51" s="3">
        <v>0</v>
      </c>
      <c r="BO51" s="3" t="s">
        <v>85</v>
      </c>
      <c r="BP51" s="3">
        <v>1</v>
      </c>
      <c r="BQ51" s="3">
        <v>40</v>
      </c>
      <c r="BR51" s="3">
        <v>0</v>
      </c>
      <c r="BS51" s="3">
        <v>56.35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97</v>
      </c>
      <c r="CA51" s="3">
        <v>51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1249</v>
      </c>
      <c r="CO51" s="3">
        <v>0</v>
      </c>
      <c r="CP51" s="3">
        <f t="shared" si="41"/>
        <v>24346.210000000003</v>
      </c>
      <c r="CQ51" s="3">
        <f t="shared" si="42"/>
        <v>0</v>
      </c>
      <c r="CR51" s="3">
        <f t="shared" si="70"/>
        <v>47.59</v>
      </c>
      <c r="CS51" s="3">
        <f t="shared" si="71"/>
        <v>25.36</v>
      </c>
      <c r="CT51" s="3">
        <f t="shared" si="45"/>
        <v>4378.96</v>
      </c>
      <c r="CU51" s="3">
        <f t="shared" si="46"/>
        <v>0</v>
      </c>
      <c r="CV51" s="3">
        <f t="shared" si="47"/>
        <v>6.8373287999999999</v>
      </c>
      <c r="CW51" s="3">
        <f t="shared" si="48"/>
        <v>0</v>
      </c>
      <c r="CX51" s="3">
        <f t="shared" si="49"/>
        <v>0</v>
      </c>
      <c r="CY51" s="3">
        <f t="shared" si="72"/>
        <v>23386.07</v>
      </c>
      <c r="CZ51" s="3">
        <f t="shared" si="73"/>
        <v>12295.77</v>
      </c>
      <c r="DB51" s="3">
        <v>43</v>
      </c>
      <c r="DC51" s="3" t="s">
        <v>3</v>
      </c>
      <c r="DD51" s="3" t="s">
        <v>24</v>
      </c>
      <c r="DE51" s="3" t="s">
        <v>25</v>
      </c>
      <c r="DF51" s="3" t="s">
        <v>25</v>
      </c>
      <c r="DG51" s="3" t="s">
        <v>25</v>
      </c>
      <c r="DH51" s="3" t="s">
        <v>3</v>
      </c>
      <c r="DI51" s="3" t="s">
        <v>25</v>
      </c>
      <c r="DJ51" s="3" t="s">
        <v>25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1013</v>
      </c>
      <c r="DV51" s="3" t="s">
        <v>87</v>
      </c>
      <c r="DW51" s="3" t="s">
        <v>87</v>
      </c>
      <c r="DX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55393699</v>
      </c>
      <c r="EF51" s="3">
        <v>40</v>
      </c>
      <c r="EG51" s="3" t="s">
        <v>26</v>
      </c>
      <c r="EH51" s="3">
        <v>0</v>
      </c>
      <c r="EI51" s="3" t="s">
        <v>3</v>
      </c>
      <c r="EJ51" s="3">
        <v>2</v>
      </c>
      <c r="EK51" s="3">
        <v>67</v>
      </c>
      <c r="EL51" s="3" t="s">
        <v>72</v>
      </c>
      <c r="EM51" s="3" t="s">
        <v>73</v>
      </c>
      <c r="EO51" s="3" t="s">
        <v>29</v>
      </c>
      <c r="EQ51" s="3">
        <v>0</v>
      </c>
      <c r="ER51" s="3">
        <v>224.18</v>
      </c>
      <c r="ES51" s="3">
        <v>11.34</v>
      </c>
      <c r="ET51" s="3">
        <v>6.67</v>
      </c>
      <c r="EU51" s="3">
        <v>1.2</v>
      </c>
      <c r="EV51" s="3">
        <v>206.17</v>
      </c>
      <c r="EW51" s="3">
        <v>18.14</v>
      </c>
      <c r="EX51" s="3">
        <v>0</v>
      </c>
      <c r="EY51" s="3">
        <v>0</v>
      </c>
      <c r="FQ51" s="3">
        <v>0</v>
      </c>
      <c r="FR51" s="3">
        <v>0</v>
      </c>
      <c r="FS51" s="3">
        <v>0</v>
      </c>
      <c r="FX51" s="3">
        <v>97</v>
      </c>
      <c r="FY51" s="3">
        <v>51</v>
      </c>
      <c r="GA51" s="3" t="s">
        <v>3</v>
      </c>
      <c r="GD51" s="3">
        <v>1</v>
      </c>
      <c r="GF51" s="3">
        <v>1878904797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52"/>
        <v>0</v>
      </c>
      <c r="GM51" s="3">
        <f t="shared" si="53"/>
        <v>60198.17</v>
      </c>
      <c r="GN51" s="3">
        <f t="shared" si="54"/>
        <v>0</v>
      </c>
      <c r="GO51" s="3">
        <f t="shared" si="55"/>
        <v>60198.17</v>
      </c>
      <c r="GP51" s="3">
        <f t="shared" si="56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57"/>
        <v>0</v>
      </c>
      <c r="GW51" s="3">
        <v>1</v>
      </c>
      <c r="GX51" s="3">
        <f t="shared" si="58"/>
        <v>0</v>
      </c>
      <c r="HA51" s="3">
        <v>0</v>
      </c>
      <c r="HB51" s="3">
        <v>0</v>
      </c>
      <c r="HC51" s="3">
        <f t="shared" si="59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">
      <c r="A52" s="2">
        <v>17</v>
      </c>
      <c r="B52" s="2">
        <v>1</v>
      </c>
      <c r="C52" s="2">
        <f>ROW(SmtRes!A142)</f>
        <v>142</v>
      </c>
      <c r="D52" s="2">
        <f>ROW(EtalonRes!A180)</f>
        <v>180</v>
      </c>
      <c r="E52" s="2" t="s">
        <v>89</v>
      </c>
      <c r="F52" s="2" t="s">
        <v>90</v>
      </c>
      <c r="G52" s="2" t="s">
        <v>91</v>
      </c>
      <c r="H52" s="2" t="s">
        <v>87</v>
      </c>
      <c r="I52" s="2">
        <f>ROUND((450+100)/100,9)</f>
        <v>5.5</v>
      </c>
      <c r="J52" s="2">
        <v>0</v>
      </c>
      <c r="K52" s="2">
        <f>ROUND((450+100)/100,9)</f>
        <v>5.5</v>
      </c>
      <c r="L52" s="2"/>
      <c r="M52" s="2"/>
      <c r="N52" s="2"/>
      <c r="O52" s="2">
        <f t="shared" si="21"/>
        <v>181.77</v>
      </c>
      <c r="P52" s="2">
        <f t="shared" si="22"/>
        <v>0</v>
      </c>
      <c r="Q52" s="2">
        <f t="shared" si="62"/>
        <v>11.9</v>
      </c>
      <c r="R52" s="2">
        <f t="shared" si="63"/>
        <v>2.1800000000000002</v>
      </c>
      <c r="S52" s="2">
        <f t="shared" si="25"/>
        <v>169.87</v>
      </c>
      <c r="T52" s="2">
        <f t="shared" si="26"/>
        <v>0</v>
      </c>
      <c r="U52" s="2">
        <f t="shared" si="27"/>
        <v>15.071146199999996</v>
      </c>
      <c r="V52" s="2">
        <f t="shared" si="28"/>
        <v>0</v>
      </c>
      <c r="W52" s="2">
        <f t="shared" si="29"/>
        <v>0</v>
      </c>
      <c r="X52" s="2">
        <f t="shared" si="64"/>
        <v>166.89</v>
      </c>
      <c r="Y52" s="2">
        <f t="shared" si="65"/>
        <v>87.75</v>
      </c>
      <c r="Z52" s="2"/>
      <c r="AA52" s="2">
        <v>55929113</v>
      </c>
      <c r="AB52" s="2">
        <f t="shared" si="32"/>
        <v>31.564800000000002</v>
      </c>
      <c r="AC52" s="2">
        <f t="shared" si="66"/>
        <v>0</v>
      </c>
      <c r="AD52" s="2">
        <f t="shared" si="67"/>
        <v>2.0663999999999998</v>
      </c>
      <c r="AE52" s="2">
        <f t="shared" si="68"/>
        <v>0.378</v>
      </c>
      <c r="AF52" s="2">
        <f t="shared" si="68"/>
        <v>29.4984</v>
      </c>
      <c r="AG52" s="2">
        <f t="shared" si="37"/>
        <v>0</v>
      </c>
      <c r="AH52" s="2">
        <f t="shared" si="69"/>
        <v>2.6171999999999995</v>
      </c>
      <c r="AI52" s="2">
        <f t="shared" si="69"/>
        <v>0</v>
      </c>
      <c r="AJ52" s="2">
        <f t="shared" si="40"/>
        <v>0</v>
      </c>
      <c r="AK52" s="2">
        <v>104.14</v>
      </c>
      <c r="AL52" s="2">
        <v>16.46</v>
      </c>
      <c r="AM52" s="2">
        <v>5.74</v>
      </c>
      <c r="AN52" s="2">
        <v>1.05</v>
      </c>
      <c r="AO52" s="2">
        <v>81.94</v>
      </c>
      <c r="AP52" s="2">
        <v>0</v>
      </c>
      <c r="AQ52" s="2">
        <v>7.27</v>
      </c>
      <c r="AR52" s="2">
        <v>0</v>
      </c>
      <c r="AS52" s="2">
        <v>0</v>
      </c>
      <c r="AT52" s="2">
        <v>97</v>
      </c>
      <c r="AU52" s="2">
        <v>51</v>
      </c>
      <c r="AV52" s="2">
        <v>1.0469999999999999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2</v>
      </c>
      <c r="BJ52" s="2" t="s">
        <v>92</v>
      </c>
      <c r="BK52" s="2"/>
      <c r="BL52" s="2"/>
      <c r="BM52" s="2">
        <v>67</v>
      </c>
      <c r="BN52" s="2">
        <v>0</v>
      </c>
      <c r="BO52" s="2" t="s">
        <v>90</v>
      </c>
      <c r="BP52" s="2">
        <v>1</v>
      </c>
      <c r="BQ52" s="2">
        <v>40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97</v>
      </c>
      <c r="CA52" s="2">
        <v>51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1249</v>
      </c>
      <c r="CO52" s="2">
        <v>0</v>
      </c>
      <c r="CP52" s="2">
        <f t="shared" si="41"/>
        <v>181.77</v>
      </c>
      <c r="CQ52" s="2">
        <f t="shared" si="42"/>
        <v>0</v>
      </c>
      <c r="CR52" s="2">
        <f t="shared" si="70"/>
        <v>2.16</v>
      </c>
      <c r="CS52" s="2">
        <f t="shared" si="71"/>
        <v>0.4</v>
      </c>
      <c r="CT52" s="2">
        <f t="shared" si="45"/>
        <v>30.88</v>
      </c>
      <c r="CU52" s="2">
        <f t="shared" si="46"/>
        <v>0</v>
      </c>
      <c r="CV52" s="2">
        <f t="shared" si="47"/>
        <v>2.7402083999999993</v>
      </c>
      <c r="CW52" s="2">
        <f t="shared" si="48"/>
        <v>0</v>
      </c>
      <c r="CX52" s="2">
        <f t="shared" si="49"/>
        <v>0</v>
      </c>
      <c r="CY52" s="2">
        <f t="shared" si="72"/>
        <v>165.16</v>
      </c>
      <c r="CZ52" s="2">
        <f t="shared" si="73"/>
        <v>86.84</v>
      </c>
      <c r="DA52" s="2"/>
      <c r="DB52" s="2">
        <v>45</v>
      </c>
      <c r="DC52" s="2" t="s">
        <v>3</v>
      </c>
      <c r="DD52" s="2" t="s">
        <v>24</v>
      </c>
      <c r="DE52" s="2" t="s">
        <v>25</v>
      </c>
      <c r="DF52" s="2" t="s">
        <v>25</v>
      </c>
      <c r="DG52" s="2" t="s">
        <v>25</v>
      </c>
      <c r="DH52" s="2" t="s">
        <v>3</v>
      </c>
      <c r="DI52" s="2" t="s">
        <v>25</v>
      </c>
      <c r="DJ52" s="2" t="s">
        <v>25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1013</v>
      </c>
      <c r="DV52" s="2" t="s">
        <v>87</v>
      </c>
      <c r="DW52" s="2" t="s">
        <v>87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55393699</v>
      </c>
      <c r="EF52" s="2">
        <v>40</v>
      </c>
      <c r="EG52" s="2" t="s">
        <v>26</v>
      </c>
      <c r="EH52" s="2">
        <v>0</v>
      </c>
      <c r="EI52" s="2" t="s">
        <v>3</v>
      </c>
      <c r="EJ52" s="2">
        <v>2</v>
      </c>
      <c r="EK52" s="2">
        <v>67</v>
      </c>
      <c r="EL52" s="2" t="s">
        <v>72</v>
      </c>
      <c r="EM52" s="2" t="s">
        <v>73</v>
      </c>
      <c r="EN52" s="2"/>
      <c r="EO52" s="2" t="s">
        <v>29</v>
      </c>
      <c r="EP52" s="2"/>
      <c r="EQ52" s="2">
        <v>0</v>
      </c>
      <c r="ER52" s="2">
        <v>104.14</v>
      </c>
      <c r="ES52" s="2">
        <v>16.46</v>
      </c>
      <c r="ET52" s="2">
        <v>5.74</v>
      </c>
      <c r="EU52" s="2">
        <v>1.05</v>
      </c>
      <c r="EV52" s="2">
        <v>81.94</v>
      </c>
      <c r="EW52" s="2">
        <v>7.27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97</v>
      </c>
      <c r="FY52" s="2">
        <v>51</v>
      </c>
      <c r="FZ52" s="2"/>
      <c r="GA52" s="2" t="s">
        <v>3</v>
      </c>
      <c r="GB52" s="2"/>
      <c r="GC52" s="2"/>
      <c r="GD52" s="2">
        <v>1</v>
      </c>
      <c r="GE52" s="2"/>
      <c r="GF52" s="2">
        <v>-1382004924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52"/>
        <v>0</v>
      </c>
      <c r="GM52" s="2">
        <f t="shared" si="53"/>
        <v>436.41</v>
      </c>
      <c r="GN52" s="2">
        <f t="shared" si="54"/>
        <v>0</v>
      </c>
      <c r="GO52" s="2">
        <f t="shared" si="55"/>
        <v>436.41</v>
      </c>
      <c r="GP52" s="2">
        <f t="shared" si="56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57"/>
        <v>0</v>
      </c>
      <c r="GW52" s="2">
        <v>1</v>
      </c>
      <c r="GX52" s="2">
        <f t="shared" si="58"/>
        <v>0</v>
      </c>
      <c r="GY52" s="2"/>
      <c r="GZ52" s="2"/>
      <c r="HA52" s="2">
        <v>0</v>
      </c>
      <c r="HB52" s="2">
        <v>0</v>
      </c>
      <c r="HC52" s="2">
        <f t="shared" si="59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 s="3">
        <v>17</v>
      </c>
      <c r="B53" s="3">
        <v>1</v>
      </c>
      <c r="C53" s="3">
        <f>ROW(SmtRes!A152)</f>
        <v>152</v>
      </c>
      <c r="D53" s="3">
        <f>ROW(EtalonRes!A194)</f>
        <v>194</v>
      </c>
      <c r="E53" s="3" t="s">
        <v>89</v>
      </c>
      <c r="F53" s="3" t="s">
        <v>90</v>
      </c>
      <c r="G53" s="3" t="s">
        <v>91</v>
      </c>
      <c r="H53" s="3" t="s">
        <v>87</v>
      </c>
      <c r="I53" s="3">
        <f>ROUND((450+100)/100,9)</f>
        <v>5.5</v>
      </c>
      <c r="J53" s="3">
        <v>0</v>
      </c>
      <c r="K53" s="3">
        <f>ROUND((450+100)/100,9)</f>
        <v>5.5</v>
      </c>
      <c r="O53" s="3">
        <f t="shared" si="21"/>
        <v>9800.2900000000009</v>
      </c>
      <c r="P53" s="3">
        <f t="shared" si="22"/>
        <v>0</v>
      </c>
      <c r="Q53" s="3">
        <f t="shared" si="62"/>
        <v>228.12</v>
      </c>
      <c r="R53" s="3">
        <f t="shared" si="63"/>
        <v>122.84</v>
      </c>
      <c r="S53" s="3">
        <f t="shared" si="25"/>
        <v>9572.17</v>
      </c>
      <c r="T53" s="3">
        <f t="shared" si="26"/>
        <v>0</v>
      </c>
      <c r="U53" s="3">
        <f t="shared" si="27"/>
        <v>15.071146199999996</v>
      </c>
      <c r="V53" s="3">
        <f t="shared" si="28"/>
        <v>0</v>
      </c>
      <c r="W53" s="3">
        <f t="shared" si="29"/>
        <v>0</v>
      </c>
      <c r="X53" s="3">
        <f t="shared" si="64"/>
        <v>9404.16</v>
      </c>
      <c r="Y53" s="3">
        <f t="shared" si="65"/>
        <v>4944.46</v>
      </c>
      <c r="AA53" s="3">
        <v>55929115</v>
      </c>
      <c r="AB53" s="3">
        <f t="shared" si="32"/>
        <v>31.564800000000002</v>
      </c>
      <c r="AC53" s="3">
        <f t="shared" si="66"/>
        <v>0</v>
      </c>
      <c r="AD53" s="3">
        <f t="shared" si="67"/>
        <v>2.0663999999999998</v>
      </c>
      <c r="AE53" s="3">
        <f t="shared" si="68"/>
        <v>0.378</v>
      </c>
      <c r="AF53" s="3">
        <f t="shared" si="68"/>
        <v>29.4984</v>
      </c>
      <c r="AG53" s="3">
        <f t="shared" si="37"/>
        <v>0</v>
      </c>
      <c r="AH53" s="3">
        <f t="shared" si="69"/>
        <v>2.6171999999999995</v>
      </c>
      <c r="AI53" s="3">
        <f t="shared" si="69"/>
        <v>0</v>
      </c>
      <c r="AJ53" s="3">
        <f t="shared" si="40"/>
        <v>0</v>
      </c>
      <c r="AK53" s="3">
        <v>104.14</v>
      </c>
      <c r="AL53" s="3">
        <v>16.46</v>
      </c>
      <c r="AM53" s="3">
        <v>5.74</v>
      </c>
      <c r="AN53" s="3">
        <v>1.05</v>
      </c>
      <c r="AO53" s="3">
        <v>81.94</v>
      </c>
      <c r="AP53" s="3">
        <v>0</v>
      </c>
      <c r="AQ53" s="3">
        <v>7.27</v>
      </c>
      <c r="AR53" s="3">
        <v>0</v>
      </c>
      <c r="AS53" s="3">
        <v>0</v>
      </c>
      <c r="AT53" s="3">
        <v>97</v>
      </c>
      <c r="AU53" s="3">
        <v>51</v>
      </c>
      <c r="AV53" s="3">
        <v>1.0469999999999999</v>
      </c>
      <c r="AW53" s="3">
        <v>1</v>
      </c>
      <c r="AZ53" s="3">
        <v>1</v>
      </c>
      <c r="BA53" s="3">
        <v>56.35</v>
      </c>
      <c r="BB53" s="3">
        <v>19.170000000000002</v>
      </c>
      <c r="BC53" s="3">
        <v>7.31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0</v>
      </c>
      <c r="BI53" s="3">
        <v>2</v>
      </c>
      <c r="BJ53" s="3" t="s">
        <v>92</v>
      </c>
      <c r="BM53" s="3">
        <v>67</v>
      </c>
      <c r="BN53" s="3">
        <v>0</v>
      </c>
      <c r="BO53" s="3" t="s">
        <v>90</v>
      </c>
      <c r="BP53" s="3">
        <v>1</v>
      </c>
      <c r="BQ53" s="3">
        <v>40</v>
      </c>
      <c r="BR53" s="3">
        <v>0</v>
      </c>
      <c r="BS53" s="3">
        <v>56.35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97</v>
      </c>
      <c r="CA53" s="3">
        <v>51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1249</v>
      </c>
      <c r="CO53" s="3">
        <v>0</v>
      </c>
      <c r="CP53" s="3">
        <f t="shared" si="41"/>
        <v>9800.2900000000009</v>
      </c>
      <c r="CQ53" s="3">
        <f t="shared" si="42"/>
        <v>0</v>
      </c>
      <c r="CR53" s="3">
        <f t="shared" si="70"/>
        <v>41.41</v>
      </c>
      <c r="CS53" s="3">
        <f t="shared" si="71"/>
        <v>22.54</v>
      </c>
      <c r="CT53" s="3">
        <f t="shared" si="45"/>
        <v>1740.09</v>
      </c>
      <c r="CU53" s="3">
        <f t="shared" si="46"/>
        <v>0</v>
      </c>
      <c r="CV53" s="3">
        <f t="shared" si="47"/>
        <v>2.7402083999999993</v>
      </c>
      <c r="CW53" s="3">
        <f t="shared" si="48"/>
        <v>0</v>
      </c>
      <c r="CX53" s="3">
        <f t="shared" si="49"/>
        <v>0</v>
      </c>
      <c r="CY53" s="3">
        <f t="shared" si="72"/>
        <v>9306.8700000000008</v>
      </c>
      <c r="CZ53" s="3">
        <f t="shared" si="73"/>
        <v>4893.3</v>
      </c>
      <c r="DB53" s="3">
        <v>47</v>
      </c>
      <c r="DC53" s="3" t="s">
        <v>3</v>
      </c>
      <c r="DD53" s="3" t="s">
        <v>24</v>
      </c>
      <c r="DE53" s="3" t="s">
        <v>25</v>
      </c>
      <c r="DF53" s="3" t="s">
        <v>25</v>
      </c>
      <c r="DG53" s="3" t="s">
        <v>25</v>
      </c>
      <c r="DH53" s="3" t="s">
        <v>3</v>
      </c>
      <c r="DI53" s="3" t="s">
        <v>25</v>
      </c>
      <c r="DJ53" s="3" t="s">
        <v>25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1013</v>
      </c>
      <c r="DV53" s="3" t="s">
        <v>87</v>
      </c>
      <c r="DW53" s="3" t="s">
        <v>87</v>
      </c>
      <c r="DX53" s="3">
        <v>1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55393699</v>
      </c>
      <c r="EF53" s="3">
        <v>40</v>
      </c>
      <c r="EG53" s="3" t="s">
        <v>26</v>
      </c>
      <c r="EH53" s="3">
        <v>0</v>
      </c>
      <c r="EI53" s="3" t="s">
        <v>3</v>
      </c>
      <c r="EJ53" s="3">
        <v>2</v>
      </c>
      <c r="EK53" s="3">
        <v>67</v>
      </c>
      <c r="EL53" s="3" t="s">
        <v>72</v>
      </c>
      <c r="EM53" s="3" t="s">
        <v>73</v>
      </c>
      <c r="EO53" s="3" t="s">
        <v>29</v>
      </c>
      <c r="EQ53" s="3">
        <v>0</v>
      </c>
      <c r="ER53" s="3">
        <v>104.14</v>
      </c>
      <c r="ES53" s="3">
        <v>16.46</v>
      </c>
      <c r="ET53" s="3">
        <v>5.74</v>
      </c>
      <c r="EU53" s="3">
        <v>1.05</v>
      </c>
      <c r="EV53" s="3">
        <v>81.94</v>
      </c>
      <c r="EW53" s="3">
        <v>7.27</v>
      </c>
      <c r="EX53" s="3">
        <v>0</v>
      </c>
      <c r="EY53" s="3">
        <v>0</v>
      </c>
      <c r="FQ53" s="3">
        <v>0</v>
      </c>
      <c r="FR53" s="3">
        <v>0</v>
      </c>
      <c r="FS53" s="3">
        <v>0</v>
      </c>
      <c r="FX53" s="3">
        <v>97</v>
      </c>
      <c r="FY53" s="3">
        <v>51</v>
      </c>
      <c r="GA53" s="3" t="s">
        <v>3</v>
      </c>
      <c r="GD53" s="3">
        <v>1</v>
      </c>
      <c r="GF53" s="3">
        <v>-1382004924</v>
      </c>
      <c r="GG53" s="3">
        <v>2</v>
      </c>
      <c r="GH53" s="3">
        <v>1</v>
      </c>
      <c r="GI53" s="3">
        <v>2</v>
      </c>
      <c r="GJ53" s="3">
        <v>0</v>
      </c>
      <c r="GK53" s="3">
        <v>0</v>
      </c>
      <c r="GL53" s="3">
        <f t="shared" si="52"/>
        <v>0</v>
      </c>
      <c r="GM53" s="3">
        <f t="shared" si="53"/>
        <v>24148.91</v>
      </c>
      <c r="GN53" s="3">
        <f t="shared" si="54"/>
        <v>0</v>
      </c>
      <c r="GO53" s="3">
        <f t="shared" si="55"/>
        <v>24148.91</v>
      </c>
      <c r="GP53" s="3">
        <f t="shared" si="56"/>
        <v>0</v>
      </c>
      <c r="GR53" s="3">
        <v>0</v>
      </c>
      <c r="GS53" s="3">
        <v>3</v>
      </c>
      <c r="GT53" s="3">
        <v>0</v>
      </c>
      <c r="GU53" s="3" t="s">
        <v>3</v>
      </c>
      <c r="GV53" s="3">
        <f t="shared" si="57"/>
        <v>0</v>
      </c>
      <c r="GW53" s="3">
        <v>1</v>
      </c>
      <c r="GX53" s="3">
        <f t="shared" si="58"/>
        <v>0</v>
      </c>
      <c r="HA53" s="3">
        <v>0</v>
      </c>
      <c r="HB53" s="3">
        <v>0</v>
      </c>
      <c r="HC53" s="3">
        <f t="shared" si="59"/>
        <v>0</v>
      </c>
      <c r="HE53" s="3" t="s">
        <v>3</v>
      </c>
      <c r="HF53" s="3" t="s">
        <v>3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">
      <c r="A54" s="2">
        <v>17</v>
      </c>
      <c r="B54" s="2">
        <v>1</v>
      </c>
      <c r="C54" s="2">
        <f>ROW(SmtRes!A156)</f>
        <v>156</v>
      </c>
      <c r="D54" s="2">
        <f>ROW(EtalonRes!A200)</f>
        <v>200</v>
      </c>
      <c r="E54" s="2" t="s">
        <v>93</v>
      </c>
      <c r="F54" s="2" t="s">
        <v>94</v>
      </c>
      <c r="G54" s="2" t="s">
        <v>95</v>
      </c>
      <c r="H54" s="2" t="s">
        <v>60</v>
      </c>
      <c r="I54" s="2">
        <f>ROUND((50+40)/100,9)</f>
        <v>0.9</v>
      </c>
      <c r="J54" s="2">
        <v>0</v>
      </c>
      <c r="K54" s="2">
        <f>ROUND((50+40)/100,9)</f>
        <v>0.9</v>
      </c>
      <c r="L54" s="2"/>
      <c r="M54" s="2"/>
      <c r="N54" s="2"/>
      <c r="O54" s="2">
        <f t="shared" si="21"/>
        <v>87.2</v>
      </c>
      <c r="P54" s="2">
        <f t="shared" si="22"/>
        <v>0</v>
      </c>
      <c r="Q54" s="2">
        <f t="shared" si="62"/>
        <v>3.2</v>
      </c>
      <c r="R54" s="2">
        <f t="shared" si="63"/>
        <v>0.34</v>
      </c>
      <c r="S54" s="2">
        <f t="shared" si="25"/>
        <v>84</v>
      </c>
      <c r="T54" s="2">
        <f t="shared" si="26"/>
        <v>0</v>
      </c>
      <c r="U54" s="2">
        <f t="shared" si="27"/>
        <v>7.3646398799999995</v>
      </c>
      <c r="V54" s="2">
        <f t="shared" si="28"/>
        <v>0</v>
      </c>
      <c r="W54" s="2">
        <f t="shared" si="29"/>
        <v>0</v>
      </c>
      <c r="X54" s="2">
        <f t="shared" si="64"/>
        <v>81.81</v>
      </c>
      <c r="Y54" s="2">
        <f t="shared" si="65"/>
        <v>43.01</v>
      </c>
      <c r="Z54" s="2"/>
      <c r="AA54" s="2">
        <v>55929113</v>
      </c>
      <c r="AB54" s="2">
        <f t="shared" si="32"/>
        <v>92.530799999999999</v>
      </c>
      <c r="AC54" s="2">
        <f t="shared" si="66"/>
        <v>0</v>
      </c>
      <c r="AD54" s="2">
        <f t="shared" si="67"/>
        <v>3.3912</v>
      </c>
      <c r="AE54" s="2">
        <f t="shared" si="68"/>
        <v>0.36359999999999998</v>
      </c>
      <c r="AF54" s="2">
        <f t="shared" si="68"/>
        <v>89.139600000000002</v>
      </c>
      <c r="AG54" s="2">
        <f t="shared" si="37"/>
        <v>0</v>
      </c>
      <c r="AH54" s="2">
        <f t="shared" si="69"/>
        <v>7.8155999999999999</v>
      </c>
      <c r="AI54" s="2">
        <f t="shared" si="69"/>
        <v>0</v>
      </c>
      <c r="AJ54" s="2">
        <f t="shared" si="40"/>
        <v>0</v>
      </c>
      <c r="AK54" s="2">
        <v>260.87</v>
      </c>
      <c r="AL54" s="2">
        <v>3.84</v>
      </c>
      <c r="AM54" s="2">
        <v>9.42</v>
      </c>
      <c r="AN54" s="2">
        <v>1.01</v>
      </c>
      <c r="AO54" s="2">
        <v>247.61</v>
      </c>
      <c r="AP54" s="2">
        <v>0</v>
      </c>
      <c r="AQ54" s="2">
        <v>21.71</v>
      </c>
      <c r="AR54" s="2">
        <v>0</v>
      </c>
      <c r="AS54" s="2">
        <v>0</v>
      </c>
      <c r="AT54" s="2">
        <v>97</v>
      </c>
      <c r="AU54" s="2">
        <v>51</v>
      </c>
      <c r="AV54" s="2">
        <v>1.0469999999999999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2</v>
      </c>
      <c r="BJ54" s="2" t="s">
        <v>96</v>
      </c>
      <c r="BK54" s="2"/>
      <c r="BL54" s="2"/>
      <c r="BM54" s="2">
        <v>67</v>
      </c>
      <c r="BN54" s="2">
        <v>0</v>
      </c>
      <c r="BO54" s="2" t="s">
        <v>94</v>
      </c>
      <c r="BP54" s="2">
        <v>1</v>
      </c>
      <c r="BQ54" s="2">
        <v>40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97</v>
      </c>
      <c r="CA54" s="2">
        <v>51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1249</v>
      </c>
      <c r="CO54" s="2">
        <v>0</v>
      </c>
      <c r="CP54" s="2">
        <f t="shared" si="41"/>
        <v>87.2</v>
      </c>
      <c r="CQ54" s="2">
        <f t="shared" si="42"/>
        <v>0</v>
      </c>
      <c r="CR54" s="2">
        <f t="shared" si="70"/>
        <v>3.55</v>
      </c>
      <c r="CS54" s="2">
        <f t="shared" si="71"/>
        <v>0.38</v>
      </c>
      <c r="CT54" s="2">
        <f t="shared" si="45"/>
        <v>93.33</v>
      </c>
      <c r="CU54" s="2">
        <f t="shared" si="46"/>
        <v>0</v>
      </c>
      <c r="CV54" s="2">
        <f t="shared" si="47"/>
        <v>8.182933199999999</v>
      </c>
      <c r="CW54" s="2">
        <f t="shared" si="48"/>
        <v>0</v>
      </c>
      <c r="CX54" s="2">
        <f t="shared" si="49"/>
        <v>0</v>
      </c>
      <c r="CY54" s="2">
        <f t="shared" si="72"/>
        <v>81.849999999999994</v>
      </c>
      <c r="CZ54" s="2">
        <f t="shared" si="73"/>
        <v>43.03</v>
      </c>
      <c r="DA54" s="2"/>
      <c r="DB54" s="2">
        <v>49</v>
      </c>
      <c r="DC54" s="2" t="s">
        <v>3</v>
      </c>
      <c r="DD54" s="2" t="s">
        <v>24</v>
      </c>
      <c r="DE54" s="2" t="s">
        <v>25</v>
      </c>
      <c r="DF54" s="2" t="s">
        <v>25</v>
      </c>
      <c r="DG54" s="2" t="s">
        <v>25</v>
      </c>
      <c r="DH54" s="2" t="s">
        <v>3</v>
      </c>
      <c r="DI54" s="2" t="s">
        <v>25</v>
      </c>
      <c r="DJ54" s="2" t="s">
        <v>25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1010</v>
      </c>
      <c r="DV54" s="2" t="s">
        <v>60</v>
      </c>
      <c r="DW54" s="2" t="s">
        <v>60</v>
      </c>
      <c r="DX54" s="2">
        <v>100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55393699</v>
      </c>
      <c r="EF54" s="2">
        <v>40</v>
      </c>
      <c r="EG54" s="2" t="s">
        <v>26</v>
      </c>
      <c r="EH54" s="2">
        <v>0</v>
      </c>
      <c r="EI54" s="2" t="s">
        <v>3</v>
      </c>
      <c r="EJ54" s="2">
        <v>2</v>
      </c>
      <c r="EK54" s="2">
        <v>67</v>
      </c>
      <c r="EL54" s="2" t="s">
        <v>72</v>
      </c>
      <c r="EM54" s="2" t="s">
        <v>73</v>
      </c>
      <c r="EN54" s="2"/>
      <c r="EO54" s="2" t="s">
        <v>29</v>
      </c>
      <c r="EP54" s="2"/>
      <c r="EQ54" s="2">
        <v>0</v>
      </c>
      <c r="ER54" s="2">
        <v>260.87</v>
      </c>
      <c r="ES54" s="2">
        <v>3.84</v>
      </c>
      <c r="ET54" s="2">
        <v>9.42</v>
      </c>
      <c r="EU54" s="2">
        <v>1.01</v>
      </c>
      <c r="EV54" s="2">
        <v>247.61</v>
      </c>
      <c r="EW54" s="2">
        <v>21.71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97</v>
      </c>
      <c r="FY54" s="2">
        <v>51</v>
      </c>
      <c r="FZ54" s="2"/>
      <c r="GA54" s="2" t="s">
        <v>3</v>
      </c>
      <c r="GB54" s="2"/>
      <c r="GC54" s="2"/>
      <c r="GD54" s="2">
        <v>1</v>
      </c>
      <c r="GE54" s="2"/>
      <c r="GF54" s="2">
        <v>154324872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52"/>
        <v>0</v>
      </c>
      <c r="GM54" s="2">
        <f t="shared" si="53"/>
        <v>212.02</v>
      </c>
      <c r="GN54" s="2">
        <f t="shared" si="54"/>
        <v>0</v>
      </c>
      <c r="GO54" s="2">
        <f t="shared" si="55"/>
        <v>212.02</v>
      </c>
      <c r="GP54" s="2">
        <f t="shared" si="56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57"/>
        <v>0</v>
      </c>
      <c r="GW54" s="2">
        <v>1</v>
      </c>
      <c r="GX54" s="2">
        <f t="shared" si="58"/>
        <v>0</v>
      </c>
      <c r="GY54" s="2"/>
      <c r="GZ54" s="2"/>
      <c r="HA54" s="2">
        <v>0</v>
      </c>
      <c r="HB54" s="2">
        <v>0</v>
      </c>
      <c r="HC54" s="2">
        <f t="shared" si="59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 s="3">
        <v>17</v>
      </c>
      <c r="B55" s="3">
        <v>1</v>
      </c>
      <c r="C55" s="3">
        <f>ROW(SmtRes!A160)</f>
        <v>160</v>
      </c>
      <c r="D55" s="3">
        <f>ROW(EtalonRes!A206)</f>
        <v>206</v>
      </c>
      <c r="E55" s="3" t="s">
        <v>93</v>
      </c>
      <c r="F55" s="3" t="s">
        <v>94</v>
      </c>
      <c r="G55" s="3" t="s">
        <v>95</v>
      </c>
      <c r="H55" s="3" t="s">
        <v>60</v>
      </c>
      <c r="I55" s="3">
        <f>ROUND((50+40)/100,9)</f>
        <v>0.9</v>
      </c>
      <c r="J55" s="3">
        <v>0</v>
      </c>
      <c r="K55" s="3">
        <f>ROUND((50+40)/100,9)</f>
        <v>0.9</v>
      </c>
      <c r="O55" s="3">
        <f t="shared" si="21"/>
        <v>4780.92</v>
      </c>
      <c r="P55" s="3">
        <f t="shared" si="22"/>
        <v>0</v>
      </c>
      <c r="Q55" s="3">
        <f t="shared" si="62"/>
        <v>47.52</v>
      </c>
      <c r="R55" s="3">
        <f t="shared" si="63"/>
        <v>19.16</v>
      </c>
      <c r="S55" s="3">
        <f t="shared" si="25"/>
        <v>4733.3999999999996</v>
      </c>
      <c r="T55" s="3">
        <f t="shared" si="26"/>
        <v>0</v>
      </c>
      <c r="U55" s="3">
        <f t="shared" si="27"/>
        <v>7.3646398799999995</v>
      </c>
      <c r="V55" s="3">
        <f t="shared" si="28"/>
        <v>0</v>
      </c>
      <c r="W55" s="3">
        <f t="shared" si="29"/>
        <v>0</v>
      </c>
      <c r="X55" s="3">
        <f t="shared" si="64"/>
        <v>4609.9799999999996</v>
      </c>
      <c r="Y55" s="3">
        <f t="shared" si="65"/>
        <v>2423.81</v>
      </c>
      <c r="AA55" s="3">
        <v>55929115</v>
      </c>
      <c r="AB55" s="3">
        <f t="shared" si="32"/>
        <v>92.530799999999999</v>
      </c>
      <c r="AC55" s="3">
        <f t="shared" si="66"/>
        <v>0</v>
      </c>
      <c r="AD55" s="3">
        <f t="shared" si="67"/>
        <v>3.3912</v>
      </c>
      <c r="AE55" s="3">
        <f t="shared" si="68"/>
        <v>0.36359999999999998</v>
      </c>
      <c r="AF55" s="3">
        <f t="shared" si="68"/>
        <v>89.139600000000002</v>
      </c>
      <c r="AG55" s="3">
        <f t="shared" si="37"/>
        <v>0</v>
      </c>
      <c r="AH55" s="3">
        <f t="shared" si="69"/>
        <v>7.8155999999999999</v>
      </c>
      <c r="AI55" s="3">
        <f t="shared" si="69"/>
        <v>0</v>
      </c>
      <c r="AJ55" s="3">
        <f t="shared" si="40"/>
        <v>0</v>
      </c>
      <c r="AK55" s="3">
        <v>260.87</v>
      </c>
      <c r="AL55" s="3">
        <v>3.84</v>
      </c>
      <c r="AM55" s="3">
        <v>9.42</v>
      </c>
      <c r="AN55" s="3">
        <v>1.01</v>
      </c>
      <c r="AO55" s="3">
        <v>247.61</v>
      </c>
      <c r="AP55" s="3">
        <v>0</v>
      </c>
      <c r="AQ55" s="3">
        <v>21.71</v>
      </c>
      <c r="AR55" s="3">
        <v>0</v>
      </c>
      <c r="AS55" s="3">
        <v>0</v>
      </c>
      <c r="AT55" s="3">
        <v>97</v>
      </c>
      <c r="AU55" s="3">
        <v>51</v>
      </c>
      <c r="AV55" s="3">
        <v>1.0469999999999999</v>
      </c>
      <c r="AW55" s="3">
        <v>1</v>
      </c>
      <c r="AZ55" s="3">
        <v>1</v>
      </c>
      <c r="BA55" s="3">
        <v>56.35</v>
      </c>
      <c r="BB55" s="3">
        <v>14.85</v>
      </c>
      <c r="BC55" s="3">
        <v>11.66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0</v>
      </c>
      <c r="BI55" s="3">
        <v>2</v>
      </c>
      <c r="BJ55" s="3" t="s">
        <v>96</v>
      </c>
      <c r="BM55" s="3">
        <v>67</v>
      </c>
      <c r="BN55" s="3">
        <v>0</v>
      </c>
      <c r="BO55" s="3" t="s">
        <v>94</v>
      </c>
      <c r="BP55" s="3">
        <v>1</v>
      </c>
      <c r="BQ55" s="3">
        <v>40</v>
      </c>
      <c r="BR55" s="3">
        <v>0</v>
      </c>
      <c r="BS55" s="3">
        <v>56.35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97</v>
      </c>
      <c r="CA55" s="3">
        <v>51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1249</v>
      </c>
      <c r="CO55" s="3">
        <v>0</v>
      </c>
      <c r="CP55" s="3">
        <f t="shared" si="41"/>
        <v>4780.92</v>
      </c>
      <c r="CQ55" s="3">
        <f t="shared" si="42"/>
        <v>0</v>
      </c>
      <c r="CR55" s="3">
        <f t="shared" si="70"/>
        <v>52.72</v>
      </c>
      <c r="CS55" s="3">
        <f t="shared" si="71"/>
        <v>21.41</v>
      </c>
      <c r="CT55" s="3">
        <f t="shared" si="45"/>
        <v>5259.15</v>
      </c>
      <c r="CU55" s="3">
        <f t="shared" si="46"/>
        <v>0</v>
      </c>
      <c r="CV55" s="3">
        <f t="shared" si="47"/>
        <v>8.182933199999999</v>
      </c>
      <c r="CW55" s="3">
        <f t="shared" si="48"/>
        <v>0</v>
      </c>
      <c r="CX55" s="3">
        <f t="shared" si="49"/>
        <v>0</v>
      </c>
      <c r="CY55" s="3">
        <f t="shared" si="72"/>
        <v>4612.17</v>
      </c>
      <c r="CZ55" s="3">
        <f t="shared" si="73"/>
        <v>2424.9499999999998</v>
      </c>
      <c r="DB55" s="3">
        <v>51</v>
      </c>
      <c r="DC55" s="3" t="s">
        <v>3</v>
      </c>
      <c r="DD55" s="3" t="s">
        <v>24</v>
      </c>
      <c r="DE55" s="3" t="s">
        <v>25</v>
      </c>
      <c r="DF55" s="3" t="s">
        <v>25</v>
      </c>
      <c r="DG55" s="3" t="s">
        <v>25</v>
      </c>
      <c r="DH55" s="3" t="s">
        <v>3</v>
      </c>
      <c r="DI55" s="3" t="s">
        <v>25</v>
      </c>
      <c r="DJ55" s="3" t="s">
        <v>25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1010</v>
      </c>
      <c r="DV55" s="3" t="s">
        <v>60</v>
      </c>
      <c r="DW55" s="3" t="s">
        <v>60</v>
      </c>
      <c r="DX55" s="3">
        <v>100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55393699</v>
      </c>
      <c r="EF55" s="3">
        <v>40</v>
      </c>
      <c r="EG55" s="3" t="s">
        <v>26</v>
      </c>
      <c r="EH55" s="3">
        <v>0</v>
      </c>
      <c r="EI55" s="3" t="s">
        <v>3</v>
      </c>
      <c r="EJ55" s="3">
        <v>2</v>
      </c>
      <c r="EK55" s="3">
        <v>67</v>
      </c>
      <c r="EL55" s="3" t="s">
        <v>72</v>
      </c>
      <c r="EM55" s="3" t="s">
        <v>73</v>
      </c>
      <c r="EO55" s="3" t="s">
        <v>29</v>
      </c>
      <c r="EQ55" s="3">
        <v>0</v>
      </c>
      <c r="ER55" s="3">
        <v>260.87</v>
      </c>
      <c r="ES55" s="3">
        <v>3.84</v>
      </c>
      <c r="ET55" s="3">
        <v>9.42</v>
      </c>
      <c r="EU55" s="3">
        <v>1.01</v>
      </c>
      <c r="EV55" s="3">
        <v>247.61</v>
      </c>
      <c r="EW55" s="3">
        <v>21.71</v>
      </c>
      <c r="EX55" s="3">
        <v>0</v>
      </c>
      <c r="EY55" s="3">
        <v>0</v>
      </c>
      <c r="FQ55" s="3">
        <v>0</v>
      </c>
      <c r="FR55" s="3">
        <v>0</v>
      </c>
      <c r="FS55" s="3">
        <v>0</v>
      </c>
      <c r="FX55" s="3">
        <v>97</v>
      </c>
      <c r="FY55" s="3">
        <v>51</v>
      </c>
      <c r="GA55" s="3" t="s">
        <v>3</v>
      </c>
      <c r="GD55" s="3">
        <v>1</v>
      </c>
      <c r="GF55" s="3">
        <v>154324872</v>
      </c>
      <c r="GG55" s="3">
        <v>2</v>
      </c>
      <c r="GH55" s="3">
        <v>1</v>
      </c>
      <c r="GI55" s="3">
        <v>2</v>
      </c>
      <c r="GJ55" s="3">
        <v>0</v>
      </c>
      <c r="GK55" s="3">
        <v>0</v>
      </c>
      <c r="GL55" s="3">
        <f t="shared" si="52"/>
        <v>0</v>
      </c>
      <c r="GM55" s="3">
        <f t="shared" si="53"/>
        <v>11814.71</v>
      </c>
      <c r="GN55" s="3">
        <f t="shared" si="54"/>
        <v>0</v>
      </c>
      <c r="GO55" s="3">
        <f t="shared" si="55"/>
        <v>11814.71</v>
      </c>
      <c r="GP55" s="3">
        <f t="shared" si="56"/>
        <v>0</v>
      </c>
      <c r="GR55" s="3">
        <v>0</v>
      </c>
      <c r="GS55" s="3">
        <v>3</v>
      </c>
      <c r="GT55" s="3">
        <v>0</v>
      </c>
      <c r="GU55" s="3" t="s">
        <v>3</v>
      </c>
      <c r="GV55" s="3">
        <f t="shared" si="57"/>
        <v>0</v>
      </c>
      <c r="GW55" s="3">
        <v>1</v>
      </c>
      <c r="GX55" s="3">
        <f t="shared" si="58"/>
        <v>0</v>
      </c>
      <c r="HA55" s="3">
        <v>0</v>
      </c>
      <c r="HB55" s="3">
        <v>0</v>
      </c>
      <c r="HC55" s="3">
        <f t="shared" si="59"/>
        <v>0</v>
      </c>
      <c r="HE55" s="3" t="s">
        <v>3</v>
      </c>
      <c r="HF55" s="3" t="s">
        <v>3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">
      <c r="A56" s="2">
        <v>17</v>
      </c>
      <c r="B56" s="2">
        <v>1</v>
      </c>
      <c r="C56" s="2">
        <f>ROW(SmtRes!A162)</f>
        <v>162</v>
      </c>
      <c r="D56" s="2">
        <f>ROW(EtalonRes!A208)</f>
        <v>208</v>
      </c>
      <c r="E56" s="2" t="s">
        <v>97</v>
      </c>
      <c r="F56" s="2" t="s">
        <v>98</v>
      </c>
      <c r="G56" s="2" t="s">
        <v>99</v>
      </c>
      <c r="H56" s="2" t="s">
        <v>82</v>
      </c>
      <c r="I56" s="2">
        <f>ROUND((2500+2000+70)/100,9)</f>
        <v>45.7</v>
      </c>
      <c r="J56" s="2">
        <v>0</v>
      </c>
      <c r="K56" s="2">
        <f>ROUND((2500+2000+70)/100,9)</f>
        <v>45.7</v>
      </c>
      <c r="L56" s="2"/>
      <c r="M56" s="2"/>
      <c r="N56" s="2"/>
      <c r="O56" s="2">
        <f t="shared" si="21"/>
        <v>18386.8</v>
      </c>
      <c r="P56" s="2">
        <f t="shared" si="22"/>
        <v>0</v>
      </c>
      <c r="Q56" s="2">
        <f>(ROUND((ROUND((((ET56*1.2))*AV56*I56),2)*BB56),2)+ROUND((ROUND(((AE56-((EU56*1.2)))*AV56*I56),2)*BS56),2))</f>
        <v>0</v>
      </c>
      <c r="R56" s="2">
        <f>(ROUND((ROUND((((EU56*1.2))*AV56*I56),2)*BS56),2)+ROUND((ROUND(((AE56-((EU56*1.2)))*AV56*I56),2)*BS56),2))</f>
        <v>0</v>
      </c>
      <c r="S56" s="2">
        <f t="shared" si="25"/>
        <v>18386.8</v>
      </c>
      <c r="T56" s="2">
        <f t="shared" si="26"/>
        <v>0</v>
      </c>
      <c r="U56" s="2">
        <f t="shared" si="27"/>
        <v>1747.7880911999998</v>
      </c>
      <c r="V56" s="2">
        <f t="shared" si="28"/>
        <v>0</v>
      </c>
      <c r="W56" s="2">
        <f t="shared" si="29"/>
        <v>0</v>
      </c>
      <c r="X56" s="2">
        <f>(ROUND((((S56+ROUND((ROUND((((EU56*1.2))*AV56*I56),2)*BS56),2))*AT56)/100),2)+ROUND(((ROUND((ROUND(((AE56-((EU56*1.2)))*AV56*I56),2)*BS56),2)*AT56)/100),2))</f>
        <v>16731.990000000002</v>
      </c>
      <c r="Y56" s="2">
        <f>(ROUND((((S56+ROUND((ROUND((((EU56*1.2))*AV56*I56),2)*BS56),2))*AU56)/100),2)+ROUND(((ROUND((ROUND(((AE56-((EU56*1.2)))*AV56*I56),2)*BS56),2)*AU56)/100),2))</f>
        <v>8825.66</v>
      </c>
      <c r="Z56" s="2"/>
      <c r="AA56" s="2">
        <v>55929113</v>
      </c>
      <c r="AB56" s="2">
        <f t="shared" si="32"/>
        <v>384.27600000000001</v>
      </c>
      <c r="AC56" s="2">
        <f>ROUND(((ES56*1)),6)</f>
        <v>0</v>
      </c>
      <c r="AD56" s="2">
        <f>ROUND(((((ET56*1.2))-((EU56*1.2)))+AE56),6)</f>
        <v>0</v>
      </c>
      <c r="AE56" s="2">
        <f>ROUND(((EU56*1.2)),6)</f>
        <v>0</v>
      </c>
      <c r="AF56" s="2">
        <f>ROUND(((EV56*1.2)),6)</f>
        <v>384.27600000000001</v>
      </c>
      <c r="AG56" s="2">
        <f t="shared" si="37"/>
        <v>0</v>
      </c>
      <c r="AH56" s="2">
        <f>((EW56*1.2))</f>
        <v>36.527999999999999</v>
      </c>
      <c r="AI56" s="2">
        <f>((EX56*1.2))</f>
        <v>0</v>
      </c>
      <c r="AJ56" s="2">
        <f t="shared" si="40"/>
        <v>0</v>
      </c>
      <c r="AK56" s="2">
        <v>320.23</v>
      </c>
      <c r="AL56" s="2">
        <v>0</v>
      </c>
      <c r="AM56" s="2">
        <v>0</v>
      </c>
      <c r="AN56" s="2">
        <v>0</v>
      </c>
      <c r="AO56" s="2">
        <v>320.23</v>
      </c>
      <c r="AP56" s="2">
        <v>0</v>
      </c>
      <c r="AQ56" s="2">
        <v>30.44</v>
      </c>
      <c r="AR56" s="2">
        <v>0</v>
      </c>
      <c r="AS56" s="2">
        <v>0</v>
      </c>
      <c r="AT56" s="2">
        <v>91</v>
      </c>
      <c r="AU56" s="2">
        <v>48</v>
      </c>
      <c r="AV56" s="2">
        <v>1.0469999999999999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1</v>
      </c>
      <c r="BJ56" s="2" t="s">
        <v>100</v>
      </c>
      <c r="BK56" s="2"/>
      <c r="BL56" s="2"/>
      <c r="BM56" s="2">
        <v>106</v>
      </c>
      <c r="BN56" s="2">
        <v>0</v>
      </c>
      <c r="BO56" s="2" t="s">
        <v>98</v>
      </c>
      <c r="BP56" s="2">
        <v>1</v>
      </c>
      <c r="BQ56" s="2">
        <v>60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91</v>
      </c>
      <c r="CA56" s="2">
        <v>48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1250</v>
      </c>
      <c r="CO56" s="2">
        <v>0</v>
      </c>
      <c r="CP56" s="2">
        <f t="shared" si="41"/>
        <v>18386.8</v>
      </c>
      <c r="CQ56" s="2">
        <f t="shared" si="42"/>
        <v>0</v>
      </c>
      <c r="CR56" s="2">
        <f>(ROUND((ROUND((((ET56*1.2))*AV56*1),2)*BB56),2)+ROUND((ROUND(((AE56-((EU56*1.2)))*AV56*1),2)*BS56),2))</f>
        <v>0</v>
      </c>
      <c r="CS56" s="2">
        <f>(ROUND((ROUND((((EU56*1.2))*AV56*1),2)*BS56),2)+ROUND((ROUND(((AE56-((EU56*1.2)))*AV56*1),2)*BS56),2))</f>
        <v>0</v>
      </c>
      <c r="CT56" s="2">
        <f t="shared" si="45"/>
        <v>402.34</v>
      </c>
      <c r="CU56" s="2">
        <f t="shared" si="46"/>
        <v>0</v>
      </c>
      <c r="CV56" s="2">
        <f t="shared" si="47"/>
        <v>38.244815999999993</v>
      </c>
      <c r="CW56" s="2">
        <f t="shared" si="48"/>
        <v>0</v>
      </c>
      <c r="CX56" s="2">
        <f t="shared" si="49"/>
        <v>0</v>
      </c>
      <c r="CY56" s="2">
        <f>(ROUND((((S56+ROUND((ROUND((((EU56*1.2))*AV56*1),2)*BS56),2))*AT56)/100),2)+ROUND(((ROUND((ROUND(((AE56-((EU56*1.2)))*AV56*1),2)*BS56),2)*AT56)/100),2))</f>
        <v>16731.990000000002</v>
      </c>
      <c r="CZ56" s="2">
        <f>(ROUND((((S56+ROUND((ROUND((((EU56*1.2))*AV56*1),2)*BS56),2))*AU56)/100),2)+ROUND(((ROUND((ROUND(((AE56-((EU56*1.2)))*AV56*1),2)*BS56),2)*AU56)/100),2))</f>
        <v>8825.66</v>
      </c>
      <c r="DA56" s="2"/>
      <c r="DB56" s="2">
        <v>53</v>
      </c>
      <c r="DC56" s="2" t="s">
        <v>3</v>
      </c>
      <c r="DD56" s="2" t="s">
        <v>62</v>
      </c>
      <c r="DE56" s="2" t="s">
        <v>63</v>
      </c>
      <c r="DF56" s="2" t="s">
        <v>63</v>
      </c>
      <c r="DG56" s="2" t="s">
        <v>63</v>
      </c>
      <c r="DH56" s="2" t="s">
        <v>3</v>
      </c>
      <c r="DI56" s="2" t="s">
        <v>63</v>
      </c>
      <c r="DJ56" s="2" t="s">
        <v>63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1003</v>
      </c>
      <c r="DV56" s="2" t="s">
        <v>82</v>
      </c>
      <c r="DW56" s="2" t="s">
        <v>82</v>
      </c>
      <c r="DX56" s="2">
        <v>100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55393738</v>
      </c>
      <c r="EF56" s="2">
        <v>60</v>
      </c>
      <c r="EG56" s="2" t="s">
        <v>64</v>
      </c>
      <c r="EH56" s="2">
        <v>0</v>
      </c>
      <c r="EI56" s="2" t="s">
        <v>3</v>
      </c>
      <c r="EJ56" s="2">
        <v>1</v>
      </c>
      <c r="EK56" s="2">
        <v>106</v>
      </c>
      <c r="EL56" s="2" t="s">
        <v>65</v>
      </c>
      <c r="EM56" s="2" t="s">
        <v>66</v>
      </c>
      <c r="EN56" s="2"/>
      <c r="EO56" s="2" t="s">
        <v>67</v>
      </c>
      <c r="EP56" s="2"/>
      <c r="EQ56" s="2">
        <v>0</v>
      </c>
      <c r="ER56" s="2">
        <v>320.23</v>
      </c>
      <c r="ES56" s="2">
        <v>0</v>
      </c>
      <c r="ET56" s="2">
        <v>0</v>
      </c>
      <c r="EU56" s="2">
        <v>0</v>
      </c>
      <c r="EV56" s="2">
        <v>320.23</v>
      </c>
      <c r="EW56" s="2">
        <v>30.44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91</v>
      </c>
      <c r="FY56" s="2">
        <v>48</v>
      </c>
      <c r="FZ56" s="2"/>
      <c r="GA56" s="2" t="s">
        <v>3</v>
      </c>
      <c r="GB56" s="2"/>
      <c r="GC56" s="2"/>
      <c r="GD56" s="2">
        <v>1</v>
      </c>
      <c r="GE56" s="2"/>
      <c r="GF56" s="2">
        <v>-1403822920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52"/>
        <v>0</v>
      </c>
      <c r="GM56" s="2">
        <f t="shared" si="53"/>
        <v>43944.45</v>
      </c>
      <c r="GN56" s="2">
        <f t="shared" si="54"/>
        <v>43944.45</v>
      </c>
      <c r="GO56" s="2">
        <f t="shared" si="55"/>
        <v>0</v>
      </c>
      <c r="GP56" s="2">
        <f t="shared" si="56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57"/>
        <v>0</v>
      </c>
      <c r="GW56" s="2">
        <v>1</v>
      </c>
      <c r="GX56" s="2">
        <f t="shared" si="58"/>
        <v>0</v>
      </c>
      <c r="GY56" s="2"/>
      <c r="GZ56" s="2"/>
      <c r="HA56" s="2">
        <v>0</v>
      </c>
      <c r="HB56" s="2">
        <v>0</v>
      </c>
      <c r="HC56" s="2">
        <f t="shared" si="59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 s="3">
        <v>17</v>
      </c>
      <c r="B57" s="3">
        <v>1</v>
      </c>
      <c r="C57" s="3">
        <f>ROW(SmtRes!A164)</f>
        <v>164</v>
      </c>
      <c r="D57" s="3">
        <f>ROW(EtalonRes!A210)</f>
        <v>210</v>
      </c>
      <c r="E57" s="3" t="s">
        <v>97</v>
      </c>
      <c r="F57" s="3" t="s">
        <v>98</v>
      </c>
      <c r="G57" s="3" t="s">
        <v>99</v>
      </c>
      <c r="H57" s="3" t="s">
        <v>82</v>
      </c>
      <c r="I57" s="3">
        <f>ROUND((2500+2000+70)/100,9)</f>
        <v>45.7</v>
      </c>
      <c r="J57" s="3">
        <v>0</v>
      </c>
      <c r="K57" s="3">
        <f>ROUND((2500+2000+70)/100,9)</f>
        <v>45.7</v>
      </c>
      <c r="O57" s="3">
        <f t="shared" si="21"/>
        <v>1036096.18</v>
      </c>
      <c r="P57" s="3">
        <f t="shared" si="22"/>
        <v>0</v>
      </c>
      <c r="Q57" s="3">
        <f>(ROUND((ROUND((((ET57*1.2))*AV57*I57),2)*BB57),2)+ROUND((ROUND(((AE57-((EU57*1.2)))*AV57*I57),2)*BS57),2))</f>
        <v>0</v>
      </c>
      <c r="R57" s="3">
        <f>(ROUND((ROUND((((EU57*1.2))*AV57*I57),2)*BS57),2)+ROUND((ROUND(((AE57-((EU57*1.2)))*AV57*I57),2)*BS57),2))</f>
        <v>0</v>
      </c>
      <c r="S57" s="3">
        <f t="shared" si="25"/>
        <v>1036096.18</v>
      </c>
      <c r="T57" s="3">
        <f t="shared" si="26"/>
        <v>0</v>
      </c>
      <c r="U57" s="3">
        <f t="shared" si="27"/>
        <v>1747.7880911999998</v>
      </c>
      <c r="V57" s="3">
        <f t="shared" si="28"/>
        <v>0</v>
      </c>
      <c r="W57" s="3">
        <f t="shared" si="29"/>
        <v>0</v>
      </c>
      <c r="X57" s="3">
        <f>(ROUND((((S57+ROUND((ROUND((((EU57*1.2))*AV57*I57),2)*BS57),2))*AT57)/100),2)+ROUND(((ROUND((ROUND(((AE57-((EU57*1.2)))*AV57*I57),2)*BS57),2)*AT57)/100),2))</f>
        <v>942847.52</v>
      </c>
      <c r="Y57" s="3">
        <f>(ROUND((((S57+ROUND((ROUND((((EU57*1.2))*AV57*I57),2)*BS57),2))*AU57)/100),2)+ROUND(((ROUND((ROUND(((AE57-((EU57*1.2)))*AV57*I57),2)*BS57),2)*AU57)/100),2))</f>
        <v>497326.17</v>
      </c>
      <c r="AA57" s="3">
        <v>55929115</v>
      </c>
      <c r="AB57" s="3">
        <f t="shared" si="32"/>
        <v>384.27600000000001</v>
      </c>
      <c r="AC57" s="3">
        <f>ROUND(((ES57*1)),6)</f>
        <v>0</v>
      </c>
      <c r="AD57" s="3">
        <f>ROUND(((((ET57*1.2))-((EU57*1.2)))+AE57),6)</f>
        <v>0</v>
      </c>
      <c r="AE57" s="3">
        <f>ROUND(((EU57*1.2)),6)</f>
        <v>0</v>
      </c>
      <c r="AF57" s="3">
        <f>ROUND(((EV57*1.2)),6)</f>
        <v>384.27600000000001</v>
      </c>
      <c r="AG57" s="3">
        <f t="shared" si="37"/>
        <v>0</v>
      </c>
      <c r="AH57" s="3">
        <f>((EW57*1.2))</f>
        <v>36.527999999999999</v>
      </c>
      <c r="AI57" s="3">
        <f>((EX57*1.2))</f>
        <v>0</v>
      </c>
      <c r="AJ57" s="3">
        <f t="shared" si="40"/>
        <v>0</v>
      </c>
      <c r="AK57" s="3">
        <v>320.23</v>
      </c>
      <c r="AL57" s="3">
        <v>0</v>
      </c>
      <c r="AM57" s="3">
        <v>0</v>
      </c>
      <c r="AN57" s="3">
        <v>0</v>
      </c>
      <c r="AO57" s="3">
        <v>320.23</v>
      </c>
      <c r="AP57" s="3">
        <v>0</v>
      </c>
      <c r="AQ57" s="3">
        <v>30.44</v>
      </c>
      <c r="AR57" s="3">
        <v>0</v>
      </c>
      <c r="AS57" s="3">
        <v>0</v>
      </c>
      <c r="AT57" s="3">
        <v>91</v>
      </c>
      <c r="AU57" s="3">
        <v>48</v>
      </c>
      <c r="AV57" s="3">
        <v>1.0469999999999999</v>
      </c>
      <c r="AW57" s="3">
        <v>1</v>
      </c>
      <c r="AZ57" s="3">
        <v>1</v>
      </c>
      <c r="BA57" s="3">
        <v>56.35</v>
      </c>
      <c r="BB57" s="3">
        <v>1</v>
      </c>
      <c r="BC57" s="3">
        <v>1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0</v>
      </c>
      <c r="BI57" s="3">
        <v>1</v>
      </c>
      <c r="BJ57" s="3" t="s">
        <v>100</v>
      </c>
      <c r="BM57" s="3">
        <v>106</v>
      </c>
      <c r="BN57" s="3">
        <v>0</v>
      </c>
      <c r="BO57" s="3" t="s">
        <v>98</v>
      </c>
      <c r="BP57" s="3">
        <v>1</v>
      </c>
      <c r="BQ57" s="3">
        <v>60</v>
      </c>
      <c r="BR57" s="3">
        <v>0</v>
      </c>
      <c r="BS57" s="3">
        <v>56.35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91</v>
      </c>
      <c r="CA57" s="3">
        <v>48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1250</v>
      </c>
      <c r="CO57" s="3">
        <v>0</v>
      </c>
      <c r="CP57" s="3">
        <f t="shared" si="41"/>
        <v>1036096.18</v>
      </c>
      <c r="CQ57" s="3">
        <f t="shared" si="42"/>
        <v>0</v>
      </c>
      <c r="CR57" s="3">
        <f>(ROUND((ROUND((((ET57*1.2))*AV57*1),2)*BB57),2)+ROUND((ROUND(((AE57-((EU57*1.2)))*AV57*1),2)*BS57),2))</f>
        <v>0</v>
      </c>
      <c r="CS57" s="3">
        <f>(ROUND((ROUND((((EU57*1.2))*AV57*1),2)*BS57),2)+ROUND((ROUND(((AE57-((EU57*1.2)))*AV57*1),2)*BS57),2))</f>
        <v>0</v>
      </c>
      <c r="CT57" s="3">
        <f t="shared" si="45"/>
        <v>22671.86</v>
      </c>
      <c r="CU57" s="3">
        <f t="shared" si="46"/>
        <v>0</v>
      </c>
      <c r="CV57" s="3">
        <f t="shared" si="47"/>
        <v>38.244815999999993</v>
      </c>
      <c r="CW57" s="3">
        <f t="shared" si="48"/>
        <v>0</v>
      </c>
      <c r="CX57" s="3">
        <f t="shared" si="49"/>
        <v>0</v>
      </c>
      <c r="CY57" s="3">
        <f>(ROUND((((S57+ROUND((ROUND((((EU57*1.2))*AV57*1),2)*BS57),2))*AT57)/100),2)+ROUND(((ROUND((ROUND(((AE57-((EU57*1.2)))*AV57*1),2)*BS57),2)*AT57)/100),2))</f>
        <v>942847.52</v>
      </c>
      <c r="CZ57" s="3">
        <f>(ROUND((((S57+ROUND((ROUND((((EU57*1.2))*AV57*1),2)*BS57),2))*AU57)/100),2)+ROUND(((ROUND((ROUND(((AE57-((EU57*1.2)))*AV57*1),2)*BS57),2)*AU57)/100),2))</f>
        <v>497326.17</v>
      </c>
      <c r="DB57" s="3">
        <v>54</v>
      </c>
      <c r="DC57" s="3" t="s">
        <v>3</v>
      </c>
      <c r="DD57" s="3" t="s">
        <v>62</v>
      </c>
      <c r="DE57" s="3" t="s">
        <v>63</v>
      </c>
      <c r="DF57" s="3" t="s">
        <v>63</v>
      </c>
      <c r="DG57" s="3" t="s">
        <v>63</v>
      </c>
      <c r="DH57" s="3" t="s">
        <v>3</v>
      </c>
      <c r="DI57" s="3" t="s">
        <v>63</v>
      </c>
      <c r="DJ57" s="3" t="s">
        <v>63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1003</v>
      </c>
      <c r="DV57" s="3" t="s">
        <v>82</v>
      </c>
      <c r="DW57" s="3" t="s">
        <v>82</v>
      </c>
      <c r="DX57" s="3">
        <v>100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55393738</v>
      </c>
      <c r="EF57" s="3">
        <v>60</v>
      </c>
      <c r="EG57" s="3" t="s">
        <v>64</v>
      </c>
      <c r="EH57" s="3">
        <v>0</v>
      </c>
      <c r="EI57" s="3" t="s">
        <v>3</v>
      </c>
      <c r="EJ57" s="3">
        <v>1</v>
      </c>
      <c r="EK57" s="3">
        <v>106</v>
      </c>
      <c r="EL57" s="3" t="s">
        <v>65</v>
      </c>
      <c r="EM57" s="3" t="s">
        <v>66</v>
      </c>
      <c r="EO57" s="3" t="s">
        <v>67</v>
      </c>
      <c r="EQ57" s="3">
        <v>0</v>
      </c>
      <c r="ER57" s="3">
        <v>320.23</v>
      </c>
      <c r="ES57" s="3">
        <v>0</v>
      </c>
      <c r="ET57" s="3">
        <v>0</v>
      </c>
      <c r="EU57" s="3">
        <v>0</v>
      </c>
      <c r="EV57" s="3">
        <v>320.23</v>
      </c>
      <c r="EW57" s="3">
        <v>30.44</v>
      </c>
      <c r="EX57" s="3">
        <v>0</v>
      </c>
      <c r="EY57" s="3">
        <v>0</v>
      </c>
      <c r="FQ57" s="3">
        <v>0</v>
      </c>
      <c r="FR57" s="3">
        <v>0</v>
      </c>
      <c r="FS57" s="3">
        <v>0</v>
      </c>
      <c r="FX57" s="3">
        <v>91</v>
      </c>
      <c r="FY57" s="3">
        <v>48</v>
      </c>
      <c r="GA57" s="3" t="s">
        <v>3</v>
      </c>
      <c r="GD57" s="3">
        <v>1</v>
      </c>
      <c r="GF57" s="3">
        <v>-1403822920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52"/>
        <v>0</v>
      </c>
      <c r="GM57" s="3">
        <f t="shared" si="53"/>
        <v>2476269.87</v>
      </c>
      <c r="GN57" s="3">
        <f t="shared" si="54"/>
        <v>2476269.87</v>
      </c>
      <c r="GO57" s="3">
        <f t="shared" si="55"/>
        <v>0</v>
      </c>
      <c r="GP57" s="3">
        <f t="shared" si="56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57"/>
        <v>0</v>
      </c>
      <c r="GW57" s="3">
        <v>1</v>
      </c>
      <c r="GX57" s="3">
        <f t="shared" si="58"/>
        <v>0</v>
      </c>
      <c r="HA57" s="3">
        <v>0</v>
      </c>
      <c r="HB57" s="3">
        <v>0</v>
      </c>
      <c r="HC57" s="3">
        <f t="shared" si="59"/>
        <v>0</v>
      </c>
      <c r="HE57" s="3" t="s">
        <v>3</v>
      </c>
      <c r="HF57" s="3" t="s">
        <v>3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9" spans="1:255" x14ac:dyDescent="0.2">
      <c r="A59" s="11">
        <v>51</v>
      </c>
      <c r="B59" s="11">
        <f>B24</f>
        <v>1</v>
      </c>
      <c r="C59" s="11">
        <f>A24</f>
        <v>4</v>
      </c>
      <c r="D59" s="11">
        <f>ROW(A24)</f>
        <v>24</v>
      </c>
      <c r="E59" s="11"/>
      <c r="F59" s="11" t="str">
        <f>IF(F24&lt;&gt;"",F24,"")</f>
        <v>Новый раздел</v>
      </c>
      <c r="G59" s="11" t="str">
        <f>IF(G24&lt;&gt;"",G24,"")</f>
        <v>Демонтажные работы</v>
      </c>
      <c r="H59" s="11">
        <v>0</v>
      </c>
      <c r="I59" s="11"/>
      <c r="J59" s="11"/>
      <c r="K59" s="11"/>
      <c r="L59" s="11"/>
      <c r="M59" s="11"/>
      <c r="N59" s="11"/>
      <c r="O59" s="11">
        <f t="shared" ref="O59:T59" si="74">ROUND(AB59,2)</f>
        <v>54097.66</v>
      </c>
      <c r="P59" s="11">
        <f t="shared" si="74"/>
        <v>0</v>
      </c>
      <c r="Q59" s="11">
        <f t="shared" si="74"/>
        <v>429.77</v>
      </c>
      <c r="R59" s="11">
        <f t="shared" si="74"/>
        <v>48.08</v>
      </c>
      <c r="S59" s="11">
        <f t="shared" si="74"/>
        <v>53667.89</v>
      </c>
      <c r="T59" s="11">
        <f t="shared" si="74"/>
        <v>0</v>
      </c>
      <c r="U59" s="11">
        <f>AH59</f>
        <v>5166.3110821199998</v>
      </c>
      <c r="V59" s="11">
        <f>AI59</f>
        <v>0</v>
      </c>
      <c r="W59" s="11">
        <f>ROUND(AJ59,2)</f>
        <v>0</v>
      </c>
      <c r="X59" s="11">
        <f>ROUND(AK59,2)</f>
        <v>48917.59</v>
      </c>
      <c r="Y59" s="11">
        <f>ROUND(AL59,2)</f>
        <v>25783.03</v>
      </c>
      <c r="Z59" s="11"/>
      <c r="AA59" s="11"/>
      <c r="AB59" s="11">
        <f>ROUND(SUMIF(AA28:AA57,"=55929113",O28:O57),2)</f>
        <v>54097.66</v>
      </c>
      <c r="AC59" s="11">
        <f>ROUND(SUMIF(AA28:AA57,"=55929113",P28:P57),2)</f>
        <v>0</v>
      </c>
      <c r="AD59" s="11">
        <f>ROUND(SUMIF(AA28:AA57,"=55929113",Q28:Q57),2)</f>
        <v>429.77</v>
      </c>
      <c r="AE59" s="11">
        <f>ROUND(SUMIF(AA28:AA57,"=55929113",R28:R57),2)</f>
        <v>48.08</v>
      </c>
      <c r="AF59" s="11">
        <f>ROUND(SUMIF(AA28:AA57,"=55929113",S28:S57),2)</f>
        <v>53667.89</v>
      </c>
      <c r="AG59" s="11">
        <f>ROUND(SUMIF(AA28:AA57,"=55929113",T28:T57),2)</f>
        <v>0</v>
      </c>
      <c r="AH59" s="11">
        <f>SUMIF(AA28:AA57,"=55929113",U28:U57)</f>
        <v>5166.3110821199998</v>
      </c>
      <c r="AI59" s="11">
        <f>SUMIF(AA28:AA57,"=55929113",V28:V57)</f>
        <v>0</v>
      </c>
      <c r="AJ59" s="11">
        <f>ROUND(SUMIF(AA28:AA57,"=55929113",W28:W57),2)</f>
        <v>0</v>
      </c>
      <c r="AK59" s="11">
        <f>ROUND(SUMIF(AA28:AA57,"=55929113",X28:X57),2)</f>
        <v>48917.59</v>
      </c>
      <c r="AL59" s="11">
        <f>ROUND(SUMIF(AA28:AA57,"=55929113",Y28:Y57),2)</f>
        <v>25783.03</v>
      </c>
      <c r="AM59" s="11"/>
      <c r="AN59" s="11"/>
      <c r="AO59" s="11">
        <f t="shared" ref="AO59:BD59" si="75">ROUND(BX59,2)</f>
        <v>0</v>
      </c>
      <c r="AP59" s="11">
        <f t="shared" si="75"/>
        <v>0</v>
      </c>
      <c r="AQ59" s="11">
        <f t="shared" si="75"/>
        <v>0</v>
      </c>
      <c r="AR59" s="11">
        <f t="shared" si="75"/>
        <v>128798.28</v>
      </c>
      <c r="AS59" s="11">
        <f t="shared" si="75"/>
        <v>123478.27</v>
      </c>
      <c r="AT59" s="11">
        <f t="shared" si="75"/>
        <v>5320.01</v>
      </c>
      <c r="AU59" s="11">
        <f t="shared" si="75"/>
        <v>0</v>
      </c>
      <c r="AV59" s="11">
        <f t="shared" si="75"/>
        <v>0</v>
      </c>
      <c r="AW59" s="11">
        <f t="shared" si="75"/>
        <v>0</v>
      </c>
      <c r="AX59" s="11">
        <f t="shared" si="75"/>
        <v>0</v>
      </c>
      <c r="AY59" s="11">
        <f t="shared" si="75"/>
        <v>0</v>
      </c>
      <c r="AZ59" s="11">
        <f t="shared" si="75"/>
        <v>0</v>
      </c>
      <c r="BA59" s="11">
        <f t="shared" si="75"/>
        <v>0</v>
      </c>
      <c r="BB59" s="11">
        <f t="shared" si="75"/>
        <v>0</v>
      </c>
      <c r="BC59" s="11">
        <f t="shared" si="75"/>
        <v>0</v>
      </c>
      <c r="BD59" s="11">
        <f t="shared" si="75"/>
        <v>0</v>
      </c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>
        <f>ROUND(SUMIF(AA28:AA57,"=55929113",FQ28:FQ57),2)</f>
        <v>0</v>
      </c>
      <c r="BY59" s="11">
        <f>ROUND(SUMIF(AA28:AA57,"=55929113",FR28:FR57),2)</f>
        <v>0</v>
      </c>
      <c r="BZ59" s="11">
        <f>ROUND(SUMIF(AA28:AA57,"=55929113",GL28:GL57),2)</f>
        <v>0</v>
      </c>
      <c r="CA59" s="11">
        <f>ROUND(SUMIF(AA28:AA57,"=55929113",GM28:GM57),2)</f>
        <v>128798.28</v>
      </c>
      <c r="CB59" s="11">
        <f>ROUND(SUMIF(AA28:AA57,"=55929113",GN28:GN57),2)</f>
        <v>123478.27</v>
      </c>
      <c r="CC59" s="11">
        <f>ROUND(SUMIF(AA28:AA57,"=55929113",GO28:GO57),2)</f>
        <v>5320.01</v>
      </c>
      <c r="CD59" s="11">
        <f>ROUND(SUMIF(AA28:AA57,"=55929113",GP28:GP57),2)</f>
        <v>0</v>
      </c>
      <c r="CE59" s="11">
        <f>AC59-BX59</f>
        <v>0</v>
      </c>
      <c r="CF59" s="11">
        <f>AC59-BY59</f>
        <v>0</v>
      </c>
      <c r="CG59" s="11">
        <f>BX59-BZ59</f>
        <v>0</v>
      </c>
      <c r="CH59" s="11">
        <f>AC59-BX59-BY59+BZ59</f>
        <v>0</v>
      </c>
      <c r="CI59" s="11">
        <f>BY59-BZ59</f>
        <v>0</v>
      </c>
      <c r="CJ59" s="11">
        <f>ROUND(SUMIF(AA28:AA57,"=55929113",GX28:GX57),2)</f>
        <v>0</v>
      </c>
      <c r="CK59" s="11">
        <f>ROUND(SUMIF(AA28:AA57,"=55929113",GY28:GY57),2)</f>
        <v>0</v>
      </c>
      <c r="CL59" s="11">
        <f>ROUND(SUMIF(AA28:AA57,"=55929113",GZ28:GZ57),2)</f>
        <v>0</v>
      </c>
      <c r="CM59" s="11">
        <f>ROUND(SUMIF(AA28:AA57,"=55929113",HD28:HD57),2)</f>
        <v>0</v>
      </c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2">
        <f t="shared" ref="DG59:DL59" si="76">ROUND(DT59,2)</f>
        <v>3031135.41</v>
      </c>
      <c r="DH59" s="12">
        <f t="shared" si="76"/>
        <v>0</v>
      </c>
      <c r="DI59" s="12">
        <f t="shared" si="76"/>
        <v>6949.81</v>
      </c>
      <c r="DJ59" s="12">
        <f t="shared" si="76"/>
        <v>2709.31</v>
      </c>
      <c r="DK59" s="12">
        <f t="shared" si="76"/>
        <v>3024185.6</v>
      </c>
      <c r="DL59" s="12">
        <f t="shared" si="76"/>
        <v>0</v>
      </c>
      <c r="DM59" s="12">
        <f>DZ59</f>
        <v>5166.3110821199998</v>
      </c>
      <c r="DN59" s="12">
        <f>EA59</f>
        <v>0</v>
      </c>
      <c r="DO59" s="12">
        <f>ROUND(EB59,2)</f>
        <v>0</v>
      </c>
      <c r="DP59" s="12">
        <f>ROUND(EC59,2)</f>
        <v>2756506.09</v>
      </c>
      <c r="DQ59" s="12">
        <f>ROUND(ED59,2)</f>
        <v>1452874.54</v>
      </c>
      <c r="DR59" s="12"/>
      <c r="DS59" s="12"/>
      <c r="DT59" s="12">
        <f>ROUND(SUMIF(AA28:AA57,"=55929115",O28:O57),2)</f>
        <v>3031135.41</v>
      </c>
      <c r="DU59" s="12">
        <f>ROUND(SUMIF(AA28:AA57,"=55929115",P28:P57),2)</f>
        <v>0</v>
      </c>
      <c r="DV59" s="12">
        <f>ROUND(SUMIF(AA28:AA57,"=55929115",Q28:Q57),2)</f>
        <v>6949.81</v>
      </c>
      <c r="DW59" s="12">
        <f>ROUND(SUMIF(AA28:AA57,"=55929115",R28:R57),2)</f>
        <v>2709.31</v>
      </c>
      <c r="DX59" s="12">
        <f>ROUND(SUMIF(AA28:AA57,"=55929115",S28:S57),2)</f>
        <v>3024185.6</v>
      </c>
      <c r="DY59" s="12">
        <f>ROUND(SUMIF(AA28:AA57,"=55929115",T28:T57),2)</f>
        <v>0</v>
      </c>
      <c r="DZ59" s="12">
        <f>SUMIF(AA28:AA57,"=55929115",U28:U57)</f>
        <v>5166.3110821199998</v>
      </c>
      <c r="EA59" s="12">
        <f>SUMIF(AA28:AA57,"=55929115",V28:V57)</f>
        <v>0</v>
      </c>
      <c r="EB59" s="12">
        <f>ROUND(SUMIF(AA28:AA57,"=55929115",W28:W57),2)</f>
        <v>0</v>
      </c>
      <c r="EC59" s="12">
        <f>ROUND(SUMIF(AA28:AA57,"=55929115",X28:X57),2)</f>
        <v>2756506.09</v>
      </c>
      <c r="ED59" s="12">
        <f>ROUND(SUMIF(AA28:AA57,"=55929115",Y28:Y57),2)</f>
        <v>1452874.54</v>
      </c>
      <c r="EE59" s="12"/>
      <c r="EF59" s="12"/>
      <c r="EG59" s="12">
        <f t="shared" ref="EG59:EV59" si="77">ROUND(FP59,2)</f>
        <v>0</v>
      </c>
      <c r="EH59" s="12">
        <f t="shared" si="77"/>
        <v>0</v>
      </c>
      <c r="EI59" s="12">
        <f t="shared" si="77"/>
        <v>0</v>
      </c>
      <c r="EJ59" s="12">
        <f t="shared" si="77"/>
        <v>7240516.04</v>
      </c>
      <c r="EK59" s="12">
        <f t="shared" si="77"/>
        <v>6958000.7599999998</v>
      </c>
      <c r="EL59" s="12">
        <f t="shared" si="77"/>
        <v>282515.28000000003</v>
      </c>
      <c r="EM59" s="12">
        <f t="shared" si="77"/>
        <v>0</v>
      </c>
      <c r="EN59" s="12">
        <f t="shared" si="77"/>
        <v>0</v>
      </c>
      <c r="EO59" s="12">
        <f t="shared" si="77"/>
        <v>0</v>
      </c>
      <c r="EP59" s="12">
        <f t="shared" si="77"/>
        <v>0</v>
      </c>
      <c r="EQ59" s="12">
        <f t="shared" si="77"/>
        <v>0</v>
      </c>
      <c r="ER59" s="12">
        <f t="shared" si="77"/>
        <v>0</v>
      </c>
      <c r="ES59" s="12">
        <f t="shared" si="77"/>
        <v>0</v>
      </c>
      <c r="ET59" s="12">
        <f t="shared" si="77"/>
        <v>0</v>
      </c>
      <c r="EU59" s="12">
        <f t="shared" si="77"/>
        <v>0</v>
      </c>
      <c r="EV59" s="12">
        <f t="shared" si="77"/>
        <v>0</v>
      </c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>
        <f>ROUND(SUMIF(AA28:AA57,"=55929115",FQ28:FQ57),2)</f>
        <v>0</v>
      </c>
      <c r="FQ59" s="12">
        <f>ROUND(SUMIF(AA28:AA57,"=55929115",FR28:FR57),2)</f>
        <v>0</v>
      </c>
      <c r="FR59" s="12">
        <f>ROUND(SUMIF(AA28:AA57,"=55929115",GL28:GL57),2)</f>
        <v>0</v>
      </c>
      <c r="FS59" s="12">
        <f>ROUND(SUMIF(AA28:AA57,"=55929115",GM28:GM57),2)</f>
        <v>7240516.04</v>
      </c>
      <c r="FT59" s="12">
        <f>ROUND(SUMIF(AA28:AA57,"=55929115",GN28:GN57),2)</f>
        <v>6958000.7599999998</v>
      </c>
      <c r="FU59" s="12">
        <f>ROUND(SUMIF(AA28:AA57,"=55929115",GO28:GO57),2)</f>
        <v>282515.28000000003</v>
      </c>
      <c r="FV59" s="12">
        <f>ROUND(SUMIF(AA28:AA57,"=55929115",GP28:GP57),2)</f>
        <v>0</v>
      </c>
      <c r="FW59" s="12">
        <f>DU59-FP59</f>
        <v>0</v>
      </c>
      <c r="FX59" s="12">
        <f>DU59-FQ59</f>
        <v>0</v>
      </c>
      <c r="FY59" s="12">
        <f>FP59-FR59</f>
        <v>0</v>
      </c>
      <c r="FZ59" s="12">
        <f>DU59-FP59-FQ59+FR59</f>
        <v>0</v>
      </c>
      <c r="GA59" s="12">
        <f>FQ59-FR59</f>
        <v>0</v>
      </c>
      <c r="GB59" s="12">
        <f>ROUND(SUMIF(AA28:AA57,"=55929115",GX28:GX57),2)</f>
        <v>0</v>
      </c>
      <c r="GC59" s="12">
        <f>ROUND(SUMIF(AA28:AA57,"=55929115",GY28:GY57),2)</f>
        <v>0</v>
      </c>
      <c r="GD59" s="12">
        <f>ROUND(SUMIF(AA28:AA57,"=55929115",GZ28:GZ57),2)</f>
        <v>0</v>
      </c>
      <c r="GE59" s="12">
        <f>ROUND(SUMIF(AA28:AA57,"=55929115",HD28:HD57),2)</f>
        <v>0</v>
      </c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>
        <v>0</v>
      </c>
    </row>
    <row r="61" spans="1:255" x14ac:dyDescent="0.2">
      <c r="A61" s="13">
        <v>50</v>
      </c>
      <c r="B61" s="13">
        <v>0</v>
      </c>
      <c r="C61" s="13">
        <v>0</v>
      </c>
      <c r="D61" s="13">
        <v>1</v>
      </c>
      <c r="E61" s="13">
        <v>201</v>
      </c>
      <c r="F61" s="13">
        <f>ROUND(Source!O59,O61)</f>
        <v>54097.66</v>
      </c>
      <c r="G61" s="13" t="s">
        <v>101</v>
      </c>
      <c r="H61" s="13" t="s">
        <v>102</v>
      </c>
      <c r="I61" s="13"/>
      <c r="J61" s="13"/>
      <c r="K61" s="13">
        <v>201</v>
      </c>
      <c r="L61" s="13">
        <v>1</v>
      </c>
      <c r="M61" s="13">
        <v>3</v>
      </c>
      <c r="N61" s="13" t="s">
        <v>3</v>
      </c>
      <c r="O61" s="13">
        <v>2</v>
      </c>
      <c r="P61" s="13">
        <f>ROUND(Source!DG59,O61)</f>
        <v>3031135.41</v>
      </c>
      <c r="Q61" s="13"/>
      <c r="R61" s="13"/>
      <c r="S61" s="13"/>
      <c r="T61" s="13"/>
      <c r="U61" s="13"/>
      <c r="V61" s="13"/>
      <c r="W61" s="13">
        <v>54097.66</v>
      </c>
      <c r="X61" s="13">
        <v>1</v>
      </c>
      <c r="Y61" s="13">
        <v>54097.66</v>
      </c>
      <c r="Z61" s="13">
        <v>3031135.41</v>
      </c>
      <c r="AA61" s="13">
        <v>1</v>
      </c>
      <c r="AB61" s="13">
        <v>3031135.41</v>
      </c>
    </row>
    <row r="62" spans="1:255" x14ac:dyDescent="0.2">
      <c r="A62" s="13">
        <v>50</v>
      </c>
      <c r="B62" s="13">
        <v>0</v>
      </c>
      <c r="C62" s="13">
        <v>0</v>
      </c>
      <c r="D62" s="13">
        <v>1</v>
      </c>
      <c r="E62" s="13">
        <v>202</v>
      </c>
      <c r="F62" s="13">
        <f>ROUND(Source!P59,O62)</f>
        <v>0</v>
      </c>
      <c r="G62" s="13" t="s">
        <v>103</v>
      </c>
      <c r="H62" s="13" t="s">
        <v>104</v>
      </c>
      <c r="I62" s="13"/>
      <c r="J62" s="13"/>
      <c r="K62" s="13">
        <v>202</v>
      </c>
      <c r="L62" s="13">
        <v>2</v>
      </c>
      <c r="M62" s="13">
        <v>3</v>
      </c>
      <c r="N62" s="13" t="s">
        <v>3</v>
      </c>
      <c r="O62" s="13">
        <v>2</v>
      </c>
      <c r="P62" s="13">
        <f>ROUND(Source!DH59,O62)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55" x14ac:dyDescent="0.2">
      <c r="A63" s="13">
        <v>50</v>
      </c>
      <c r="B63" s="13">
        <v>0</v>
      </c>
      <c r="C63" s="13">
        <v>0</v>
      </c>
      <c r="D63" s="13">
        <v>1</v>
      </c>
      <c r="E63" s="13">
        <v>222</v>
      </c>
      <c r="F63" s="13">
        <f>ROUND(Source!AO59,O63)</f>
        <v>0</v>
      </c>
      <c r="G63" s="13" t="s">
        <v>105</v>
      </c>
      <c r="H63" s="13" t="s">
        <v>106</v>
      </c>
      <c r="I63" s="13"/>
      <c r="J63" s="13"/>
      <c r="K63" s="13">
        <v>222</v>
      </c>
      <c r="L63" s="13">
        <v>3</v>
      </c>
      <c r="M63" s="13">
        <v>3</v>
      </c>
      <c r="N63" s="13" t="s">
        <v>3</v>
      </c>
      <c r="O63" s="13">
        <v>2</v>
      </c>
      <c r="P63" s="13">
        <f>ROUND(Source!EG59,O63)</f>
        <v>0</v>
      </c>
      <c r="Q63" s="13"/>
      <c r="R63" s="13"/>
      <c r="S63" s="13"/>
      <c r="T63" s="13"/>
      <c r="U63" s="13"/>
      <c r="V63" s="13"/>
      <c r="W63" s="13">
        <v>0</v>
      </c>
      <c r="X63" s="13">
        <v>1</v>
      </c>
      <c r="Y63" s="13">
        <v>0</v>
      </c>
      <c r="Z63" s="13">
        <v>0</v>
      </c>
      <c r="AA63" s="13">
        <v>1</v>
      </c>
      <c r="AB63" s="13">
        <v>0</v>
      </c>
    </row>
    <row r="64" spans="1:255" x14ac:dyDescent="0.2">
      <c r="A64" s="13">
        <v>50</v>
      </c>
      <c r="B64" s="13">
        <v>0</v>
      </c>
      <c r="C64" s="13">
        <v>0</v>
      </c>
      <c r="D64" s="13">
        <v>1</v>
      </c>
      <c r="E64" s="13">
        <v>225</v>
      </c>
      <c r="F64" s="13">
        <f>ROUND(Source!AV59,O64)</f>
        <v>0</v>
      </c>
      <c r="G64" s="13" t="s">
        <v>107</v>
      </c>
      <c r="H64" s="13" t="s">
        <v>108</v>
      </c>
      <c r="I64" s="13"/>
      <c r="J64" s="13"/>
      <c r="K64" s="13">
        <v>225</v>
      </c>
      <c r="L64" s="13">
        <v>4</v>
      </c>
      <c r="M64" s="13">
        <v>3</v>
      </c>
      <c r="N64" s="13" t="s">
        <v>3</v>
      </c>
      <c r="O64" s="13">
        <v>2</v>
      </c>
      <c r="P64" s="13">
        <f>ROUND(Source!EN59,O64)</f>
        <v>0</v>
      </c>
      <c r="Q64" s="13"/>
      <c r="R64" s="13"/>
      <c r="S64" s="13"/>
      <c r="T64" s="13"/>
      <c r="U64" s="13"/>
      <c r="V64" s="13"/>
      <c r="W64" s="13">
        <v>0</v>
      </c>
      <c r="X64" s="13">
        <v>1</v>
      </c>
      <c r="Y64" s="13">
        <v>0</v>
      </c>
      <c r="Z64" s="13">
        <v>0</v>
      </c>
      <c r="AA64" s="13">
        <v>1</v>
      </c>
      <c r="AB64" s="13">
        <v>0</v>
      </c>
    </row>
    <row r="65" spans="1:28" x14ac:dyDescent="0.2">
      <c r="A65" s="13">
        <v>50</v>
      </c>
      <c r="B65" s="13">
        <v>0</v>
      </c>
      <c r="C65" s="13">
        <v>0</v>
      </c>
      <c r="D65" s="13">
        <v>1</v>
      </c>
      <c r="E65" s="13">
        <v>226</v>
      </c>
      <c r="F65" s="13">
        <f>ROUND(Source!AW59,O65)</f>
        <v>0</v>
      </c>
      <c r="G65" s="13" t="s">
        <v>109</v>
      </c>
      <c r="H65" s="13" t="s">
        <v>110</v>
      </c>
      <c r="I65" s="13"/>
      <c r="J65" s="13"/>
      <c r="K65" s="13">
        <v>226</v>
      </c>
      <c r="L65" s="13">
        <v>5</v>
      </c>
      <c r="M65" s="13">
        <v>3</v>
      </c>
      <c r="N65" s="13" t="s">
        <v>3</v>
      </c>
      <c r="O65" s="13">
        <v>2</v>
      </c>
      <c r="P65" s="13">
        <f>ROUND(Source!EO59,O65)</f>
        <v>0</v>
      </c>
      <c r="Q65" s="13"/>
      <c r="R65" s="13"/>
      <c r="S65" s="13"/>
      <c r="T65" s="13"/>
      <c r="U65" s="13"/>
      <c r="V65" s="13"/>
      <c r="W65" s="13">
        <v>0</v>
      </c>
      <c r="X65" s="13">
        <v>1</v>
      </c>
      <c r="Y65" s="13">
        <v>0</v>
      </c>
      <c r="Z65" s="13">
        <v>0</v>
      </c>
      <c r="AA65" s="13">
        <v>1</v>
      </c>
      <c r="AB65" s="13">
        <v>0</v>
      </c>
    </row>
    <row r="66" spans="1:28" x14ac:dyDescent="0.2">
      <c r="A66" s="13">
        <v>50</v>
      </c>
      <c r="B66" s="13">
        <v>0</v>
      </c>
      <c r="C66" s="13">
        <v>0</v>
      </c>
      <c r="D66" s="13">
        <v>1</v>
      </c>
      <c r="E66" s="13">
        <v>227</v>
      </c>
      <c r="F66" s="13">
        <f>ROUND(Source!AX59,O66)</f>
        <v>0</v>
      </c>
      <c r="G66" s="13" t="s">
        <v>111</v>
      </c>
      <c r="H66" s="13" t="s">
        <v>112</v>
      </c>
      <c r="I66" s="13"/>
      <c r="J66" s="13"/>
      <c r="K66" s="13">
        <v>227</v>
      </c>
      <c r="L66" s="13">
        <v>6</v>
      </c>
      <c r="M66" s="13">
        <v>3</v>
      </c>
      <c r="N66" s="13" t="s">
        <v>3</v>
      </c>
      <c r="O66" s="13">
        <v>2</v>
      </c>
      <c r="P66" s="13">
        <f>ROUND(Source!EP59,O66)</f>
        <v>0</v>
      </c>
      <c r="Q66" s="13"/>
      <c r="R66" s="13"/>
      <c r="S66" s="13"/>
      <c r="T66" s="13"/>
      <c r="U66" s="13"/>
      <c r="V66" s="13"/>
      <c r="W66" s="13">
        <v>0</v>
      </c>
      <c r="X66" s="13">
        <v>1</v>
      </c>
      <c r="Y66" s="13">
        <v>0</v>
      </c>
      <c r="Z66" s="13">
        <v>0</v>
      </c>
      <c r="AA66" s="13">
        <v>1</v>
      </c>
      <c r="AB66" s="13">
        <v>0</v>
      </c>
    </row>
    <row r="67" spans="1:28" x14ac:dyDescent="0.2">
      <c r="A67" s="13">
        <v>50</v>
      </c>
      <c r="B67" s="13">
        <v>0</v>
      </c>
      <c r="C67" s="13">
        <v>0</v>
      </c>
      <c r="D67" s="13">
        <v>1</v>
      </c>
      <c r="E67" s="13">
        <v>228</v>
      </c>
      <c r="F67" s="13">
        <f>ROUND(Source!AY59,O67)</f>
        <v>0</v>
      </c>
      <c r="G67" s="13" t="s">
        <v>113</v>
      </c>
      <c r="H67" s="13" t="s">
        <v>114</v>
      </c>
      <c r="I67" s="13"/>
      <c r="J67" s="13"/>
      <c r="K67" s="13">
        <v>228</v>
      </c>
      <c r="L67" s="13">
        <v>7</v>
      </c>
      <c r="M67" s="13">
        <v>3</v>
      </c>
      <c r="N67" s="13" t="s">
        <v>3</v>
      </c>
      <c r="O67" s="13">
        <v>2</v>
      </c>
      <c r="P67" s="13">
        <f>ROUND(Source!EQ59,O67)</f>
        <v>0</v>
      </c>
      <c r="Q67" s="13"/>
      <c r="R67" s="13"/>
      <c r="S67" s="13"/>
      <c r="T67" s="13"/>
      <c r="U67" s="13"/>
      <c r="V67" s="13"/>
      <c r="W67" s="13">
        <v>0</v>
      </c>
      <c r="X67" s="13">
        <v>1</v>
      </c>
      <c r="Y67" s="13">
        <v>0</v>
      </c>
      <c r="Z67" s="13">
        <v>0</v>
      </c>
      <c r="AA67" s="13">
        <v>1</v>
      </c>
      <c r="AB67" s="13">
        <v>0</v>
      </c>
    </row>
    <row r="68" spans="1:28" x14ac:dyDescent="0.2">
      <c r="A68" s="13">
        <v>50</v>
      </c>
      <c r="B68" s="13">
        <v>0</v>
      </c>
      <c r="C68" s="13">
        <v>0</v>
      </c>
      <c r="D68" s="13">
        <v>1</v>
      </c>
      <c r="E68" s="13">
        <v>216</v>
      </c>
      <c r="F68" s="13">
        <f>ROUND(Source!AP59,O68)</f>
        <v>0</v>
      </c>
      <c r="G68" s="13" t="s">
        <v>115</v>
      </c>
      <c r="H68" s="13" t="s">
        <v>116</v>
      </c>
      <c r="I68" s="13"/>
      <c r="J68" s="13"/>
      <c r="K68" s="13">
        <v>216</v>
      </c>
      <c r="L68" s="13">
        <v>8</v>
      </c>
      <c r="M68" s="13">
        <v>3</v>
      </c>
      <c r="N68" s="13" t="s">
        <v>3</v>
      </c>
      <c r="O68" s="13">
        <v>2</v>
      </c>
      <c r="P68" s="13">
        <f>ROUND(Source!EH59,O68)</f>
        <v>0</v>
      </c>
      <c r="Q68" s="13"/>
      <c r="R68" s="13"/>
      <c r="S68" s="13"/>
      <c r="T68" s="13"/>
      <c r="U68" s="13"/>
      <c r="V68" s="13"/>
      <c r="W68" s="13">
        <v>0</v>
      </c>
      <c r="X68" s="13">
        <v>1</v>
      </c>
      <c r="Y68" s="13">
        <v>0</v>
      </c>
      <c r="Z68" s="13">
        <v>0</v>
      </c>
      <c r="AA68" s="13">
        <v>1</v>
      </c>
      <c r="AB68" s="13">
        <v>0</v>
      </c>
    </row>
    <row r="69" spans="1:28" x14ac:dyDescent="0.2">
      <c r="A69" s="13">
        <v>50</v>
      </c>
      <c r="B69" s="13">
        <v>0</v>
      </c>
      <c r="C69" s="13">
        <v>0</v>
      </c>
      <c r="D69" s="13">
        <v>1</v>
      </c>
      <c r="E69" s="13">
        <v>223</v>
      </c>
      <c r="F69" s="13">
        <f>ROUND(Source!AQ59,O69)</f>
        <v>0</v>
      </c>
      <c r="G69" s="13" t="s">
        <v>117</v>
      </c>
      <c r="H69" s="13" t="s">
        <v>118</v>
      </c>
      <c r="I69" s="13"/>
      <c r="J69" s="13"/>
      <c r="K69" s="13">
        <v>223</v>
      </c>
      <c r="L69" s="13">
        <v>9</v>
      </c>
      <c r="M69" s="13">
        <v>3</v>
      </c>
      <c r="N69" s="13" t="s">
        <v>3</v>
      </c>
      <c r="O69" s="13">
        <v>2</v>
      </c>
      <c r="P69" s="13">
        <f>ROUND(Source!EI59,O69)</f>
        <v>0</v>
      </c>
      <c r="Q69" s="13"/>
      <c r="R69" s="13"/>
      <c r="S69" s="13"/>
      <c r="T69" s="13"/>
      <c r="U69" s="13"/>
      <c r="V69" s="13"/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</row>
    <row r="70" spans="1:28" x14ac:dyDescent="0.2">
      <c r="A70" s="13">
        <v>50</v>
      </c>
      <c r="B70" s="13">
        <v>0</v>
      </c>
      <c r="C70" s="13">
        <v>0</v>
      </c>
      <c r="D70" s="13">
        <v>1</v>
      </c>
      <c r="E70" s="13">
        <v>229</v>
      </c>
      <c r="F70" s="13">
        <f>ROUND(Source!AZ59,O70)</f>
        <v>0</v>
      </c>
      <c r="G70" s="13" t="s">
        <v>119</v>
      </c>
      <c r="H70" s="13" t="s">
        <v>120</v>
      </c>
      <c r="I70" s="13"/>
      <c r="J70" s="13"/>
      <c r="K70" s="13">
        <v>229</v>
      </c>
      <c r="L70" s="13">
        <v>10</v>
      </c>
      <c r="M70" s="13">
        <v>3</v>
      </c>
      <c r="N70" s="13" t="s">
        <v>3</v>
      </c>
      <c r="O70" s="13">
        <v>2</v>
      </c>
      <c r="P70" s="13">
        <f>ROUND(Source!ER59,O70)</f>
        <v>0</v>
      </c>
      <c r="Q70" s="13"/>
      <c r="R70" s="13"/>
      <c r="S70" s="13"/>
      <c r="T70" s="13"/>
      <c r="U70" s="13"/>
      <c r="V70" s="13"/>
      <c r="W70" s="13">
        <v>0</v>
      </c>
      <c r="X70" s="13">
        <v>1</v>
      </c>
      <c r="Y70" s="13">
        <v>0</v>
      </c>
      <c r="Z70" s="13">
        <v>0</v>
      </c>
      <c r="AA70" s="13">
        <v>1</v>
      </c>
      <c r="AB70" s="13">
        <v>0</v>
      </c>
    </row>
    <row r="71" spans="1:28" x14ac:dyDescent="0.2">
      <c r="A71" s="13">
        <v>50</v>
      </c>
      <c r="B71" s="13">
        <v>0</v>
      </c>
      <c r="C71" s="13">
        <v>0</v>
      </c>
      <c r="D71" s="13">
        <v>1</v>
      </c>
      <c r="E71" s="13">
        <v>203</v>
      </c>
      <c r="F71" s="13">
        <f>ROUND(Source!Q59,O71)</f>
        <v>429.77</v>
      </c>
      <c r="G71" s="13" t="s">
        <v>121</v>
      </c>
      <c r="H71" s="13" t="s">
        <v>122</v>
      </c>
      <c r="I71" s="13"/>
      <c r="J71" s="13"/>
      <c r="K71" s="13">
        <v>203</v>
      </c>
      <c r="L71" s="13">
        <v>11</v>
      </c>
      <c r="M71" s="13">
        <v>3</v>
      </c>
      <c r="N71" s="13" t="s">
        <v>3</v>
      </c>
      <c r="O71" s="13">
        <v>2</v>
      </c>
      <c r="P71" s="13">
        <f>ROUND(Source!DI59,O71)</f>
        <v>6949.81</v>
      </c>
      <c r="Q71" s="13"/>
      <c r="R71" s="13"/>
      <c r="S71" s="13"/>
      <c r="T71" s="13"/>
      <c r="U71" s="13"/>
      <c r="V71" s="13"/>
      <c r="W71" s="13">
        <v>429.77</v>
      </c>
      <c r="X71" s="13">
        <v>1</v>
      </c>
      <c r="Y71" s="13">
        <v>429.77</v>
      </c>
      <c r="Z71" s="13">
        <v>6949.81</v>
      </c>
      <c r="AA71" s="13">
        <v>1</v>
      </c>
      <c r="AB71" s="13">
        <v>6949.81</v>
      </c>
    </row>
    <row r="72" spans="1:28" x14ac:dyDescent="0.2">
      <c r="A72" s="13">
        <v>50</v>
      </c>
      <c r="B72" s="13">
        <v>0</v>
      </c>
      <c r="C72" s="13">
        <v>0</v>
      </c>
      <c r="D72" s="13">
        <v>1</v>
      </c>
      <c r="E72" s="13">
        <v>231</v>
      </c>
      <c r="F72" s="13">
        <f>ROUND(Source!BB59,O72)</f>
        <v>0</v>
      </c>
      <c r="G72" s="13" t="s">
        <v>123</v>
      </c>
      <c r="H72" s="13" t="s">
        <v>124</v>
      </c>
      <c r="I72" s="13"/>
      <c r="J72" s="13"/>
      <c r="K72" s="13">
        <v>231</v>
      </c>
      <c r="L72" s="13">
        <v>12</v>
      </c>
      <c r="M72" s="13">
        <v>3</v>
      </c>
      <c r="N72" s="13" t="s">
        <v>3</v>
      </c>
      <c r="O72" s="13">
        <v>2</v>
      </c>
      <c r="P72" s="13">
        <f>ROUND(Source!ET59,O72)</f>
        <v>0</v>
      </c>
      <c r="Q72" s="13"/>
      <c r="R72" s="13"/>
      <c r="S72" s="13"/>
      <c r="T72" s="13"/>
      <c r="U72" s="13"/>
      <c r="V72" s="13"/>
      <c r="W72" s="13">
        <v>0</v>
      </c>
      <c r="X72" s="13">
        <v>1</v>
      </c>
      <c r="Y72" s="13">
        <v>0</v>
      </c>
      <c r="Z72" s="13">
        <v>0</v>
      </c>
      <c r="AA72" s="13">
        <v>1</v>
      </c>
      <c r="AB72" s="13">
        <v>0</v>
      </c>
    </row>
    <row r="73" spans="1:28" x14ac:dyDescent="0.2">
      <c r="A73" s="13">
        <v>50</v>
      </c>
      <c r="B73" s="13">
        <v>0</v>
      </c>
      <c r="C73" s="13">
        <v>0</v>
      </c>
      <c r="D73" s="13">
        <v>1</v>
      </c>
      <c r="E73" s="13">
        <v>204</v>
      </c>
      <c r="F73" s="13">
        <f>ROUND(Source!R59,O73)</f>
        <v>48.08</v>
      </c>
      <c r="G73" s="13" t="s">
        <v>125</v>
      </c>
      <c r="H73" s="13" t="s">
        <v>126</v>
      </c>
      <c r="I73" s="13"/>
      <c r="J73" s="13"/>
      <c r="K73" s="13">
        <v>204</v>
      </c>
      <c r="L73" s="13">
        <v>13</v>
      </c>
      <c r="M73" s="13">
        <v>3</v>
      </c>
      <c r="N73" s="13" t="s">
        <v>3</v>
      </c>
      <c r="O73" s="13">
        <v>2</v>
      </c>
      <c r="P73" s="13">
        <f>ROUND(Source!DJ59,O73)</f>
        <v>2709.31</v>
      </c>
      <c r="Q73" s="13"/>
      <c r="R73" s="13"/>
      <c r="S73" s="13"/>
      <c r="T73" s="13"/>
      <c r="U73" s="13"/>
      <c r="V73" s="13"/>
      <c r="W73" s="13">
        <v>48.08</v>
      </c>
      <c r="X73" s="13">
        <v>1</v>
      </c>
      <c r="Y73" s="13">
        <v>48.08</v>
      </c>
      <c r="Z73" s="13">
        <v>2709.31</v>
      </c>
      <c r="AA73" s="13">
        <v>1</v>
      </c>
      <c r="AB73" s="13">
        <v>2709.31</v>
      </c>
    </row>
    <row r="74" spans="1:28" x14ac:dyDescent="0.2">
      <c r="A74" s="13">
        <v>50</v>
      </c>
      <c r="B74" s="13">
        <v>0</v>
      </c>
      <c r="C74" s="13">
        <v>0</v>
      </c>
      <c r="D74" s="13">
        <v>1</v>
      </c>
      <c r="E74" s="13">
        <v>205</v>
      </c>
      <c r="F74" s="13">
        <f>ROUND(Source!S59,O74)</f>
        <v>53667.89</v>
      </c>
      <c r="G74" s="13" t="s">
        <v>127</v>
      </c>
      <c r="H74" s="13" t="s">
        <v>128</v>
      </c>
      <c r="I74" s="13"/>
      <c r="J74" s="13"/>
      <c r="K74" s="13">
        <v>205</v>
      </c>
      <c r="L74" s="13">
        <v>14</v>
      </c>
      <c r="M74" s="13">
        <v>3</v>
      </c>
      <c r="N74" s="13" t="s">
        <v>3</v>
      </c>
      <c r="O74" s="13">
        <v>2</v>
      </c>
      <c r="P74" s="13">
        <f>ROUND(Source!DK59,O74)</f>
        <v>3024185.6</v>
      </c>
      <c r="Q74" s="13"/>
      <c r="R74" s="13"/>
      <c r="S74" s="13"/>
      <c r="T74" s="13"/>
      <c r="U74" s="13"/>
      <c r="V74" s="13"/>
      <c r="W74" s="13">
        <v>53667.89</v>
      </c>
      <c r="X74" s="13">
        <v>1</v>
      </c>
      <c r="Y74" s="13">
        <v>53667.89</v>
      </c>
      <c r="Z74" s="13">
        <v>3024185.6</v>
      </c>
      <c r="AA74" s="13">
        <v>1</v>
      </c>
      <c r="AB74" s="13">
        <v>3024185.6</v>
      </c>
    </row>
    <row r="75" spans="1:28" x14ac:dyDescent="0.2">
      <c r="A75" s="13">
        <v>50</v>
      </c>
      <c r="B75" s="13">
        <v>0</v>
      </c>
      <c r="C75" s="13">
        <v>0</v>
      </c>
      <c r="D75" s="13">
        <v>1</v>
      </c>
      <c r="E75" s="13">
        <v>232</v>
      </c>
      <c r="F75" s="13">
        <f>ROUND(Source!BC59,O75)</f>
        <v>0</v>
      </c>
      <c r="G75" s="13" t="s">
        <v>129</v>
      </c>
      <c r="H75" s="13" t="s">
        <v>130</v>
      </c>
      <c r="I75" s="13"/>
      <c r="J75" s="13"/>
      <c r="K75" s="13">
        <v>232</v>
      </c>
      <c r="L75" s="13">
        <v>15</v>
      </c>
      <c r="M75" s="13">
        <v>3</v>
      </c>
      <c r="N75" s="13" t="s">
        <v>3</v>
      </c>
      <c r="O75" s="13">
        <v>2</v>
      </c>
      <c r="P75" s="13">
        <f>ROUND(Source!EU59,O75)</f>
        <v>0</v>
      </c>
      <c r="Q75" s="13"/>
      <c r="R75" s="13"/>
      <c r="S75" s="13"/>
      <c r="T75" s="13"/>
      <c r="U75" s="13"/>
      <c r="V75" s="13"/>
      <c r="W75" s="13">
        <v>0</v>
      </c>
      <c r="X75" s="13">
        <v>1</v>
      </c>
      <c r="Y75" s="13">
        <v>0</v>
      </c>
      <c r="Z75" s="13">
        <v>0</v>
      </c>
      <c r="AA75" s="13">
        <v>1</v>
      </c>
      <c r="AB75" s="13">
        <v>0</v>
      </c>
    </row>
    <row r="76" spans="1:28" x14ac:dyDescent="0.2">
      <c r="A76" s="13">
        <v>50</v>
      </c>
      <c r="B76" s="13">
        <v>0</v>
      </c>
      <c r="C76" s="13">
        <v>0</v>
      </c>
      <c r="D76" s="13">
        <v>1</v>
      </c>
      <c r="E76" s="13">
        <v>214</v>
      </c>
      <c r="F76" s="13">
        <f>ROUND(Source!AS59,O76)</f>
        <v>123478.27</v>
      </c>
      <c r="G76" s="13" t="s">
        <v>131</v>
      </c>
      <c r="H76" s="13" t="s">
        <v>132</v>
      </c>
      <c r="I76" s="13"/>
      <c r="J76" s="13"/>
      <c r="K76" s="13">
        <v>214</v>
      </c>
      <c r="L76" s="13">
        <v>16</v>
      </c>
      <c r="M76" s="13">
        <v>3</v>
      </c>
      <c r="N76" s="13" t="s">
        <v>3</v>
      </c>
      <c r="O76" s="13">
        <v>2</v>
      </c>
      <c r="P76" s="13">
        <f>ROUND(Source!EK59,O76)</f>
        <v>6958000.7599999998</v>
      </c>
      <c r="Q76" s="13"/>
      <c r="R76" s="13"/>
      <c r="S76" s="13"/>
      <c r="T76" s="13"/>
      <c r="U76" s="13"/>
      <c r="V76" s="13"/>
      <c r="W76" s="13">
        <v>123478.27</v>
      </c>
      <c r="X76" s="13">
        <v>1</v>
      </c>
      <c r="Y76" s="13">
        <v>123478.27</v>
      </c>
      <c r="Z76" s="13">
        <v>6958000.7599999998</v>
      </c>
      <c r="AA76" s="13">
        <v>1</v>
      </c>
      <c r="AB76" s="13">
        <v>6958000.7599999998</v>
      </c>
    </row>
    <row r="77" spans="1:28" x14ac:dyDescent="0.2">
      <c r="A77" s="13">
        <v>50</v>
      </c>
      <c r="B77" s="13">
        <v>0</v>
      </c>
      <c r="C77" s="13">
        <v>0</v>
      </c>
      <c r="D77" s="13">
        <v>1</v>
      </c>
      <c r="E77" s="13">
        <v>215</v>
      </c>
      <c r="F77" s="13">
        <f>ROUND(Source!AT59,O77)</f>
        <v>5320.01</v>
      </c>
      <c r="G77" s="13" t="s">
        <v>133</v>
      </c>
      <c r="H77" s="13" t="s">
        <v>134</v>
      </c>
      <c r="I77" s="13"/>
      <c r="J77" s="13"/>
      <c r="K77" s="13">
        <v>215</v>
      </c>
      <c r="L77" s="13">
        <v>17</v>
      </c>
      <c r="M77" s="13">
        <v>3</v>
      </c>
      <c r="N77" s="13" t="s">
        <v>3</v>
      </c>
      <c r="O77" s="13">
        <v>2</v>
      </c>
      <c r="P77" s="13">
        <f>ROUND(Source!EL59,O77)</f>
        <v>282515.28000000003</v>
      </c>
      <c r="Q77" s="13"/>
      <c r="R77" s="13"/>
      <c r="S77" s="13"/>
      <c r="T77" s="13"/>
      <c r="U77" s="13"/>
      <c r="V77" s="13"/>
      <c r="W77" s="13">
        <v>5320.01</v>
      </c>
      <c r="X77" s="13">
        <v>1</v>
      </c>
      <c r="Y77" s="13">
        <v>5320.01</v>
      </c>
      <c r="Z77" s="13">
        <v>282515.28000000003</v>
      </c>
      <c r="AA77" s="13">
        <v>1</v>
      </c>
      <c r="AB77" s="13">
        <v>282515.28000000003</v>
      </c>
    </row>
    <row r="78" spans="1:28" x14ac:dyDescent="0.2">
      <c r="A78" s="13">
        <v>50</v>
      </c>
      <c r="B78" s="13">
        <v>0</v>
      </c>
      <c r="C78" s="13">
        <v>0</v>
      </c>
      <c r="D78" s="13">
        <v>1</v>
      </c>
      <c r="E78" s="13">
        <v>217</v>
      </c>
      <c r="F78" s="13">
        <f>ROUND(Source!AU59,O78)</f>
        <v>0</v>
      </c>
      <c r="G78" s="13" t="s">
        <v>135</v>
      </c>
      <c r="H78" s="13" t="s">
        <v>136</v>
      </c>
      <c r="I78" s="13"/>
      <c r="J78" s="13"/>
      <c r="K78" s="13">
        <v>217</v>
      </c>
      <c r="L78" s="13">
        <v>18</v>
      </c>
      <c r="M78" s="13">
        <v>3</v>
      </c>
      <c r="N78" s="13" t="s">
        <v>3</v>
      </c>
      <c r="O78" s="13">
        <v>2</v>
      </c>
      <c r="P78" s="13">
        <f>ROUND(Source!EM59,O78)</f>
        <v>0</v>
      </c>
      <c r="Q78" s="13"/>
      <c r="R78" s="13"/>
      <c r="S78" s="13"/>
      <c r="T78" s="13"/>
      <c r="U78" s="13"/>
      <c r="V78" s="13"/>
      <c r="W78" s="13">
        <v>0</v>
      </c>
      <c r="X78" s="13">
        <v>1</v>
      </c>
      <c r="Y78" s="13">
        <v>0</v>
      </c>
      <c r="Z78" s="13">
        <v>0</v>
      </c>
      <c r="AA78" s="13">
        <v>1</v>
      </c>
      <c r="AB78" s="13">
        <v>0</v>
      </c>
    </row>
    <row r="79" spans="1:28" x14ac:dyDescent="0.2">
      <c r="A79" s="13">
        <v>50</v>
      </c>
      <c r="B79" s="13">
        <v>0</v>
      </c>
      <c r="C79" s="13">
        <v>0</v>
      </c>
      <c r="D79" s="13">
        <v>1</v>
      </c>
      <c r="E79" s="13">
        <v>230</v>
      </c>
      <c r="F79" s="13">
        <f>ROUND(Source!BA59,O79)</f>
        <v>0</v>
      </c>
      <c r="G79" s="13" t="s">
        <v>137</v>
      </c>
      <c r="H79" s="13" t="s">
        <v>138</v>
      </c>
      <c r="I79" s="13"/>
      <c r="J79" s="13"/>
      <c r="K79" s="13">
        <v>230</v>
      </c>
      <c r="L79" s="13">
        <v>19</v>
      </c>
      <c r="M79" s="13">
        <v>3</v>
      </c>
      <c r="N79" s="13" t="s">
        <v>3</v>
      </c>
      <c r="O79" s="13">
        <v>2</v>
      </c>
      <c r="P79" s="13">
        <f>ROUND(Source!ES59,O79)</f>
        <v>0</v>
      </c>
      <c r="Q79" s="13"/>
      <c r="R79" s="13"/>
      <c r="S79" s="13"/>
      <c r="T79" s="13"/>
      <c r="U79" s="13"/>
      <c r="V79" s="13"/>
      <c r="W79" s="13">
        <v>0</v>
      </c>
      <c r="X79" s="13">
        <v>1</v>
      </c>
      <c r="Y79" s="13">
        <v>0</v>
      </c>
      <c r="Z79" s="13">
        <v>0</v>
      </c>
      <c r="AA79" s="13">
        <v>1</v>
      </c>
      <c r="AB79" s="13">
        <v>0</v>
      </c>
    </row>
    <row r="80" spans="1:28" x14ac:dyDescent="0.2">
      <c r="A80" s="13">
        <v>50</v>
      </c>
      <c r="B80" s="13">
        <v>0</v>
      </c>
      <c r="C80" s="13">
        <v>0</v>
      </c>
      <c r="D80" s="13">
        <v>1</v>
      </c>
      <c r="E80" s="13">
        <v>206</v>
      </c>
      <c r="F80" s="13">
        <f>ROUND(Source!T59,O80)</f>
        <v>0</v>
      </c>
      <c r="G80" s="13" t="s">
        <v>139</v>
      </c>
      <c r="H80" s="13" t="s">
        <v>140</v>
      </c>
      <c r="I80" s="13"/>
      <c r="J80" s="13"/>
      <c r="K80" s="13">
        <v>206</v>
      </c>
      <c r="L80" s="13">
        <v>20</v>
      </c>
      <c r="M80" s="13">
        <v>3</v>
      </c>
      <c r="N80" s="13" t="s">
        <v>3</v>
      </c>
      <c r="O80" s="13">
        <v>2</v>
      </c>
      <c r="P80" s="13">
        <f>ROUND(Source!DL59,O80)</f>
        <v>0</v>
      </c>
      <c r="Q80" s="13"/>
      <c r="R80" s="13"/>
      <c r="S80" s="13"/>
      <c r="T80" s="13"/>
      <c r="U80" s="13"/>
      <c r="V80" s="13"/>
      <c r="W80" s="13">
        <v>0</v>
      </c>
      <c r="X80" s="13">
        <v>1</v>
      </c>
      <c r="Y80" s="13">
        <v>0</v>
      </c>
      <c r="Z80" s="13">
        <v>0</v>
      </c>
      <c r="AA80" s="13">
        <v>1</v>
      </c>
      <c r="AB80" s="13">
        <v>0</v>
      </c>
    </row>
    <row r="81" spans="1:255" x14ac:dyDescent="0.2">
      <c r="A81" s="13">
        <v>50</v>
      </c>
      <c r="B81" s="13">
        <v>0</v>
      </c>
      <c r="C81" s="13">
        <v>0</v>
      </c>
      <c r="D81" s="13">
        <v>1</v>
      </c>
      <c r="E81" s="13">
        <v>207</v>
      </c>
      <c r="F81" s="13">
        <f>Source!U59</f>
        <v>5166.3110821199998</v>
      </c>
      <c r="G81" s="13" t="s">
        <v>141</v>
      </c>
      <c r="H81" s="13" t="s">
        <v>142</v>
      </c>
      <c r="I81" s="13"/>
      <c r="J81" s="13"/>
      <c r="K81" s="13">
        <v>207</v>
      </c>
      <c r="L81" s="13">
        <v>21</v>
      </c>
      <c r="M81" s="13">
        <v>3</v>
      </c>
      <c r="N81" s="13" t="s">
        <v>3</v>
      </c>
      <c r="O81" s="13">
        <v>-1</v>
      </c>
      <c r="P81" s="13">
        <f>Source!DM59</f>
        <v>5166.3110821199998</v>
      </c>
      <c r="Q81" s="13"/>
      <c r="R81" s="13"/>
      <c r="S81" s="13"/>
      <c r="T81" s="13"/>
      <c r="U81" s="13"/>
      <c r="V81" s="13"/>
      <c r="W81" s="13">
        <v>5166.3110821199998</v>
      </c>
      <c r="X81" s="13">
        <v>1</v>
      </c>
      <c r="Y81" s="13">
        <v>5166.3110821199998</v>
      </c>
      <c r="Z81" s="13">
        <v>5166.3110821199998</v>
      </c>
      <c r="AA81" s="13">
        <v>1</v>
      </c>
      <c r="AB81" s="13">
        <v>5166.3110821199998</v>
      </c>
    </row>
    <row r="82" spans="1:255" x14ac:dyDescent="0.2">
      <c r="A82" s="13">
        <v>50</v>
      </c>
      <c r="B82" s="13">
        <v>0</v>
      </c>
      <c r="C82" s="13">
        <v>0</v>
      </c>
      <c r="D82" s="13">
        <v>1</v>
      </c>
      <c r="E82" s="13">
        <v>208</v>
      </c>
      <c r="F82" s="13">
        <f>Source!V59</f>
        <v>0</v>
      </c>
      <c r="G82" s="13" t="s">
        <v>143</v>
      </c>
      <c r="H82" s="13" t="s">
        <v>144</v>
      </c>
      <c r="I82" s="13"/>
      <c r="J82" s="13"/>
      <c r="K82" s="13">
        <v>208</v>
      </c>
      <c r="L82" s="13">
        <v>22</v>
      </c>
      <c r="M82" s="13">
        <v>3</v>
      </c>
      <c r="N82" s="13" t="s">
        <v>3</v>
      </c>
      <c r="O82" s="13">
        <v>-1</v>
      </c>
      <c r="P82" s="13">
        <f>Source!DN59</f>
        <v>0</v>
      </c>
      <c r="Q82" s="13"/>
      <c r="R82" s="13"/>
      <c r="S82" s="13"/>
      <c r="T82" s="13"/>
      <c r="U82" s="13"/>
      <c r="V82" s="13"/>
      <c r="W82" s="13">
        <v>0</v>
      </c>
      <c r="X82" s="13">
        <v>1</v>
      </c>
      <c r="Y82" s="13">
        <v>0</v>
      </c>
      <c r="Z82" s="13">
        <v>0</v>
      </c>
      <c r="AA82" s="13">
        <v>1</v>
      </c>
      <c r="AB82" s="13">
        <v>0</v>
      </c>
    </row>
    <row r="83" spans="1:255" x14ac:dyDescent="0.2">
      <c r="A83" s="13">
        <v>50</v>
      </c>
      <c r="B83" s="13">
        <v>0</v>
      </c>
      <c r="C83" s="13">
        <v>0</v>
      </c>
      <c r="D83" s="13">
        <v>1</v>
      </c>
      <c r="E83" s="13">
        <v>209</v>
      </c>
      <c r="F83" s="13">
        <f>ROUND(Source!W59,O83)</f>
        <v>0</v>
      </c>
      <c r="G83" s="13" t="s">
        <v>145</v>
      </c>
      <c r="H83" s="13" t="s">
        <v>146</v>
      </c>
      <c r="I83" s="13"/>
      <c r="J83" s="13"/>
      <c r="K83" s="13">
        <v>209</v>
      </c>
      <c r="L83" s="13">
        <v>23</v>
      </c>
      <c r="M83" s="13">
        <v>3</v>
      </c>
      <c r="N83" s="13" t="s">
        <v>3</v>
      </c>
      <c r="O83" s="13">
        <v>2</v>
      </c>
      <c r="P83" s="13">
        <f>ROUND(Source!DO59,O83)</f>
        <v>0</v>
      </c>
      <c r="Q83" s="13"/>
      <c r="R83" s="13"/>
      <c r="S83" s="13"/>
      <c r="T83" s="13"/>
      <c r="U83" s="13"/>
      <c r="V83" s="13"/>
      <c r="W83" s="13">
        <v>0</v>
      </c>
      <c r="X83" s="13">
        <v>1</v>
      </c>
      <c r="Y83" s="13">
        <v>0</v>
      </c>
      <c r="Z83" s="13">
        <v>0</v>
      </c>
      <c r="AA83" s="13">
        <v>1</v>
      </c>
      <c r="AB83" s="13">
        <v>0</v>
      </c>
    </row>
    <row r="84" spans="1:255" x14ac:dyDescent="0.2">
      <c r="A84" s="13">
        <v>50</v>
      </c>
      <c r="B84" s="13">
        <v>0</v>
      </c>
      <c r="C84" s="13">
        <v>0</v>
      </c>
      <c r="D84" s="13">
        <v>1</v>
      </c>
      <c r="E84" s="13">
        <v>233</v>
      </c>
      <c r="F84" s="13">
        <f>ROUND(Source!BD59,O84)</f>
        <v>0</v>
      </c>
      <c r="G84" s="13" t="s">
        <v>147</v>
      </c>
      <c r="H84" s="13" t="s">
        <v>148</v>
      </c>
      <c r="I84" s="13"/>
      <c r="J84" s="13"/>
      <c r="K84" s="13">
        <v>233</v>
      </c>
      <c r="L84" s="13">
        <v>24</v>
      </c>
      <c r="M84" s="13">
        <v>3</v>
      </c>
      <c r="N84" s="13" t="s">
        <v>3</v>
      </c>
      <c r="O84" s="13">
        <v>2</v>
      </c>
      <c r="P84" s="13">
        <f>ROUND(Source!EV59,O84)</f>
        <v>0</v>
      </c>
      <c r="Q84" s="13"/>
      <c r="R84" s="13"/>
      <c r="S84" s="13"/>
      <c r="T84" s="13"/>
      <c r="U84" s="13"/>
      <c r="V84" s="13"/>
      <c r="W84" s="13">
        <v>0</v>
      </c>
      <c r="X84" s="13">
        <v>1</v>
      </c>
      <c r="Y84" s="13">
        <v>0</v>
      </c>
      <c r="Z84" s="13">
        <v>0</v>
      </c>
      <c r="AA84" s="13">
        <v>1</v>
      </c>
      <c r="AB84" s="13">
        <v>0</v>
      </c>
    </row>
    <row r="85" spans="1:255" x14ac:dyDescent="0.2">
      <c r="A85" s="13">
        <v>50</v>
      </c>
      <c r="B85" s="13">
        <v>0</v>
      </c>
      <c r="C85" s="13">
        <v>0</v>
      </c>
      <c r="D85" s="13">
        <v>1</v>
      </c>
      <c r="E85" s="13">
        <v>210</v>
      </c>
      <c r="F85" s="13">
        <f>ROUND(Source!X59,O85)</f>
        <v>48917.59</v>
      </c>
      <c r="G85" s="13" t="s">
        <v>149</v>
      </c>
      <c r="H85" s="13" t="s">
        <v>150</v>
      </c>
      <c r="I85" s="13"/>
      <c r="J85" s="13"/>
      <c r="K85" s="13">
        <v>210</v>
      </c>
      <c r="L85" s="13">
        <v>25</v>
      </c>
      <c r="M85" s="13">
        <v>3</v>
      </c>
      <c r="N85" s="13" t="s">
        <v>3</v>
      </c>
      <c r="O85" s="13">
        <v>2</v>
      </c>
      <c r="P85" s="13">
        <f>ROUND(Source!DP59,O85)</f>
        <v>2756506.09</v>
      </c>
      <c r="Q85" s="13"/>
      <c r="R85" s="13"/>
      <c r="S85" s="13"/>
      <c r="T85" s="13"/>
      <c r="U85" s="13"/>
      <c r="V85" s="13"/>
      <c r="W85" s="13">
        <v>48917.59</v>
      </c>
      <c r="X85" s="13">
        <v>1</v>
      </c>
      <c r="Y85" s="13">
        <v>48917.59</v>
      </c>
      <c r="Z85" s="13">
        <v>2756506.09</v>
      </c>
      <c r="AA85" s="13">
        <v>1</v>
      </c>
      <c r="AB85" s="13">
        <v>2756506.09</v>
      </c>
    </row>
    <row r="86" spans="1:255" x14ac:dyDescent="0.2">
      <c r="A86" s="13">
        <v>50</v>
      </c>
      <c r="B86" s="13">
        <v>0</v>
      </c>
      <c r="C86" s="13">
        <v>0</v>
      </c>
      <c r="D86" s="13">
        <v>1</v>
      </c>
      <c r="E86" s="13">
        <v>211</v>
      </c>
      <c r="F86" s="13">
        <f>ROUND(Source!Y59,O86)</f>
        <v>25783.03</v>
      </c>
      <c r="G86" s="13" t="s">
        <v>151</v>
      </c>
      <c r="H86" s="13" t="s">
        <v>152</v>
      </c>
      <c r="I86" s="13"/>
      <c r="J86" s="13"/>
      <c r="K86" s="13">
        <v>211</v>
      </c>
      <c r="L86" s="13">
        <v>26</v>
      </c>
      <c r="M86" s="13">
        <v>3</v>
      </c>
      <c r="N86" s="13" t="s">
        <v>3</v>
      </c>
      <c r="O86" s="13">
        <v>2</v>
      </c>
      <c r="P86" s="13">
        <f>ROUND(Source!DQ59,O86)</f>
        <v>1452874.54</v>
      </c>
      <c r="Q86" s="13"/>
      <c r="R86" s="13"/>
      <c r="S86" s="13"/>
      <c r="T86" s="13"/>
      <c r="U86" s="13"/>
      <c r="V86" s="13"/>
      <c r="W86" s="13">
        <v>25783.03</v>
      </c>
      <c r="X86" s="13">
        <v>1</v>
      </c>
      <c r="Y86" s="13">
        <v>25783.03</v>
      </c>
      <c r="Z86" s="13">
        <v>1452874.54</v>
      </c>
      <c r="AA86" s="13">
        <v>1</v>
      </c>
      <c r="AB86" s="13">
        <v>1452874.54</v>
      </c>
    </row>
    <row r="87" spans="1:255" x14ac:dyDescent="0.2">
      <c r="A87" s="13">
        <v>50</v>
      </c>
      <c r="B87" s="13">
        <v>0</v>
      </c>
      <c r="C87" s="13">
        <v>0</v>
      </c>
      <c r="D87" s="13">
        <v>1</v>
      </c>
      <c r="E87" s="13">
        <v>224</v>
      </c>
      <c r="F87" s="13">
        <f>ROUND(Source!AR59,O87)</f>
        <v>128798.28</v>
      </c>
      <c r="G87" s="13" t="s">
        <v>153</v>
      </c>
      <c r="H87" s="13" t="s">
        <v>154</v>
      </c>
      <c r="I87" s="13"/>
      <c r="J87" s="13"/>
      <c r="K87" s="13">
        <v>224</v>
      </c>
      <c r="L87" s="13">
        <v>27</v>
      </c>
      <c r="M87" s="13">
        <v>3</v>
      </c>
      <c r="N87" s="13" t="s">
        <v>3</v>
      </c>
      <c r="O87" s="13">
        <v>2</v>
      </c>
      <c r="P87" s="13">
        <f>ROUND(Source!EJ59,O87)</f>
        <v>7240516.04</v>
      </c>
      <c r="Q87" s="13"/>
      <c r="R87" s="13"/>
      <c r="S87" s="13"/>
      <c r="T87" s="13"/>
      <c r="U87" s="13"/>
      <c r="V87" s="13"/>
      <c r="W87" s="13">
        <v>128798.28</v>
      </c>
      <c r="X87" s="13">
        <v>1</v>
      </c>
      <c r="Y87" s="13">
        <v>128798.28</v>
      </c>
      <c r="Z87" s="13">
        <v>7240516.04</v>
      </c>
      <c r="AA87" s="13">
        <v>1</v>
      </c>
      <c r="AB87" s="13">
        <v>7240516.04</v>
      </c>
    </row>
    <row r="89" spans="1:255" x14ac:dyDescent="0.2">
      <c r="A89" s="10">
        <v>4</v>
      </c>
      <c r="B89" s="10">
        <v>1</v>
      </c>
      <c r="C89" s="10"/>
      <c r="D89" s="10">
        <f>ROW(A216)</f>
        <v>216</v>
      </c>
      <c r="E89" s="10"/>
      <c r="F89" s="10" t="s">
        <v>19</v>
      </c>
      <c r="G89" s="10" t="s">
        <v>155</v>
      </c>
      <c r="H89" s="10" t="s">
        <v>3</v>
      </c>
      <c r="I89" s="10">
        <v>0</v>
      </c>
      <c r="J89" s="10"/>
      <c r="K89" s="10">
        <v>-1</v>
      </c>
      <c r="L89" s="10"/>
      <c r="M89" s="10" t="s">
        <v>3</v>
      </c>
      <c r="N89" s="10"/>
      <c r="O89" s="10"/>
      <c r="P89" s="10"/>
      <c r="Q89" s="10"/>
      <c r="R89" s="10"/>
      <c r="S89" s="10">
        <v>0</v>
      </c>
      <c r="T89" s="10">
        <v>0</v>
      </c>
      <c r="U89" s="10" t="s">
        <v>3</v>
      </c>
      <c r="V89" s="10">
        <v>0</v>
      </c>
      <c r="W89" s="10"/>
      <c r="X89" s="10"/>
      <c r="Y89" s="10"/>
      <c r="Z89" s="10"/>
      <c r="AA89" s="10"/>
      <c r="AB89" s="10" t="s">
        <v>3</v>
      </c>
      <c r="AC89" s="10" t="s">
        <v>3</v>
      </c>
      <c r="AD89" s="10" t="s">
        <v>3</v>
      </c>
      <c r="AE89" s="10" t="s">
        <v>3</v>
      </c>
      <c r="AF89" s="10" t="s">
        <v>3</v>
      </c>
      <c r="AG89" s="10" t="s">
        <v>3</v>
      </c>
      <c r="AH89" s="10"/>
      <c r="AI89" s="10"/>
      <c r="AJ89" s="10"/>
      <c r="AK89" s="10"/>
      <c r="AL89" s="10"/>
      <c r="AM89" s="10"/>
      <c r="AN89" s="10"/>
      <c r="AO89" s="10"/>
      <c r="AP89" s="10" t="s">
        <v>3</v>
      </c>
      <c r="AQ89" s="10" t="s">
        <v>3</v>
      </c>
      <c r="AR89" s="10" t="s">
        <v>3</v>
      </c>
      <c r="AS89" s="10"/>
      <c r="AT89" s="10"/>
      <c r="AU89" s="10"/>
      <c r="AV89" s="10"/>
      <c r="AW89" s="10"/>
      <c r="AX89" s="10"/>
      <c r="AY89" s="10"/>
      <c r="AZ89" s="10" t="s">
        <v>3</v>
      </c>
      <c r="BA89" s="10"/>
      <c r="BB89" s="10" t="s">
        <v>3</v>
      </c>
      <c r="BC89" s="10" t="s">
        <v>3</v>
      </c>
      <c r="BD89" s="10" t="s">
        <v>3</v>
      </c>
      <c r="BE89" s="10" t="s">
        <v>3</v>
      </c>
      <c r="BF89" s="10" t="s">
        <v>3</v>
      </c>
      <c r="BG89" s="10" t="s">
        <v>3</v>
      </c>
      <c r="BH89" s="10" t="s">
        <v>3</v>
      </c>
      <c r="BI89" s="10" t="s">
        <v>3</v>
      </c>
      <c r="BJ89" s="10" t="s">
        <v>3</v>
      </c>
      <c r="BK89" s="10" t="s">
        <v>3</v>
      </c>
      <c r="BL89" s="10" t="s">
        <v>3</v>
      </c>
      <c r="BM89" s="10" t="s">
        <v>3</v>
      </c>
      <c r="BN89" s="10" t="s">
        <v>3</v>
      </c>
      <c r="BO89" s="10" t="s">
        <v>3</v>
      </c>
      <c r="BP89" s="10" t="s">
        <v>3</v>
      </c>
      <c r="BQ89" s="10"/>
      <c r="BR89" s="10"/>
      <c r="BS89" s="10"/>
      <c r="BT89" s="10"/>
      <c r="BU89" s="10"/>
      <c r="BV89" s="10"/>
      <c r="BW89" s="10"/>
      <c r="BX89" s="10">
        <v>0</v>
      </c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>
        <v>0</v>
      </c>
    </row>
    <row r="91" spans="1:255" x14ac:dyDescent="0.2">
      <c r="A91" s="11">
        <v>52</v>
      </c>
      <c r="B91" s="11">
        <f t="shared" ref="B91:G91" si="78">B216</f>
        <v>1</v>
      </c>
      <c r="C91" s="11">
        <f t="shared" si="78"/>
        <v>4</v>
      </c>
      <c r="D91" s="11">
        <f t="shared" si="78"/>
        <v>89</v>
      </c>
      <c r="E91" s="11">
        <f t="shared" si="78"/>
        <v>0</v>
      </c>
      <c r="F91" s="11" t="str">
        <f t="shared" si="78"/>
        <v>1</v>
      </c>
      <c r="G91" s="11" t="str">
        <f t="shared" si="78"/>
        <v>Центральное оборудование</v>
      </c>
      <c r="H91" s="11"/>
      <c r="I91" s="11"/>
      <c r="J91" s="11"/>
      <c r="K91" s="11"/>
      <c r="L91" s="11"/>
      <c r="M91" s="11"/>
      <c r="N91" s="11"/>
      <c r="O91" s="11">
        <f t="shared" ref="O91:AT91" si="79">O216</f>
        <v>617708.56999999995</v>
      </c>
      <c r="P91" s="11">
        <f t="shared" si="79"/>
        <v>610594.64</v>
      </c>
      <c r="Q91" s="11">
        <f t="shared" si="79"/>
        <v>1658.98</v>
      </c>
      <c r="R91" s="11">
        <f t="shared" si="79"/>
        <v>184.46</v>
      </c>
      <c r="S91" s="11">
        <f t="shared" si="79"/>
        <v>5454.95</v>
      </c>
      <c r="T91" s="11">
        <f t="shared" si="79"/>
        <v>0</v>
      </c>
      <c r="U91" s="11">
        <f t="shared" si="79"/>
        <v>427.34511779999985</v>
      </c>
      <c r="V91" s="11">
        <f t="shared" si="79"/>
        <v>0</v>
      </c>
      <c r="W91" s="11">
        <f t="shared" si="79"/>
        <v>0</v>
      </c>
      <c r="X91" s="11">
        <f t="shared" si="79"/>
        <v>5096.53</v>
      </c>
      <c r="Y91" s="11">
        <f t="shared" si="79"/>
        <v>2614.5</v>
      </c>
      <c r="Z91" s="11">
        <f t="shared" si="79"/>
        <v>0</v>
      </c>
      <c r="AA91" s="11">
        <f t="shared" si="79"/>
        <v>0</v>
      </c>
      <c r="AB91" s="11">
        <f t="shared" si="79"/>
        <v>617708.56999999995</v>
      </c>
      <c r="AC91" s="11">
        <f t="shared" si="79"/>
        <v>610594.64</v>
      </c>
      <c r="AD91" s="11">
        <f t="shared" si="79"/>
        <v>1658.98</v>
      </c>
      <c r="AE91" s="11">
        <f t="shared" si="79"/>
        <v>184.46</v>
      </c>
      <c r="AF91" s="11">
        <f t="shared" si="79"/>
        <v>5454.95</v>
      </c>
      <c r="AG91" s="11">
        <f t="shared" si="79"/>
        <v>0</v>
      </c>
      <c r="AH91" s="11">
        <f t="shared" si="79"/>
        <v>427.34511779999985</v>
      </c>
      <c r="AI91" s="11">
        <f t="shared" si="79"/>
        <v>0</v>
      </c>
      <c r="AJ91" s="11">
        <f t="shared" si="79"/>
        <v>0</v>
      </c>
      <c r="AK91" s="11">
        <f t="shared" si="79"/>
        <v>5096.53</v>
      </c>
      <c r="AL91" s="11">
        <f t="shared" si="79"/>
        <v>2614.5</v>
      </c>
      <c r="AM91" s="11">
        <f t="shared" si="79"/>
        <v>0</v>
      </c>
      <c r="AN91" s="11">
        <f t="shared" si="79"/>
        <v>0</v>
      </c>
      <c r="AO91" s="11">
        <f t="shared" si="79"/>
        <v>0</v>
      </c>
      <c r="AP91" s="11">
        <f t="shared" si="79"/>
        <v>600871.51</v>
      </c>
      <c r="AQ91" s="11">
        <f t="shared" si="79"/>
        <v>0</v>
      </c>
      <c r="AR91" s="11">
        <f t="shared" si="79"/>
        <v>625419.6</v>
      </c>
      <c r="AS91" s="11">
        <f t="shared" si="79"/>
        <v>0</v>
      </c>
      <c r="AT91" s="11">
        <f t="shared" si="79"/>
        <v>24548.09</v>
      </c>
      <c r="AU91" s="11">
        <f t="shared" ref="AU91:BZ91" si="80">AU216</f>
        <v>0</v>
      </c>
      <c r="AV91" s="11">
        <f t="shared" si="80"/>
        <v>610594.64</v>
      </c>
      <c r="AW91" s="11">
        <f t="shared" si="80"/>
        <v>9723.1299999999992</v>
      </c>
      <c r="AX91" s="11">
        <f t="shared" si="80"/>
        <v>0</v>
      </c>
      <c r="AY91" s="11">
        <f t="shared" si="80"/>
        <v>9723.1299999999992</v>
      </c>
      <c r="AZ91" s="11">
        <f t="shared" si="80"/>
        <v>600871.51</v>
      </c>
      <c r="BA91" s="11">
        <f t="shared" si="80"/>
        <v>0</v>
      </c>
      <c r="BB91" s="11">
        <f t="shared" si="80"/>
        <v>0</v>
      </c>
      <c r="BC91" s="11">
        <f t="shared" si="80"/>
        <v>0</v>
      </c>
      <c r="BD91" s="11">
        <f t="shared" si="80"/>
        <v>0</v>
      </c>
      <c r="BE91" s="11">
        <f t="shared" si="80"/>
        <v>0</v>
      </c>
      <c r="BF91" s="11">
        <f t="shared" si="80"/>
        <v>0</v>
      </c>
      <c r="BG91" s="11">
        <f t="shared" si="80"/>
        <v>0</v>
      </c>
      <c r="BH91" s="11">
        <f t="shared" si="80"/>
        <v>0</v>
      </c>
      <c r="BI91" s="11">
        <f t="shared" si="80"/>
        <v>0</v>
      </c>
      <c r="BJ91" s="11">
        <f t="shared" si="80"/>
        <v>0</v>
      </c>
      <c r="BK91" s="11">
        <f t="shared" si="80"/>
        <v>0</v>
      </c>
      <c r="BL91" s="11">
        <f t="shared" si="80"/>
        <v>0</v>
      </c>
      <c r="BM91" s="11">
        <f t="shared" si="80"/>
        <v>0</v>
      </c>
      <c r="BN91" s="11">
        <f t="shared" si="80"/>
        <v>0</v>
      </c>
      <c r="BO91" s="11">
        <f t="shared" si="80"/>
        <v>0</v>
      </c>
      <c r="BP91" s="11">
        <f t="shared" si="80"/>
        <v>0</v>
      </c>
      <c r="BQ91" s="11">
        <f t="shared" si="80"/>
        <v>0</v>
      </c>
      <c r="BR91" s="11">
        <f t="shared" si="80"/>
        <v>0</v>
      </c>
      <c r="BS91" s="11">
        <f t="shared" si="80"/>
        <v>0</v>
      </c>
      <c r="BT91" s="11">
        <f t="shared" si="80"/>
        <v>0</v>
      </c>
      <c r="BU91" s="11">
        <f t="shared" si="80"/>
        <v>0</v>
      </c>
      <c r="BV91" s="11">
        <f t="shared" si="80"/>
        <v>0</v>
      </c>
      <c r="BW91" s="11">
        <f t="shared" si="80"/>
        <v>0</v>
      </c>
      <c r="BX91" s="11">
        <f t="shared" si="80"/>
        <v>0</v>
      </c>
      <c r="BY91" s="11">
        <f t="shared" si="80"/>
        <v>600871.51</v>
      </c>
      <c r="BZ91" s="11">
        <f t="shared" si="80"/>
        <v>0</v>
      </c>
      <c r="CA91" s="11">
        <f t="shared" ref="CA91:DF91" si="81">CA216</f>
        <v>625419.6</v>
      </c>
      <c r="CB91" s="11">
        <f t="shared" si="81"/>
        <v>0</v>
      </c>
      <c r="CC91" s="11">
        <f t="shared" si="81"/>
        <v>24548.09</v>
      </c>
      <c r="CD91" s="11">
        <f t="shared" si="81"/>
        <v>0</v>
      </c>
      <c r="CE91" s="11">
        <f t="shared" si="81"/>
        <v>610594.64</v>
      </c>
      <c r="CF91" s="11">
        <f t="shared" si="81"/>
        <v>9723.1300000000047</v>
      </c>
      <c r="CG91" s="11">
        <f t="shared" si="81"/>
        <v>0</v>
      </c>
      <c r="CH91" s="11">
        <f t="shared" si="81"/>
        <v>9723.1300000000047</v>
      </c>
      <c r="CI91" s="11">
        <f t="shared" si="81"/>
        <v>600871.51</v>
      </c>
      <c r="CJ91" s="11">
        <f t="shared" si="81"/>
        <v>0</v>
      </c>
      <c r="CK91" s="11">
        <f t="shared" si="81"/>
        <v>0</v>
      </c>
      <c r="CL91" s="11">
        <f t="shared" si="81"/>
        <v>0</v>
      </c>
      <c r="CM91" s="11">
        <f t="shared" si="81"/>
        <v>0</v>
      </c>
      <c r="CN91" s="11">
        <f t="shared" si="81"/>
        <v>0</v>
      </c>
      <c r="CO91" s="11">
        <f t="shared" si="81"/>
        <v>0</v>
      </c>
      <c r="CP91" s="11">
        <f t="shared" si="81"/>
        <v>0</v>
      </c>
      <c r="CQ91" s="11">
        <f t="shared" si="81"/>
        <v>0</v>
      </c>
      <c r="CR91" s="11">
        <f t="shared" si="81"/>
        <v>0</v>
      </c>
      <c r="CS91" s="11">
        <f t="shared" si="81"/>
        <v>0</v>
      </c>
      <c r="CT91" s="11">
        <f t="shared" si="81"/>
        <v>0</v>
      </c>
      <c r="CU91" s="11">
        <f t="shared" si="81"/>
        <v>0</v>
      </c>
      <c r="CV91" s="11">
        <f t="shared" si="81"/>
        <v>0</v>
      </c>
      <c r="CW91" s="11">
        <f t="shared" si="81"/>
        <v>0</v>
      </c>
      <c r="CX91" s="11">
        <f t="shared" si="81"/>
        <v>0</v>
      </c>
      <c r="CY91" s="11">
        <f t="shared" si="81"/>
        <v>0</v>
      </c>
      <c r="CZ91" s="11">
        <f t="shared" si="81"/>
        <v>0</v>
      </c>
      <c r="DA91" s="11">
        <f t="shared" si="81"/>
        <v>0</v>
      </c>
      <c r="DB91" s="11">
        <f t="shared" si="81"/>
        <v>0</v>
      </c>
      <c r="DC91" s="11">
        <f t="shared" si="81"/>
        <v>0</v>
      </c>
      <c r="DD91" s="11">
        <f t="shared" si="81"/>
        <v>0</v>
      </c>
      <c r="DE91" s="11">
        <f t="shared" si="81"/>
        <v>0</v>
      </c>
      <c r="DF91" s="11">
        <f t="shared" si="81"/>
        <v>0</v>
      </c>
      <c r="DG91" s="12">
        <f t="shared" ref="DG91:EL91" si="82">DG216</f>
        <v>5029352.33</v>
      </c>
      <c r="DH91" s="12">
        <f t="shared" si="82"/>
        <v>4695153.96</v>
      </c>
      <c r="DI91" s="12">
        <f t="shared" si="82"/>
        <v>26811.93</v>
      </c>
      <c r="DJ91" s="12">
        <f t="shared" si="82"/>
        <v>10394.34</v>
      </c>
      <c r="DK91" s="12">
        <f t="shared" si="82"/>
        <v>307386.44</v>
      </c>
      <c r="DL91" s="12">
        <f t="shared" si="82"/>
        <v>0</v>
      </c>
      <c r="DM91" s="12">
        <f t="shared" si="82"/>
        <v>427.34511779999985</v>
      </c>
      <c r="DN91" s="12">
        <f t="shared" si="82"/>
        <v>0</v>
      </c>
      <c r="DO91" s="12">
        <f t="shared" si="82"/>
        <v>0</v>
      </c>
      <c r="DP91" s="12">
        <f t="shared" si="82"/>
        <v>287189.23</v>
      </c>
      <c r="DQ91" s="12">
        <f t="shared" si="82"/>
        <v>147328.32000000001</v>
      </c>
      <c r="DR91" s="12">
        <f t="shared" si="82"/>
        <v>0</v>
      </c>
      <c r="DS91" s="12">
        <f t="shared" si="82"/>
        <v>0</v>
      </c>
      <c r="DT91" s="12">
        <f t="shared" si="82"/>
        <v>5029352.33</v>
      </c>
      <c r="DU91" s="12">
        <f t="shared" si="82"/>
        <v>4695153.96</v>
      </c>
      <c r="DV91" s="12">
        <f t="shared" si="82"/>
        <v>26811.93</v>
      </c>
      <c r="DW91" s="12">
        <f t="shared" si="82"/>
        <v>10394.34</v>
      </c>
      <c r="DX91" s="12">
        <f t="shared" si="82"/>
        <v>307386.44</v>
      </c>
      <c r="DY91" s="12">
        <f t="shared" si="82"/>
        <v>0</v>
      </c>
      <c r="DZ91" s="12">
        <f t="shared" si="82"/>
        <v>427.34511779999985</v>
      </c>
      <c r="EA91" s="12">
        <f t="shared" si="82"/>
        <v>0</v>
      </c>
      <c r="EB91" s="12">
        <f t="shared" si="82"/>
        <v>0</v>
      </c>
      <c r="EC91" s="12">
        <f t="shared" si="82"/>
        <v>287189.23</v>
      </c>
      <c r="ED91" s="12">
        <f t="shared" si="82"/>
        <v>147328.32000000001</v>
      </c>
      <c r="EE91" s="12">
        <f t="shared" si="82"/>
        <v>0</v>
      </c>
      <c r="EF91" s="12">
        <f t="shared" si="82"/>
        <v>0</v>
      </c>
      <c r="EG91" s="12">
        <f t="shared" si="82"/>
        <v>0</v>
      </c>
      <c r="EH91" s="12">
        <f t="shared" si="82"/>
        <v>4596004.99</v>
      </c>
      <c r="EI91" s="12">
        <f t="shared" si="82"/>
        <v>0</v>
      </c>
      <c r="EJ91" s="12">
        <f t="shared" si="82"/>
        <v>5463869.8799999999</v>
      </c>
      <c r="EK91" s="12">
        <f t="shared" si="82"/>
        <v>0</v>
      </c>
      <c r="EL91" s="12">
        <f t="shared" si="82"/>
        <v>867864.89</v>
      </c>
      <c r="EM91" s="12">
        <f t="shared" ref="EM91:FR91" si="83">EM216</f>
        <v>0</v>
      </c>
      <c r="EN91" s="12">
        <f t="shared" si="83"/>
        <v>4695153.96</v>
      </c>
      <c r="EO91" s="12">
        <f t="shared" si="83"/>
        <v>99148.97</v>
      </c>
      <c r="EP91" s="12">
        <f t="shared" si="83"/>
        <v>0</v>
      </c>
      <c r="EQ91" s="12">
        <f t="shared" si="83"/>
        <v>99148.97</v>
      </c>
      <c r="ER91" s="12">
        <f t="shared" si="83"/>
        <v>4596004.99</v>
      </c>
      <c r="ES91" s="12">
        <f t="shared" si="83"/>
        <v>0</v>
      </c>
      <c r="ET91" s="12">
        <f t="shared" si="83"/>
        <v>0</v>
      </c>
      <c r="EU91" s="12">
        <f t="shared" si="83"/>
        <v>0</v>
      </c>
      <c r="EV91" s="12">
        <f t="shared" si="83"/>
        <v>0</v>
      </c>
      <c r="EW91" s="12">
        <f t="shared" si="83"/>
        <v>0</v>
      </c>
      <c r="EX91" s="12">
        <f t="shared" si="83"/>
        <v>0</v>
      </c>
      <c r="EY91" s="12">
        <f t="shared" si="83"/>
        <v>0</v>
      </c>
      <c r="EZ91" s="12">
        <f t="shared" si="83"/>
        <v>0</v>
      </c>
      <c r="FA91" s="12">
        <f t="shared" si="83"/>
        <v>0</v>
      </c>
      <c r="FB91" s="12">
        <f t="shared" si="83"/>
        <v>0</v>
      </c>
      <c r="FC91" s="12">
        <f t="shared" si="83"/>
        <v>0</v>
      </c>
      <c r="FD91" s="12">
        <f t="shared" si="83"/>
        <v>0</v>
      </c>
      <c r="FE91" s="12">
        <f t="shared" si="83"/>
        <v>0</v>
      </c>
      <c r="FF91" s="12">
        <f t="shared" si="83"/>
        <v>0</v>
      </c>
      <c r="FG91" s="12">
        <f t="shared" si="83"/>
        <v>0</v>
      </c>
      <c r="FH91" s="12">
        <f t="shared" si="83"/>
        <v>0</v>
      </c>
      <c r="FI91" s="12">
        <f t="shared" si="83"/>
        <v>0</v>
      </c>
      <c r="FJ91" s="12">
        <f t="shared" si="83"/>
        <v>0</v>
      </c>
      <c r="FK91" s="12">
        <f t="shared" si="83"/>
        <v>0</v>
      </c>
      <c r="FL91" s="12">
        <f t="shared" si="83"/>
        <v>0</v>
      </c>
      <c r="FM91" s="12">
        <f t="shared" si="83"/>
        <v>0</v>
      </c>
      <c r="FN91" s="12">
        <f t="shared" si="83"/>
        <v>0</v>
      </c>
      <c r="FO91" s="12">
        <f t="shared" si="83"/>
        <v>0</v>
      </c>
      <c r="FP91" s="12">
        <f t="shared" si="83"/>
        <v>0</v>
      </c>
      <c r="FQ91" s="12">
        <f t="shared" si="83"/>
        <v>4596004.99</v>
      </c>
      <c r="FR91" s="12">
        <f t="shared" si="83"/>
        <v>0</v>
      </c>
      <c r="FS91" s="12">
        <f t="shared" ref="FS91:GX91" si="84">FS216</f>
        <v>5463869.8799999999</v>
      </c>
      <c r="FT91" s="12">
        <f t="shared" si="84"/>
        <v>0</v>
      </c>
      <c r="FU91" s="12">
        <f t="shared" si="84"/>
        <v>867864.89</v>
      </c>
      <c r="FV91" s="12">
        <f t="shared" si="84"/>
        <v>0</v>
      </c>
      <c r="FW91" s="12">
        <f t="shared" si="84"/>
        <v>4695153.96</v>
      </c>
      <c r="FX91" s="12">
        <f t="shared" si="84"/>
        <v>99148.969999999739</v>
      </c>
      <c r="FY91" s="12">
        <f t="shared" si="84"/>
        <v>0</v>
      </c>
      <c r="FZ91" s="12">
        <f t="shared" si="84"/>
        <v>99148.969999999739</v>
      </c>
      <c r="GA91" s="12">
        <f t="shared" si="84"/>
        <v>4596004.99</v>
      </c>
      <c r="GB91" s="12">
        <f t="shared" si="84"/>
        <v>0</v>
      </c>
      <c r="GC91" s="12">
        <f t="shared" si="84"/>
        <v>0</v>
      </c>
      <c r="GD91" s="12">
        <f t="shared" si="84"/>
        <v>0</v>
      </c>
      <c r="GE91" s="12">
        <f t="shared" si="84"/>
        <v>0</v>
      </c>
      <c r="GF91" s="12">
        <f t="shared" si="84"/>
        <v>0</v>
      </c>
      <c r="GG91" s="12">
        <f t="shared" si="84"/>
        <v>0</v>
      </c>
      <c r="GH91" s="12">
        <f t="shared" si="84"/>
        <v>0</v>
      </c>
      <c r="GI91" s="12">
        <f t="shared" si="84"/>
        <v>0</v>
      </c>
      <c r="GJ91" s="12">
        <f t="shared" si="84"/>
        <v>0</v>
      </c>
      <c r="GK91" s="12">
        <f t="shared" si="84"/>
        <v>0</v>
      </c>
      <c r="GL91" s="12">
        <f t="shared" si="84"/>
        <v>0</v>
      </c>
      <c r="GM91" s="12">
        <f t="shared" si="84"/>
        <v>0</v>
      </c>
      <c r="GN91" s="12">
        <f t="shared" si="84"/>
        <v>0</v>
      </c>
      <c r="GO91" s="12">
        <f t="shared" si="84"/>
        <v>0</v>
      </c>
      <c r="GP91" s="12">
        <f t="shared" si="84"/>
        <v>0</v>
      </c>
      <c r="GQ91" s="12">
        <f t="shared" si="84"/>
        <v>0</v>
      </c>
      <c r="GR91" s="12">
        <f t="shared" si="84"/>
        <v>0</v>
      </c>
      <c r="GS91" s="12">
        <f t="shared" si="84"/>
        <v>0</v>
      </c>
      <c r="GT91" s="12">
        <f t="shared" si="84"/>
        <v>0</v>
      </c>
      <c r="GU91" s="12">
        <f t="shared" si="84"/>
        <v>0</v>
      </c>
      <c r="GV91" s="12">
        <f t="shared" si="84"/>
        <v>0</v>
      </c>
      <c r="GW91" s="12">
        <f t="shared" si="84"/>
        <v>0</v>
      </c>
      <c r="GX91" s="12">
        <f t="shared" si="84"/>
        <v>0</v>
      </c>
    </row>
    <row r="93" spans="1:255" x14ac:dyDescent="0.2">
      <c r="A93" s="2">
        <v>17</v>
      </c>
      <c r="B93" s="2">
        <v>1</v>
      </c>
      <c r="C93" s="2">
        <f>ROW(SmtRes!A168)</f>
        <v>168</v>
      </c>
      <c r="D93" s="2">
        <f>ROW(EtalonRes!A215)</f>
        <v>215</v>
      </c>
      <c r="E93" s="2" t="s">
        <v>156</v>
      </c>
      <c r="F93" s="2" t="s">
        <v>20</v>
      </c>
      <c r="G93" s="2" t="s">
        <v>157</v>
      </c>
      <c r="H93" s="2" t="s">
        <v>22</v>
      </c>
      <c r="I93" s="2">
        <f>ROUND(5+3,9)</f>
        <v>8</v>
      </c>
      <c r="J93" s="2">
        <v>0</v>
      </c>
      <c r="K93" s="2">
        <f>ROUND(5+3,9)</f>
        <v>8</v>
      </c>
      <c r="L93" s="2"/>
      <c r="M93" s="2"/>
      <c r="N93" s="2"/>
      <c r="O93" s="2">
        <f t="shared" ref="O93:O124" si="85">ROUND(CP93,2)</f>
        <v>1173.78</v>
      </c>
      <c r="P93" s="2">
        <f t="shared" ref="P93:P124" si="86">ROUND((ROUND((AC93*AW93*I93),2)*BC93),2)</f>
        <v>98.8</v>
      </c>
      <c r="Q93" s="2">
        <f>(ROUND((ROUND((((ET93*1.2))*AV93*I93),2)*BB93),2)+ROUND((ROUND(((AE93-((EU93*1.2)))*AV93*I93),2)*BS93),2))</f>
        <v>288.57</v>
      </c>
      <c r="R93" s="2">
        <f>(ROUND((ROUND((((EU93*1.2))*AV93*I93),2)*BS93),2)+ROUND((ROUND(((AE93-((EU93*1.2)))*AV93*I93),2)*BS93),2))</f>
        <v>31.76</v>
      </c>
      <c r="S93" s="2">
        <f t="shared" ref="S93:S124" si="87">ROUND((ROUND((AF93*AV93*I93),2)*BA93),2)</f>
        <v>786.41</v>
      </c>
      <c r="T93" s="2">
        <f t="shared" ref="T93:T124" si="88">ROUND(CU93*I93,2)</f>
        <v>0</v>
      </c>
      <c r="U93" s="2">
        <f t="shared" ref="U93:U124" si="89">CV93*I93</f>
        <v>62.317439999999991</v>
      </c>
      <c r="V93" s="2">
        <f t="shared" ref="V93:V124" si="90">CW93*I93</f>
        <v>0</v>
      </c>
      <c r="W93" s="2">
        <f t="shared" ref="W93:W124" si="91">ROUND(CX93*I93,2)</f>
        <v>0</v>
      </c>
      <c r="X93" s="2">
        <f>(ROUND((((S93+ROUND((ROUND((((EU93*1.2))*AV93*I93),2)*BS93),2))*AT93)/100),2)+ROUND(((ROUND((ROUND(((AE93-((EU93*1.2)))*AV93*I93),2)*BS93),2)*AT93)/100),2))</f>
        <v>736.35</v>
      </c>
      <c r="Y93" s="2">
        <f>(ROUND((((S93+ROUND((ROUND((((EU93*1.2))*AV93*I93),2)*BS93),2))*AU93)/100),2)+ROUND(((ROUND((ROUND(((AE93-((EU93*1.2)))*AV93*I93),2)*BS93),2)*AU93)/100),2))</f>
        <v>376.36</v>
      </c>
      <c r="Z93" s="2"/>
      <c r="AA93" s="2">
        <v>55929113</v>
      </c>
      <c r="AB93" s="2">
        <f t="shared" ref="AB93:AB124" si="92">ROUND((AC93+AD93+AF93),6)</f>
        <v>140.69</v>
      </c>
      <c r="AC93" s="2">
        <f>ROUND(((ES93*1)),6)</f>
        <v>12.35</v>
      </c>
      <c r="AD93" s="2">
        <f>ROUND(((((ET93*1.2))-((EU93*1.2)))+AE93),6)</f>
        <v>34.451999999999998</v>
      </c>
      <c r="AE93" s="2">
        <f>ROUND(((EU93*1.2)),6)</f>
        <v>3.7919999999999998</v>
      </c>
      <c r="AF93" s="2">
        <f>ROUND(((EV93*1.2)),6)</f>
        <v>93.888000000000005</v>
      </c>
      <c r="AG93" s="2">
        <f t="shared" ref="AG93:AG124" si="93">ROUND((AP93),6)</f>
        <v>0</v>
      </c>
      <c r="AH93" s="2">
        <f>((EW93*1.2))</f>
        <v>7.4399999999999995</v>
      </c>
      <c r="AI93" s="2">
        <f>((EX93*1.2))</f>
        <v>0</v>
      </c>
      <c r="AJ93" s="2">
        <f t="shared" ref="AJ93:AJ124" si="94">(AS93)</f>
        <v>0</v>
      </c>
      <c r="AK93" s="2">
        <v>119.3</v>
      </c>
      <c r="AL93" s="2">
        <v>12.35</v>
      </c>
      <c r="AM93" s="2">
        <v>28.71</v>
      </c>
      <c r="AN93" s="2">
        <v>3.16</v>
      </c>
      <c r="AO93" s="2">
        <v>78.239999999999995</v>
      </c>
      <c r="AP93" s="2">
        <v>0</v>
      </c>
      <c r="AQ93" s="2">
        <v>6.2</v>
      </c>
      <c r="AR93" s="2">
        <v>0</v>
      </c>
      <c r="AS93" s="2">
        <v>0</v>
      </c>
      <c r="AT93" s="2">
        <v>90</v>
      </c>
      <c r="AU93" s="2">
        <v>46</v>
      </c>
      <c r="AV93" s="2">
        <v>1.0469999999999999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0</v>
      </c>
      <c r="BI93" s="2">
        <v>2</v>
      </c>
      <c r="BJ93" s="2" t="s">
        <v>23</v>
      </c>
      <c r="BK93" s="2"/>
      <c r="BL93" s="2"/>
      <c r="BM93" s="2">
        <v>68</v>
      </c>
      <c r="BN93" s="2">
        <v>0</v>
      </c>
      <c r="BO93" s="2" t="s">
        <v>20</v>
      </c>
      <c r="BP93" s="2">
        <v>1</v>
      </c>
      <c r="BQ93" s="2">
        <v>40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90</v>
      </c>
      <c r="CA93" s="2">
        <v>46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1250</v>
      </c>
      <c r="CO93" s="2">
        <v>0</v>
      </c>
      <c r="CP93" s="2">
        <f t="shared" ref="CP93:CP124" si="95">(P93+Q93+S93)</f>
        <v>1173.78</v>
      </c>
      <c r="CQ93" s="2">
        <f t="shared" ref="CQ93:CQ124" si="96">ROUND((ROUND((AC93*AW93*1),2)*BC93),2)</f>
        <v>12.35</v>
      </c>
      <c r="CR93" s="2">
        <f>(ROUND((ROUND((((ET93*1.2))*AV93*1),2)*BB93),2)+ROUND((ROUND(((AE93-((EU93*1.2)))*AV93*1),2)*BS93),2))</f>
        <v>36.07</v>
      </c>
      <c r="CS93" s="2">
        <f>(ROUND((ROUND((((EU93*1.2))*AV93*1),2)*BS93),2)+ROUND((ROUND(((AE93-((EU93*1.2)))*AV93*1),2)*BS93),2))</f>
        <v>3.97</v>
      </c>
      <c r="CT93" s="2">
        <f t="shared" ref="CT93:CT124" si="97">ROUND((ROUND((AF93*AV93*1),2)*BA93),2)</f>
        <v>98.3</v>
      </c>
      <c r="CU93" s="2">
        <f t="shared" ref="CU93:CU124" si="98">AG93</f>
        <v>0</v>
      </c>
      <c r="CV93" s="2">
        <f t="shared" ref="CV93:CV124" si="99">(AH93*AV93)</f>
        <v>7.7896799999999988</v>
      </c>
      <c r="CW93" s="2">
        <f t="shared" ref="CW93:CW124" si="100">AI93</f>
        <v>0</v>
      </c>
      <c r="CX93" s="2">
        <f t="shared" ref="CX93:CX124" si="101">AJ93</f>
        <v>0</v>
      </c>
      <c r="CY93" s="2">
        <f>(ROUND((((S93+ROUND((ROUND((((EU93*1.2))*AV93*1),2)*BS93),2))*AT93)/100),2)+ROUND(((ROUND((ROUND(((AE93-((EU93*1.2)))*AV93*1),2)*BS93),2)*AT93)/100),2))</f>
        <v>711.34</v>
      </c>
      <c r="CZ93" s="2">
        <f>(ROUND((((S93+ROUND((ROUND((((EU93*1.2))*AV93*1),2)*BS93),2))*AU93)/100),2)+ROUND(((ROUND((ROUND(((AE93-((EU93*1.2)))*AV93*1),2)*BS93),2)*AU93)/100),2))</f>
        <v>363.57</v>
      </c>
      <c r="DA93" s="2"/>
      <c r="DB93" s="2">
        <v>55</v>
      </c>
      <c r="DC93" s="2" t="s">
        <v>3</v>
      </c>
      <c r="DD93" s="2" t="s">
        <v>62</v>
      </c>
      <c r="DE93" s="2" t="s">
        <v>63</v>
      </c>
      <c r="DF93" s="2" t="s">
        <v>63</v>
      </c>
      <c r="DG93" s="2" t="s">
        <v>63</v>
      </c>
      <c r="DH93" s="2" t="s">
        <v>3</v>
      </c>
      <c r="DI93" s="2" t="s">
        <v>63</v>
      </c>
      <c r="DJ93" s="2" t="s">
        <v>63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1013</v>
      </c>
      <c r="DV93" s="2" t="s">
        <v>22</v>
      </c>
      <c r="DW93" s="2" t="s">
        <v>22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55393700</v>
      </c>
      <c r="EF93" s="2">
        <v>40</v>
      </c>
      <c r="EG93" s="2" t="s">
        <v>26</v>
      </c>
      <c r="EH93" s="2">
        <v>0</v>
      </c>
      <c r="EI93" s="2" t="s">
        <v>3</v>
      </c>
      <c r="EJ93" s="2">
        <v>2</v>
      </c>
      <c r="EK93" s="2">
        <v>68</v>
      </c>
      <c r="EL93" s="2" t="s">
        <v>27</v>
      </c>
      <c r="EM93" s="2" t="s">
        <v>28</v>
      </c>
      <c r="EN93" s="2"/>
      <c r="EO93" s="2" t="s">
        <v>67</v>
      </c>
      <c r="EP93" s="2"/>
      <c r="EQ93" s="2">
        <v>0</v>
      </c>
      <c r="ER93" s="2">
        <v>119.3</v>
      </c>
      <c r="ES93" s="2">
        <v>12.35</v>
      </c>
      <c r="ET93" s="2">
        <v>28.71</v>
      </c>
      <c r="EU93" s="2">
        <v>3.16</v>
      </c>
      <c r="EV93" s="2">
        <v>78.239999999999995</v>
      </c>
      <c r="EW93" s="2">
        <v>6.2</v>
      </c>
      <c r="EX93" s="2">
        <v>0</v>
      </c>
      <c r="EY93" s="2">
        <v>0</v>
      </c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90</v>
      </c>
      <c r="FY93" s="2">
        <v>46</v>
      </c>
      <c r="FZ93" s="2"/>
      <c r="GA93" s="2" t="s">
        <v>3</v>
      </c>
      <c r="GB93" s="2"/>
      <c r="GC93" s="2"/>
      <c r="GD93" s="2">
        <v>1</v>
      </c>
      <c r="GE93" s="2"/>
      <c r="GF93" s="2">
        <v>982292204</v>
      </c>
      <c r="GG93" s="2">
        <v>2</v>
      </c>
      <c r="GH93" s="2">
        <v>1</v>
      </c>
      <c r="GI93" s="2">
        <v>2</v>
      </c>
      <c r="GJ93" s="2">
        <v>0</v>
      </c>
      <c r="GK93" s="2">
        <v>0</v>
      </c>
      <c r="GL93" s="2">
        <f t="shared" ref="GL93:GL124" si="102">ROUND(IF(AND(BH93=3,BI93=3,FS93&lt;&gt;0),P93,0),2)</f>
        <v>0</v>
      </c>
      <c r="GM93" s="2">
        <f t="shared" ref="GM93:GM124" si="103">ROUND(O93+X93+Y93,2)+GX93</f>
        <v>2286.4899999999998</v>
      </c>
      <c r="GN93" s="2">
        <f t="shared" ref="GN93:GN124" si="104">IF(OR(BI93=0,BI93=1),GM93-GX93,0)</f>
        <v>0</v>
      </c>
      <c r="GO93" s="2">
        <f t="shared" ref="GO93:GO124" si="105">IF(BI93=2,GM93-GX93,0)</f>
        <v>2286.4899999999998</v>
      </c>
      <c r="GP93" s="2">
        <f t="shared" ref="GP93:GP124" si="106">IF(BI93=4,GM93-GX93,0)</f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ref="GV93:GV124" si="107">ROUND((GT93),6)</f>
        <v>0</v>
      </c>
      <c r="GW93" s="2">
        <v>1</v>
      </c>
      <c r="GX93" s="2">
        <f t="shared" ref="GX93:GX124" si="108">ROUND(HC93*I93,2)</f>
        <v>0</v>
      </c>
      <c r="GY93" s="2"/>
      <c r="GZ93" s="2"/>
      <c r="HA93" s="2">
        <v>0</v>
      </c>
      <c r="HB93" s="2">
        <v>0</v>
      </c>
      <c r="HC93" s="2">
        <f t="shared" ref="HC93:HC124" si="109">GV93*GW93</f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3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">
      <c r="A94" s="3">
        <v>17</v>
      </c>
      <c r="B94" s="3">
        <v>1</v>
      </c>
      <c r="C94" s="3">
        <f>ROW(SmtRes!A172)</f>
        <v>172</v>
      </c>
      <c r="D94" s="3">
        <f>ROW(EtalonRes!A220)</f>
        <v>220</v>
      </c>
      <c r="E94" s="3" t="s">
        <v>156</v>
      </c>
      <c r="F94" s="3" t="s">
        <v>20</v>
      </c>
      <c r="G94" s="3" t="s">
        <v>157</v>
      </c>
      <c r="H94" s="3" t="s">
        <v>22</v>
      </c>
      <c r="I94" s="3">
        <f>ROUND(5+3,9)</f>
        <v>8</v>
      </c>
      <c r="J94" s="3">
        <v>0</v>
      </c>
      <c r="K94" s="3">
        <f>ROUND(5+3,9)</f>
        <v>8</v>
      </c>
      <c r="O94" s="3">
        <f t="shared" si="85"/>
        <v>50429.85</v>
      </c>
      <c r="P94" s="3">
        <f t="shared" si="86"/>
        <v>1452.36</v>
      </c>
      <c r="Q94" s="3">
        <f>(ROUND((ROUND((((ET94*1.2))*AV94*I94),2)*BB94),2)+ROUND((ROUND(((AE94-((EU94*1.2)))*AV94*I94),2)*BS94),2))</f>
        <v>4663.29</v>
      </c>
      <c r="R94" s="3">
        <f>(ROUND((ROUND((((EU94*1.2))*AV94*I94),2)*BS94),2)+ROUND((ROUND(((AE94-((EU94*1.2)))*AV94*I94),2)*BS94),2))</f>
        <v>1789.68</v>
      </c>
      <c r="S94" s="3">
        <f t="shared" si="87"/>
        <v>44314.2</v>
      </c>
      <c r="T94" s="3">
        <f t="shared" si="88"/>
        <v>0</v>
      </c>
      <c r="U94" s="3">
        <f t="shared" si="89"/>
        <v>62.317439999999991</v>
      </c>
      <c r="V94" s="3">
        <f t="shared" si="90"/>
        <v>0</v>
      </c>
      <c r="W94" s="3">
        <f t="shared" si="91"/>
        <v>0</v>
      </c>
      <c r="X94" s="3">
        <f>(ROUND((((S94+ROUND((ROUND((((EU94*1.2))*AV94*I94),2)*BS94),2))*AT94)/100),2)+ROUND(((ROUND((ROUND(((AE94-((EU94*1.2)))*AV94*I94),2)*BS94),2)*AT94)/100),2))</f>
        <v>41493.49</v>
      </c>
      <c r="Y94" s="3">
        <f>(ROUND((((S94+ROUND((ROUND((((EU94*1.2))*AV94*I94),2)*BS94),2))*AU94)/100),2)+ROUND(((ROUND((ROUND(((AE94-((EU94*1.2)))*AV94*I94),2)*BS94),2)*AU94)/100),2))</f>
        <v>21207.78</v>
      </c>
      <c r="AA94" s="3">
        <v>55929115</v>
      </c>
      <c r="AB94" s="3">
        <f t="shared" si="92"/>
        <v>140.69</v>
      </c>
      <c r="AC94" s="3">
        <f>ROUND(((ES94*1)),6)</f>
        <v>12.35</v>
      </c>
      <c r="AD94" s="3">
        <f>ROUND(((((ET94*1.2))-((EU94*1.2)))+AE94),6)</f>
        <v>34.451999999999998</v>
      </c>
      <c r="AE94" s="3">
        <f>ROUND(((EU94*1.2)),6)</f>
        <v>3.7919999999999998</v>
      </c>
      <c r="AF94" s="3">
        <f>ROUND(((EV94*1.2)),6)</f>
        <v>93.888000000000005</v>
      </c>
      <c r="AG94" s="3">
        <f t="shared" si="93"/>
        <v>0</v>
      </c>
      <c r="AH94" s="3">
        <f>((EW94*1.2))</f>
        <v>7.4399999999999995</v>
      </c>
      <c r="AI94" s="3">
        <f>((EX94*1.2))</f>
        <v>0</v>
      </c>
      <c r="AJ94" s="3">
        <f t="shared" si="94"/>
        <v>0</v>
      </c>
      <c r="AK94" s="3">
        <v>119.3</v>
      </c>
      <c r="AL94" s="3">
        <v>12.35</v>
      </c>
      <c r="AM94" s="3">
        <v>28.71</v>
      </c>
      <c r="AN94" s="3">
        <v>3.16</v>
      </c>
      <c r="AO94" s="3">
        <v>78.239999999999995</v>
      </c>
      <c r="AP94" s="3">
        <v>0</v>
      </c>
      <c r="AQ94" s="3">
        <v>6.2</v>
      </c>
      <c r="AR94" s="3">
        <v>0</v>
      </c>
      <c r="AS94" s="3">
        <v>0</v>
      </c>
      <c r="AT94" s="3">
        <v>90</v>
      </c>
      <c r="AU94" s="3">
        <v>46</v>
      </c>
      <c r="AV94" s="3">
        <v>1.0469999999999999</v>
      </c>
      <c r="AW94" s="3">
        <v>1</v>
      </c>
      <c r="AZ94" s="3">
        <v>1</v>
      </c>
      <c r="BA94" s="3">
        <v>56.35</v>
      </c>
      <c r="BB94" s="3">
        <v>16.16</v>
      </c>
      <c r="BC94" s="3">
        <v>14.7</v>
      </c>
      <c r="BD94" s="3" t="s">
        <v>3</v>
      </c>
      <c r="BE94" s="3" t="s">
        <v>3</v>
      </c>
      <c r="BF94" s="3" t="s">
        <v>3</v>
      </c>
      <c r="BG94" s="3" t="s">
        <v>3</v>
      </c>
      <c r="BH94" s="3">
        <v>0</v>
      </c>
      <c r="BI94" s="3">
        <v>2</v>
      </c>
      <c r="BJ94" s="3" t="s">
        <v>23</v>
      </c>
      <c r="BM94" s="3">
        <v>68</v>
      </c>
      <c r="BN94" s="3">
        <v>0</v>
      </c>
      <c r="BO94" s="3" t="s">
        <v>20</v>
      </c>
      <c r="BP94" s="3">
        <v>1</v>
      </c>
      <c r="BQ94" s="3">
        <v>40</v>
      </c>
      <c r="BR94" s="3">
        <v>0</v>
      </c>
      <c r="BS94" s="3">
        <v>56.35</v>
      </c>
      <c r="BT94" s="3">
        <v>1</v>
      </c>
      <c r="BU94" s="3">
        <v>1</v>
      </c>
      <c r="BV94" s="3">
        <v>1</v>
      </c>
      <c r="BW94" s="3">
        <v>1</v>
      </c>
      <c r="BX94" s="3">
        <v>1</v>
      </c>
      <c r="BY94" s="3" t="s">
        <v>3</v>
      </c>
      <c r="BZ94" s="3">
        <v>90</v>
      </c>
      <c r="CA94" s="3">
        <v>46</v>
      </c>
      <c r="CB94" s="3" t="s">
        <v>3</v>
      </c>
      <c r="CE94" s="3">
        <v>1566</v>
      </c>
      <c r="CF94" s="3">
        <v>0</v>
      </c>
      <c r="CG94" s="3">
        <v>0</v>
      </c>
      <c r="CM94" s="3">
        <v>0</v>
      </c>
      <c r="CN94" s="3" t="s">
        <v>1250</v>
      </c>
      <c r="CO94" s="3">
        <v>0</v>
      </c>
      <c r="CP94" s="3">
        <f t="shared" si="95"/>
        <v>50429.85</v>
      </c>
      <c r="CQ94" s="3">
        <f t="shared" si="96"/>
        <v>181.55</v>
      </c>
      <c r="CR94" s="3">
        <f>(ROUND((ROUND((((ET94*1.2))*AV94*1),2)*BB94),2)+ROUND((ROUND(((AE94-((EU94*1.2)))*AV94*1),2)*BS94),2))</f>
        <v>582.89</v>
      </c>
      <c r="CS94" s="3">
        <f>(ROUND((ROUND((((EU94*1.2))*AV94*1),2)*BS94),2)+ROUND((ROUND(((AE94-((EU94*1.2)))*AV94*1),2)*BS94),2))</f>
        <v>223.71</v>
      </c>
      <c r="CT94" s="3">
        <f t="shared" si="97"/>
        <v>5539.21</v>
      </c>
      <c r="CU94" s="3">
        <f t="shared" si="98"/>
        <v>0</v>
      </c>
      <c r="CV94" s="3">
        <f t="shared" si="99"/>
        <v>7.7896799999999988</v>
      </c>
      <c r="CW94" s="3">
        <f t="shared" si="100"/>
        <v>0</v>
      </c>
      <c r="CX94" s="3">
        <f t="shared" si="101"/>
        <v>0</v>
      </c>
      <c r="CY94" s="3">
        <f>(ROUND((((S94+ROUND((ROUND((((EU94*1.2))*AV94*1),2)*BS94),2))*AT94)/100),2)+ROUND(((ROUND((ROUND(((AE94-((EU94*1.2)))*AV94*1),2)*BS94),2)*AT94)/100),2))</f>
        <v>40084.120000000003</v>
      </c>
      <c r="CZ94" s="3">
        <f>(ROUND((((S94+ROUND((ROUND((((EU94*1.2))*AV94*1),2)*BS94),2))*AU94)/100),2)+ROUND(((ROUND((ROUND(((AE94-((EU94*1.2)))*AV94*1),2)*BS94),2)*AU94)/100),2))</f>
        <v>20487.439999999999</v>
      </c>
      <c r="DB94" s="3">
        <v>56</v>
      </c>
      <c r="DC94" s="3" t="s">
        <v>3</v>
      </c>
      <c r="DD94" s="3" t="s">
        <v>62</v>
      </c>
      <c r="DE94" s="3" t="s">
        <v>63</v>
      </c>
      <c r="DF94" s="3" t="s">
        <v>63</v>
      </c>
      <c r="DG94" s="3" t="s">
        <v>63</v>
      </c>
      <c r="DH94" s="3" t="s">
        <v>3</v>
      </c>
      <c r="DI94" s="3" t="s">
        <v>63</v>
      </c>
      <c r="DJ94" s="3" t="s">
        <v>63</v>
      </c>
      <c r="DK94" s="3" t="s">
        <v>3</v>
      </c>
      <c r="DL94" s="3" t="s">
        <v>3</v>
      </c>
      <c r="DM94" s="3" t="s">
        <v>3</v>
      </c>
      <c r="DN94" s="3">
        <v>0</v>
      </c>
      <c r="DO94" s="3">
        <v>0</v>
      </c>
      <c r="DP94" s="3">
        <v>1</v>
      </c>
      <c r="DQ94" s="3">
        <v>1</v>
      </c>
      <c r="DU94" s="3">
        <v>1013</v>
      </c>
      <c r="DV94" s="3" t="s">
        <v>22</v>
      </c>
      <c r="DW94" s="3" t="s">
        <v>22</v>
      </c>
      <c r="DX94" s="3">
        <v>1</v>
      </c>
      <c r="DZ94" s="3" t="s">
        <v>3</v>
      </c>
      <c r="EA94" s="3" t="s">
        <v>3</v>
      </c>
      <c r="EB94" s="3" t="s">
        <v>3</v>
      </c>
      <c r="EC94" s="3" t="s">
        <v>3</v>
      </c>
      <c r="EE94" s="3">
        <v>55393700</v>
      </c>
      <c r="EF94" s="3">
        <v>40</v>
      </c>
      <c r="EG94" s="3" t="s">
        <v>26</v>
      </c>
      <c r="EH94" s="3">
        <v>0</v>
      </c>
      <c r="EI94" s="3" t="s">
        <v>3</v>
      </c>
      <c r="EJ94" s="3">
        <v>2</v>
      </c>
      <c r="EK94" s="3">
        <v>68</v>
      </c>
      <c r="EL94" s="3" t="s">
        <v>27</v>
      </c>
      <c r="EM94" s="3" t="s">
        <v>28</v>
      </c>
      <c r="EO94" s="3" t="s">
        <v>67</v>
      </c>
      <c r="EQ94" s="3">
        <v>0</v>
      </c>
      <c r="ER94" s="3">
        <v>119.3</v>
      </c>
      <c r="ES94" s="3">
        <v>12.35</v>
      </c>
      <c r="ET94" s="3">
        <v>28.71</v>
      </c>
      <c r="EU94" s="3">
        <v>3.16</v>
      </c>
      <c r="EV94" s="3">
        <v>78.239999999999995</v>
      </c>
      <c r="EW94" s="3">
        <v>6.2</v>
      </c>
      <c r="EX94" s="3">
        <v>0</v>
      </c>
      <c r="EY94" s="3">
        <v>0</v>
      </c>
      <c r="FQ94" s="3">
        <v>0</v>
      </c>
      <c r="FR94" s="3">
        <v>0</v>
      </c>
      <c r="FS94" s="3">
        <v>0</v>
      </c>
      <c r="FX94" s="3">
        <v>90</v>
      </c>
      <c r="FY94" s="3">
        <v>46</v>
      </c>
      <c r="GA94" s="3" t="s">
        <v>3</v>
      </c>
      <c r="GD94" s="3">
        <v>1</v>
      </c>
      <c r="GF94" s="3">
        <v>982292204</v>
      </c>
      <c r="GG94" s="3">
        <v>2</v>
      </c>
      <c r="GH94" s="3">
        <v>1</v>
      </c>
      <c r="GI94" s="3">
        <v>2</v>
      </c>
      <c r="GJ94" s="3">
        <v>0</v>
      </c>
      <c r="GK94" s="3">
        <v>0</v>
      </c>
      <c r="GL94" s="3">
        <f t="shared" si="102"/>
        <v>0</v>
      </c>
      <c r="GM94" s="3">
        <f t="shared" si="103"/>
        <v>113131.12</v>
      </c>
      <c r="GN94" s="3">
        <f t="shared" si="104"/>
        <v>0</v>
      </c>
      <c r="GO94" s="3">
        <f t="shared" si="105"/>
        <v>113131.12</v>
      </c>
      <c r="GP94" s="3">
        <f t="shared" si="106"/>
        <v>0</v>
      </c>
      <c r="GR94" s="3">
        <v>0</v>
      </c>
      <c r="GS94" s="3">
        <v>3</v>
      </c>
      <c r="GT94" s="3">
        <v>0</v>
      </c>
      <c r="GU94" s="3" t="s">
        <v>3</v>
      </c>
      <c r="GV94" s="3">
        <f t="shared" si="107"/>
        <v>0</v>
      </c>
      <c r="GW94" s="3">
        <v>1</v>
      </c>
      <c r="GX94" s="3">
        <f t="shared" si="108"/>
        <v>0</v>
      </c>
      <c r="HA94" s="3">
        <v>0</v>
      </c>
      <c r="HB94" s="3">
        <v>0</v>
      </c>
      <c r="HC94" s="3">
        <f t="shared" si="109"/>
        <v>0</v>
      </c>
      <c r="HE94" s="3" t="s">
        <v>3</v>
      </c>
      <c r="HF94" s="3" t="s">
        <v>3</v>
      </c>
      <c r="HM94" s="3" t="s">
        <v>3</v>
      </c>
      <c r="HN94" s="3" t="s">
        <v>3</v>
      </c>
      <c r="HO94" s="3" t="s">
        <v>3</v>
      </c>
      <c r="HP94" s="3" t="s">
        <v>3</v>
      </c>
      <c r="HQ94" s="3" t="s">
        <v>3</v>
      </c>
      <c r="HS94" s="3">
        <v>0</v>
      </c>
      <c r="IK94" s="3">
        <v>0</v>
      </c>
    </row>
    <row r="95" spans="1:255" x14ac:dyDescent="0.2">
      <c r="A95" s="2">
        <v>17</v>
      </c>
      <c r="B95" s="2">
        <v>1</v>
      </c>
      <c r="C95" s="2"/>
      <c r="D95" s="2"/>
      <c r="E95" s="2" t="s">
        <v>158</v>
      </c>
      <c r="F95" s="2" t="s">
        <v>159</v>
      </c>
      <c r="G95" s="2" t="s">
        <v>160</v>
      </c>
      <c r="H95" s="2" t="s">
        <v>161</v>
      </c>
      <c r="I95" s="2">
        <v>5</v>
      </c>
      <c r="J95" s="2">
        <v>0</v>
      </c>
      <c r="K95" s="2">
        <v>5</v>
      </c>
      <c r="L95" s="2"/>
      <c r="M95" s="2"/>
      <c r="N95" s="2"/>
      <c r="O95" s="2">
        <f t="shared" si="85"/>
        <v>158525.54999999999</v>
      </c>
      <c r="P95" s="2">
        <f t="shared" si="86"/>
        <v>158525.54999999999</v>
      </c>
      <c r="Q95" s="2">
        <f>(ROUND((ROUND(((ET95)*AV95*I95),2)*BB95),2)+ROUND((ROUND(((AE95-(EU95))*AV95*I95),2)*BS95),2))</f>
        <v>0</v>
      </c>
      <c r="R95" s="2">
        <f>(ROUND((ROUND(((EU95)*AV95*I95),2)*BS95),2)+ROUND((ROUND(((AE95-(EU95))*AV95*I95),2)*BS95),2))</f>
        <v>0</v>
      </c>
      <c r="S95" s="2">
        <f t="shared" si="87"/>
        <v>0</v>
      </c>
      <c r="T95" s="2">
        <f t="shared" si="88"/>
        <v>0</v>
      </c>
      <c r="U95" s="2">
        <f t="shared" si="89"/>
        <v>0</v>
      </c>
      <c r="V95" s="2">
        <f t="shared" si="90"/>
        <v>0</v>
      </c>
      <c r="W95" s="2">
        <f t="shared" si="91"/>
        <v>0</v>
      </c>
      <c r="X95" s="2">
        <f>(ROUND((((S95+ROUND((ROUND(((EU95)*AV95*I95),2)*BS95),2))*AT95)/100),2)+ROUND(((ROUND((ROUND(((AE95-(EU95))*AV95*I95),2)*BS95),2)*AT95)/100),2))</f>
        <v>0</v>
      </c>
      <c r="Y95" s="2">
        <f>(ROUND((((S95+ROUND((ROUND(((EU95)*AV95*I95),2)*BS95),2))*AU95)/100),2)+ROUND(((ROUND((ROUND(((AE95-(EU95))*AV95*I95),2)*BS95),2)*AU95)/100),2))</f>
        <v>0</v>
      </c>
      <c r="Z95" s="2"/>
      <c r="AA95" s="2">
        <v>55929113</v>
      </c>
      <c r="AB95" s="2">
        <f t="shared" si="92"/>
        <v>31705.11</v>
      </c>
      <c r="AC95" s="2">
        <f>ROUND((ES95),6)</f>
        <v>31705.11</v>
      </c>
      <c r="AD95" s="2">
        <f>ROUND((((ET95)-(EU95))+AE95),6)</f>
        <v>0</v>
      </c>
      <c r="AE95" s="2">
        <f t="shared" ref="AE95:AF98" si="110">ROUND((EU95),6)</f>
        <v>0</v>
      </c>
      <c r="AF95" s="2">
        <f t="shared" si="110"/>
        <v>0</v>
      </c>
      <c r="AG95" s="2">
        <f t="shared" si="93"/>
        <v>0</v>
      </c>
      <c r="AH95" s="2">
        <f t="shared" ref="AH95:AI98" si="111">(EW95)</f>
        <v>0</v>
      </c>
      <c r="AI95" s="2">
        <f t="shared" si="111"/>
        <v>0</v>
      </c>
      <c r="AJ95" s="2">
        <f t="shared" si="94"/>
        <v>0</v>
      </c>
      <c r="AK95" s="2">
        <v>31705.11</v>
      </c>
      <c r="AL95" s="2">
        <v>31705.11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1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3</v>
      </c>
      <c r="BI95" s="2">
        <v>3</v>
      </c>
      <c r="BJ95" s="2" t="s">
        <v>159</v>
      </c>
      <c r="BK95" s="2"/>
      <c r="BL95" s="2"/>
      <c r="BM95" s="2">
        <v>400007</v>
      </c>
      <c r="BN95" s="2">
        <v>0</v>
      </c>
      <c r="BO95" s="2" t="s">
        <v>3</v>
      </c>
      <c r="BP95" s="2">
        <v>0</v>
      </c>
      <c r="BQ95" s="2">
        <v>214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0</v>
      </c>
      <c r="CA95" s="2">
        <v>0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3</v>
      </c>
      <c r="CO95" s="2">
        <v>0</v>
      </c>
      <c r="CP95" s="2">
        <f t="shared" si="95"/>
        <v>158525.54999999999</v>
      </c>
      <c r="CQ95" s="2">
        <f t="shared" si="96"/>
        <v>31705.11</v>
      </c>
      <c r="CR95" s="2">
        <f>(ROUND((ROUND(((ET95)*AV95*1),2)*BB95),2)+ROUND((ROUND(((AE95-(EU95))*AV95*1),2)*BS95),2))</f>
        <v>0</v>
      </c>
      <c r="CS95" s="2">
        <f>(ROUND((ROUND(((EU95)*AV95*1),2)*BS95),2)+ROUND((ROUND(((AE95-(EU95))*AV95*1),2)*BS95),2))</f>
        <v>0</v>
      </c>
      <c r="CT95" s="2">
        <f t="shared" si="97"/>
        <v>0</v>
      </c>
      <c r="CU95" s="2">
        <f t="shared" si="98"/>
        <v>0</v>
      </c>
      <c r="CV95" s="2">
        <f t="shared" si="99"/>
        <v>0</v>
      </c>
      <c r="CW95" s="2">
        <f t="shared" si="100"/>
        <v>0</v>
      </c>
      <c r="CX95" s="2">
        <f t="shared" si="101"/>
        <v>0</v>
      </c>
      <c r="CY95" s="2">
        <f>(ROUND((((S95+ROUND((ROUND(((EU95)*AV95*1),2)*BS95),2))*AT95)/100),2)+ROUND(((ROUND((ROUND(((AE95-(EU95))*AV95*1),2)*BS95),2)*AT95)/100),2))</f>
        <v>0</v>
      </c>
      <c r="CZ95" s="2">
        <f>(ROUND((((S95+ROUND((ROUND(((EU95)*AV95*1),2)*BS95),2))*AU95)/100),2)+ROUND(((ROUND((ROUND(((AE95-(EU95))*AV95*1),2)*BS95),2)*AU95)/100),2))</f>
        <v>0</v>
      </c>
      <c r="DA95" s="2"/>
      <c r="DB95" s="2"/>
      <c r="DC95" s="2" t="s">
        <v>3</v>
      </c>
      <c r="DD95" s="2" t="s">
        <v>3</v>
      </c>
      <c r="DE95" s="2" t="s">
        <v>3</v>
      </c>
      <c r="DF95" s="2" t="s">
        <v>3</v>
      </c>
      <c r="DG95" s="2" t="s">
        <v>3</v>
      </c>
      <c r="DH95" s="2" t="s">
        <v>3</v>
      </c>
      <c r="DI95" s="2" t="s">
        <v>3</v>
      </c>
      <c r="DJ95" s="2" t="s">
        <v>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1013</v>
      </c>
      <c r="DV95" s="2" t="s">
        <v>161</v>
      </c>
      <c r="DW95" s="2" t="s">
        <v>161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55393630</v>
      </c>
      <c r="EF95" s="2">
        <v>214</v>
      </c>
      <c r="EG95" s="2" t="s">
        <v>162</v>
      </c>
      <c r="EH95" s="2">
        <v>0</v>
      </c>
      <c r="EI95" s="2" t="s">
        <v>3</v>
      </c>
      <c r="EJ95" s="2">
        <v>3</v>
      </c>
      <c r="EK95" s="2">
        <v>400007</v>
      </c>
      <c r="EL95" s="2" t="s">
        <v>162</v>
      </c>
      <c r="EM95" s="2" t="s">
        <v>163</v>
      </c>
      <c r="EN95" s="2"/>
      <c r="EO95" s="2" t="s">
        <v>3</v>
      </c>
      <c r="EP95" s="2"/>
      <c r="EQ95" s="2">
        <v>16</v>
      </c>
      <c r="ER95" s="2">
        <v>0</v>
      </c>
      <c r="ES95" s="2">
        <v>31705.11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f>P95</f>
        <v>158525.54999999999</v>
      </c>
      <c r="FS95" s="2">
        <v>0</v>
      </c>
      <c r="FT95" s="2"/>
      <c r="FU95" s="2"/>
      <c r="FV95" s="2"/>
      <c r="FW95" s="2"/>
      <c r="FX95" s="2">
        <v>0</v>
      </c>
      <c r="FY95" s="2">
        <v>0</v>
      </c>
      <c r="FZ95" s="2"/>
      <c r="GA95" s="2" t="s">
        <v>164</v>
      </c>
      <c r="GB95" s="2"/>
      <c r="GC95" s="2"/>
      <c r="GD95" s="2">
        <v>1</v>
      </c>
      <c r="GE95" s="2"/>
      <c r="GF95" s="2">
        <v>-1938986092</v>
      </c>
      <c r="GG95" s="2">
        <v>2</v>
      </c>
      <c r="GH95" s="2">
        <v>4</v>
      </c>
      <c r="GI95" s="2">
        <v>-2</v>
      </c>
      <c r="GJ95" s="2">
        <v>0</v>
      </c>
      <c r="GK95" s="2">
        <v>0</v>
      </c>
      <c r="GL95" s="2">
        <f t="shared" si="102"/>
        <v>0</v>
      </c>
      <c r="GM95" s="2">
        <f t="shared" si="103"/>
        <v>158525.54999999999</v>
      </c>
      <c r="GN95" s="2">
        <f t="shared" si="104"/>
        <v>0</v>
      </c>
      <c r="GO95" s="2">
        <f t="shared" si="105"/>
        <v>0</v>
      </c>
      <c r="GP95" s="2">
        <f t="shared" si="106"/>
        <v>0</v>
      </c>
      <c r="GQ95" s="2"/>
      <c r="GR95" s="2">
        <v>1</v>
      </c>
      <c r="GS95" s="2">
        <v>2</v>
      </c>
      <c r="GT95" s="2">
        <v>0</v>
      </c>
      <c r="GU95" s="2" t="s">
        <v>3</v>
      </c>
      <c r="GV95" s="2">
        <f t="shared" si="107"/>
        <v>0</v>
      </c>
      <c r="GW95" s="2">
        <v>1</v>
      </c>
      <c r="GX95" s="2">
        <f t="shared" si="108"/>
        <v>0</v>
      </c>
      <c r="GY95" s="2"/>
      <c r="GZ95" s="2"/>
      <c r="HA95" s="2">
        <v>0</v>
      </c>
      <c r="HB95" s="2">
        <v>0</v>
      </c>
      <c r="HC95" s="2">
        <f t="shared" si="109"/>
        <v>0</v>
      </c>
      <c r="HD95" s="2"/>
      <c r="HE95" s="2" t="s">
        <v>34</v>
      </c>
      <c r="HF95" s="2" t="s">
        <v>165</v>
      </c>
      <c r="HG95" s="2"/>
      <c r="HH95" s="2"/>
      <c r="HI95" s="2"/>
      <c r="HJ95" s="2"/>
      <c r="HK95" s="2"/>
      <c r="HL95" s="2"/>
      <c r="HM95" s="2" t="s">
        <v>3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">
      <c r="A96" s="3">
        <v>17</v>
      </c>
      <c r="B96" s="3">
        <v>1</v>
      </c>
      <c r="E96" s="3" t="s">
        <v>158</v>
      </c>
      <c r="F96" s="3" t="s">
        <v>159</v>
      </c>
      <c r="G96" s="3" t="s">
        <v>160</v>
      </c>
      <c r="H96" s="3" t="s">
        <v>161</v>
      </c>
      <c r="I96" s="3">
        <v>5</v>
      </c>
      <c r="J96" s="3">
        <v>0</v>
      </c>
      <c r="K96" s="3">
        <v>5</v>
      </c>
      <c r="O96" s="3">
        <f t="shared" si="85"/>
        <v>1200038.4099999999</v>
      </c>
      <c r="P96" s="3">
        <f t="shared" si="86"/>
        <v>1200038.4099999999</v>
      </c>
      <c r="Q96" s="3">
        <f>(ROUND((ROUND(((ET96)*AV96*I96),2)*BB96),2)+ROUND((ROUND(((AE96-(EU96))*AV96*I96),2)*BS96),2))</f>
        <v>0</v>
      </c>
      <c r="R96" s="3">
        <f>(ROUND((ROUND(((EU96)*AV96*I96),2)*BS96),2)+ROUND((ROUND(((AE96-(EU96))*AV96*I96),2)*BS96),2))</f>
        <v>0</v>
      </c>
      <c r="S96" s="3">
        <f t="shared" si="87"/>
        <v>0</v>
      </c>
      <c r="T96" s="3">
        <f t="shared" si="88"/>
        <v>0</v>
      </c>
      <c r="U96" s="3">
        <f t="shared" si="89"/>
        <v>0</v>
      </c>
      <c r="V96" s="3">
        <f t="shared" si="90"/>
        <v>0</v>
      </c>
      <c r="W96" s="3">
        <f t="shared" si="91"/>
        <v>0</v>
      </c>
      <c r="X96" s="3">
        <f>(ROUND((((S96+ROUND((ROUND(((EU96)*AV96*I96),2)*BS96),2))*AT96)/100),2)+ROUND(((ROUND((ROUND(((AE96-(EU96))*AV96*I96),2)*BS96),2)*AT96)/100),2))</f>
        <v>0</v>
      </c>
      <c r="Y96" s="3">
        <f>(ROUND((((S96+ROUND((ROUND(((EU96)*AV96*I96),2)*BS96),2))*AU96)/100),2)+ROUND(((ROUND((ROUND(((AE96-(EU96))*AV96*I96),2)*BS96),2)*AU96)/100),2))</f>
        <v>0</v>
      </c>
      <c r="AA96" s="3">
        <v>55929115</v>
      </c>
      <c r="AB96" s="3">
        <f t="shared" si="92"/>
        <v>31705.11</v>
      </c>
      <c r="AC96" s="3">
        <f>ROUND((ES96),6)</f>
        <v>31705.11</v>
      </c>
      <c r="AD96" s="3">
        <f>ROUND((((ET96)-(EU96))+AE96),6)</f>
        <v>0</v>
      </c>
      <c r="AE96" s="3">
        <f t="shared" si="110"/>
        <v>0</v>
      </c>
      <c r="AF96" s="3">
        <f t="shared" si="110"/>
        <v>0</v>
      </c>
      <c r="AG96" s="3">
        <f t="shared" si="93"/>
        <v>0</v>
      </c>
      <c r="AH96" s="3">
        <f t="shared" si="111"/>
        <v>0</v>
      </c>
      <c r="AI96" s="3">
        <f t="shared" si="111"/>
        <v>0</v>
      </c>
      <c r="AJ96" s="3">
        <f t="shared" si="94"/>
        <v>0</v>
      </c>
      <c r="AK96" s="3">
        <v>31705.11</v>
      </c>
      <c r="AL96" s="3">
        <v>31705.11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1</v>
      </c>
      <c r="AW96" s="3">
        <v>1</v>
      </c>
      <c r="AZ96" s="3">
        <v>1</v>
      </c>
      <c r="BA96" s="3">
        <v>1</v>
      </c>
      <c r="BB96" s="3">
        <v>1</v>
      </c>
      <c r="BC96" s="3">
        <v>7.57</v>
      </c>
      <c r="BD96" s="3" t="s">
        <v>3</v>
      </c>
      <c r="BE96" s="3" t="s">
        <v>3</v>
      </c>
      <c r="BF96" s="3" t="s">
        <v>3</v>
      </c>
      <c r="BG96" s="3" t="s">
        <v>3</v>
      </c>
      <c r="BH96" s="3">
        <v>3</v>
      </c>
      <c r="BI96" s="3">
        <v>3</v>
      </c>
      <c r="BJ96" s="3" t="s">
        <v>159</v>
      </c>
      <c r="BM96" s="3">
        <v>400007</v>
      </c>
      <c r="BN96" s="3">
        <v>0</v>
      </c>
      <c r="BO96" s="3" t="s">
        <v>3</v>
      </c>
      <c r="BP96" s="3">
        <v>0</v>
      </c>
      <c r="BQ96" s="3">
        <v>214</v>
      </c>
      <c r="BR96" s="3">
        <v>0</v>
      </c>
      <c r="BS96" s="3">
        <v>1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 t="s">
        <v>3</v>
      </c>
      <c r="BZ96" s="3">
        <v>0</v>
      </c>
      <c r="CA96" s="3">
        <v>0</v>
      </c>
      <c r="CB96" s="3" t="s">
        <v>3</v>
      </c>
      <c r="CE96" s="3">
        <v>1566</v>
      </c>
      <c r="CF96" s="3">
        <v>0</v>
      </c>
      <c r="CG96" s="3">
        <v>0</v>
      </c>
      <c r="CM96" s="3">
        <v>0</v>
      </c>
      <c r="CN96" s="3" t="s">
        <v>3</v>
      </c>
      <c r="CO96" s="3">
        <v>0</v>
      </c>
      <c r="CP96" s="3">
        <f t="shared" si="95"/>
        <v>1200038.4099999999</v>
      </c>
      <c r="CQ96" s="3">
        <f t="shared" si="96"/>
        <v>240007.67999999999</v>
      </c>
      <c r="CR96" s="3">
        <f>(ROUND((ROUND(((ET96)*AV96*1),2)*BB96),2)+ROUND((ROUND(((AE96-(EU96))*AV96*1),2)*BS96),2))</f>
        <v>0</v>
      </c>
      <c r="CS96" s="3">
        <f>(ROUND((ROUND(((EU96)*AV96*1),2)*BS96),2)+ROUND((ROUND(((AE96-(EU96))*AV96*1),2)*BS96),2))</f>
        <v>0</v>
      </c>
      <c r="CT96" s="3">
        <f t="shared" si="97"/>
        <v>0</v>
      </c>
      <c r="CU96" s="3">
        <f t="shared" si="98"/>
        <v>0</v>
      </c>
      <c r="CV96" s="3">
        <f t="shared" si="99"/>
        <v>0</v>
      </c>
      <c r="CW96" s="3">
        <f t="shared" si="100"/>
        <v>0</v>
      </c>
      <c r="CX96" s="3">
        <f t="shared" si="101"/>
        <v>0</v>
      </c>
      <c r="CY96" s="3">
        <f>(ROUND((((S96+ROUND((ROUND(((EU96)*AV96*1),2)*BS96),2))*AT96)/100),2)+ROUND(((ROUND((ROUND(((AE96-(EU96))*AV96*1),2)*BS96),2)*AT96)/100),2))</f>
        <v>0</v>
      </c>
      <c r="CZ96" s="3">
        <f>(ROUND((((S96+ROUND((ROUND(((EU96)*AV96*1),2)*BS96),2))*AU96)/100),2)+ROUND(((ROUND((ROUND(((AE96-(EU96))*AV96*1),2)*BS96),2)*AU96)/100),2))</f>
        <v>0</v>
      </c>
      <c r="DC96" s="3" t="s">
        <v>3</v>
      </c>
      <c r="DD96" s="3" t="s">
        <v>3</v>
      </c>
      <c r="DE96" s="3" t="s">
        <v>3</v>
      </c>
      <c r="DF96" s="3" t="s">
        <v>3</v>
      </c>
      <c r="DG96" s="3" t="s">
        <v>3</v>
      </c>
      <c r="DH96" s="3" t="s">
        <v>3</v>
      </c>
      <c r="DI96" s="3" t="s">
        <v>3</v>
      </c>
      <c r="DJ96" s="3" t="s">
        <v>3</v>
      </c>
      <c r="DK96" s="3" t="s">
        <v>3</v>
      </c>
      <c r="DL96" s="3" t="s">
        <v>3</v>
      </c>
      <c r="DM96" s="3" t="s">
        <v>3</v>
      </c>
      <c r="DN96" s="3">
        <v>0</v>
      </c>
      <c r="DO96" s="3">
        <v>0</v>
      </c>
      <c r="DP96" s="3">
        <v>1</v>
      </c>
      <c r="DQ96" s="3">
        <v>1</v>
      </c>
      <c r="DU96" s="3">
        <v>1013</v>
      </c>
      <c r="DV96" s="3" t="s">
        <v>161</v>
      </c>
      <c r="DW96" s="3" t="s">
        <v>161</v>
      </c>
      <c r="DX96" s="3">
        <v>1</v>
      </c>
      <c r="DZ96" s="3" t="s">
        <v>3</v>
      </c>
      <c r="EA96" s="3" t="s">
        <v>3</v>
      </c>
      <c r="EB96" s="3" t="s">
        <v>3</v>
      </c>
      <c r="EC96" s="3" t="s">
        <v>3</v>
      </c>
      <c r="EE96" s="3">
        <v>55393630</v>
      </c>
      <c r="EF96" s="3">
        <v>214</v>
      </c>
      <c r="EG96" s="3" t="s">
        <v>162</v>
      </c>
      <c r="EH96" s="3">
        <v>0</v>
      </c>
      <c r="EI96" s="3" t="s">
        <v>3</v>
      </c>
      <c r="EJ96" s="3">
        <v>3</v>
      </c>
      <c r="EK96" s="3">
        <v>400007</v>
      </c>
      <c r="EL96" s="3" t="s">
        <v>162</v>
      </c>
      <c r="EM96" s="3" t="s">
        <v>163</v>
      </c>
      <c r="EO96" s="3" t="s">
        <v>3</v>
      </c>
      <c r="EQ96" s="3">
        <v>16</v>
      </c>
      <c r="ER96" s="3">
        <v>0</v>
      </c>
      <c r="ES96" s="3">
        <v>31705.11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5</v>
      </c>
      <c r="FC96" s="3">
        <v>1</v>
      </c>
      <c r="FD96" s="3">
        <v>18</v>
      </c>
      <c r="FF96" s="3">
        <v>280910</v>
      </c>
      <c r="FQ96" s="3">
        <v>0</v>
      </c>
      <c r="FR96" s="3">
        <f>P96</f>
        <v>1200038.4099999999</v>
      </c>
      <c r="FS96" s="3">
        <v>0</v>
      </c>
      <c r="FX96" s="3">
        <v>0</v>
      </c>
      <c r="FY96" s="3">
        <v>0</v>
      </c>
      <c r="GA96" s="3" t="s">
        <v>164</v>
      </c>
      <c r="GD96" s="3">
        <v>1</v>
      </c>
      <c r="GF96" s="3">
        <v>-1938986092</v>
      </c>
      <c r="GG96" s="3">
        <v>2</v>
      </c>
      <c r="GH96" s="3">
        <v>3</v>
      </c>
      <c r="GI96" s="3">
        <v>5</v>
      </c>
      <c r="GJ96" s="3">
        <v>0</v>
      </c>
      <c r="GK96" s="3">
        <v>0</v>
      </c>
      <c r="GL96" s="3">
        <f t="shared" si="102"/>
        <v>0</v>
      </c>
      <c r="GM96" s="3">
        <f t="shared" si="103"/>
        <v>1200038.4099999999</v>
      </c>
      <c r="GN96" s="3">
        <f t="shared" si="104"/>
        <v>0</v>
      </c>
      <c r="GO96" s="3">
        <f t="shared" si="105"/>
        <v>0</v>
      </c>
      <c r="GP96" s="3">
        <f t="shared" si="106"/>
        <v>0</v>
      </c>
      <c r="GR96" s="3">
        <v>1</v>
      </c>
      <c r="GS96" s="3">
        <v>1</v>
      </c>
      <c r="GT96" s="3">
        <v>0</v>
      </c>
      <c r="GU96" s="3" t="s">
        <v>3</v>
      </c>
      <c r="GV96" s="3">
        <f t="shared" si="107"/>
        <v>0</v>
      </c>
      <c r="GW96" s="3">
        <v>1</v>
      </c>
      <c r="GX96" s="3">
        <f t="shared" si="108"/>
        <v>0</v>
      </c>
      <c r="HA96" s="3">
        <v>0</v>
      </c>
      <c r="HB96" s="3">
        <v>0</v>
      </c>
      <c r="HC96" s="3">
        <f t="shared" si="109"/>
        <v>0</v>
      </c>
      <c r="HE96" s="3" t="s">
        <v>34</v>
      </c>
      <c r="HF96" s="3" t="s">
        <v>165</v>
      </c>
      <c r="HM96" s="3" t="s">
        <v>3</v>
      </c>
      <c r="HN96" s="3" t="s">
        <v>3</v>
      </c>
      <c r="HO96" s="3" t="s">
        <v>3</v>
      </c>
      <c r="HP96" s="3" t="s">
        <v>3</v>
      </c>
      <c r="HQ96" s="3" t="s">
        <v>3</v>
      </c>
      <c r="HS96" s="3">
        <v>0</v>
      </c>
      <c r="IK96" s="3">
        <v>0</v>
      </c>
    </row>
    <row r="97" spans="1:255" x14ac:dyDescent="0.2">
      <c r="A97" s="2">
        <v>17</v>
      </c>
      <c r="B97" s="2">
        <v>1</v>
      </c>
      <c r="C97" s="2"/>
      <c r="D97" s="2"/>
      <c r="E97" s="2" t="s">
        <v>166</v>
      </c>
      <c r="F97" s="2" t="s">
        <v>167</v>
      </c>
      <c r="G97" s="2" t="s">
        <v>168</v>
      </c>
      <c r="H97" s="2" t="s">
        <v>161</v>
      </c>
      <c r="I97" s="2">
        <v>3</v>
      </c>
      <c r="J97" s="2">
        <v>0</v>
      </c>
      <c r="K97" s="2">
        <v>3</v>
      </c>
      <c r="L97" s="2"/>
      <c r="M97" s="2"/>
      <c r="N97" s="2"/>
      <c r="O97" s="2">
        <f t="shared" si="85"/>
        <v>196059.93</v>
      </c>
      <c r="P97" s="2">
        <f t="shared" si="86"/>
        <v>196059.93</v>
      </c>
      <c r="Q97" s="2">
        <f>(ROUND((ROUND(((ET97)*AV97*I97),2)*BB97),2)+ROUND((ROUND(((AE97-(EU97))*AV97*I97),2)*BS97),2))</f>
        <v>0</v>
      </c>
      <c r="R97" s="2">
        <f>(ROUND((ROUND(((EU97)*AV97*I97),2)*BS97),2)+ROUND((ROUND(((AE97-(EU97))*AV97*I97),2)*BS97),2))</f>
        <v>0</v>
      </c>
      <c r="S97" s="2">
        <f t="shared" si="87"/>
        <v>0</v>
      </c>
      <c r="T97" s="2">
        <f t="shared" si="88"/>
        <v>0</v>
      </c>
      <c r="U97" s="2">
        <f t="shared" si="89"/>
        <v>0</v>
      </c>
      <c r="V97" s="2">
        <f t="shared" si="90"/>
        <v>0</v>
      </c>
      <c r="W97" s="2">
        <f t="shared" si="91"/>
        <v>0</v>
      </c>
      <c r="X97" s="2">
        <f>(ROUND((((S97+ROUND((ROUND(((EU97)*AV97*I97),2)*BS97),2))*AT97)/100),2)+ROUND(((ROUND((ROUND(((AE97-(EU97))*AV97*I97),2)*BS97),2)*AT97)/100),2))</f>
        <v>0</v>
      </c>
      <c r="Y97" s="2">
        <f>(ROUND((((S97+ROUND((ROUND(((EU97)*AV97*I97),2)*BS97),2))*AU97)/100),2)+ROUND(((ROUND((ROUND(((AE97-(EU97))*AV97*I97),2)*BS97),2)*AU97)/100),2))</f>
        <v>0</v>
      </c>
      <c r="Z97" s="2"/>
      <c r="AA97" s="2">
        <v>55929113</v>
      </c>
      <c r="AB97" s="2">
        <f t="shared" si="92"/>
        <v>65353.31</v>
      </c>
      <c r="AC97" s="2">
        <f>ROUND((ES97),6)</f>
        <v>65353.31</v>
      </c>
      <c r="AD97" s="2">
        <f>ROUND((((ET97)-(EU97))+AE97),6)</f>
        <v>0</v>
      </c>
      <c r="AE97" s="2">
        <f t="shared" si="110"/>
        <v>0</v>
      </c>
      <c r="AF97" s="2">
        <f t="shared" si="110"/>
        <v>0</v>
      </c>
      <c r="AG97" s="2">
        <f t="shared" si="93"/>
        <v>0</v>
      </c>
      <c r="AH97" s="2">
        <f t="shared" si="111"/>
        <v>0</v>
      </c>
      <c r="AI97" s="2">
        <f t="shared" si="111"/>
        <v>0</v>
      </c>
      <c r="AJ97" s="2">
        <f t="shared" si="94"/>
        <v>0</v>
      </c>
      <c r="AK97" s="2">
        <v>65353.31</v>
      </c>
      <c r="AL97" s="2">
        <v>65353.31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1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3</v>
      </c>
      <c r="BI97" s="2">
        <v>3</v>
      </c>
      <c r="BJ97" s="2" t="s">
        <v>167</v>
      </c>
      <c r="BK97" s="2"/>
      <c r="BL97" s="2"/>
      <c r="BM97" s="2">
        <v>400007</v>
      </c>
      <c r="BN97" s="2">
        <v>0</v>
      </c>
      <c r="BO97" s="2" t="s">
        <v>3</v>
      </c>
      <c r="BP97" s="2">
        <v>0</v>
      </c>
      <c r="BQ97" s="2">
        <v>214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0</v>
      </c>
      <c r="CA97" s="2">
        <v>0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3</v>
      </c>
      <c r="CO97" s="2">
        <v>0</v>
      </c>
      <c r="CP97" s="2">
        <f t="shared" si="95"/>
        <v>196059.93</v>
      </c>
      <c r="CQ97" s="2">
        <f t="shared" si="96"/>
        <v>65353.31</v>
      </c>
      <c r="CR97" s="2">
        <f>(ROUND((ROUND(((ET97)*AV97*1),2)*BB97),2)+ROUND((ROUND(((AE97-(EU97))*AV97*1),2)*BS97),2))</f>
        <v>0</v>
      </c>
      <c r="CS97" s="2">
        <f>(ROUND((ROUND(((EU97)*AV97*1),2)*BS97),2)+ROUND((ROUND(((AE97-(EU97))*AV97*1),2)*BS97),2))</f>
        <v>0</v>
      </c>
      <c r="CT97" s="2">
        <f t="shared" si="97"/>
        <v>0</v>
      </c>
      <c r="CU97" s="2">
        <f t="shared" si="98"/>
        <v>0</v>
      </c>
      <c r="CV97" s="2">
        <f t="shared" si="99"/>
        <v>0</v>
      </c>
      <c r="CW97" s="2">
        <f t="shared" si="100"/>
        <v>0</v>
      </c>
      <c r="CX97" s="2">
        <f t="shared" si="101"/>
        <v>0</v>
      </c>
      <c r="CY97" s="2">
        <f>(ROUND((((S97+ROUND((ROUND(((EU97)*AV97*1),2)*BS97),2))*AT97)/100),2)+ROUND(((ROUND((ROUND(((AE97-(EU97))*AV97*1),2)*BS97),2)*AT97)/100),2))</f>
        <v>0</v>
      </c>
      <c r="CZ97" s="2">
        <f>(ROUND((((S97+ROUND((ROUND(((EU97)*AV97*1),2)*BS97),2))*AU97)/100),2)+ROUND(((ROUND((ROUND(((AE97-(EU97))*AV97*1),2)*BS97),2)*AU97)/100),2))</f>
        <v>0</v>
      </c>
      <c r="DA97" s="2"/>
      <c r="DB97" s="2"/>
      <c r="DC97" s="2" t="s">
        <v>3</v>
      </c>
      <c r="DD97" s="2" t="s">
        <v>3</v>
      </c>
      <c r="DE97" s="2" t="s">
        <v>3</v>
      </c>
      <c r="DF97" s="2" t="s">
        <v>3</v>
      </c>
      <c r="DG97" s="2" t="s">
        <v>3</v>
      </c>
      <c r="DH97" s="2" t="s">
        <v>3</v>
      </c>
      <c r="DI97" s="2" t="s">
        <v>3</v>
      </c>
      <c r="DJ97" s="2" t="s">
        <v>3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161</v>
      </c>
      <c r="DW97" s="2" t="s">
        <v>161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55393630</v>
      </c>
      <c r="EF97" s="2">
        <v>214</v>
      </c>
      <c r="EG97" s="2" t="s">
        <v>162</v>
      </c>
      <c r="EH97" s="2">
        <v>0</v>
      </c>
      <c r="EI97" s="2" t="s">
        <v>3</v>
      </c>
      <c r="EJ97" s="2">
        <v>3</v>
      </c>
      <c r="EK97" s="2">
        <v>400007</v>
      </c>
      <c r="EL97" s="2" t="s">
        <v>162</v>
      </c>
      <c r="EM97" s="2" t="s">
        <v>163</v>
      </c>
      <c r="EN97" s="2"/>
      <c r="EO97" s="2" t="s">
        <v>3</v>
      </c>
      <c r="EP97" s="2"/>
      <c r="EQ97" s="2">
        <v>16</v>
      </c>
      <c r="ER97" s="2">
        <v>0</v>
      </c>
      <c r="ES97" s="2">
        <v>65353.31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f>P97</f>
        <v>196059.93</v>
      </c>
      <c r="FS97" s="2">
        <v>0</v>
      </c>
      <c r="FT97" s="2"/>
      <c r="FU97" s="2"/>
      <c r="FV97" s="2"/>
      <c r="FW97" s="2"/>
      <c r="FX97" s="2">
        <v>0</v>
      </c>
      <c r="FY97" s="2">
        <v>0</v>
      </c>
      <c r="FZ97" s="2"/>
      <c r="GA97" s="2" t="s">
        <v>169</v>
      </c>
      <c r="GB97" s="2"/>
      <c r="GC97" s="2"/>
      <c r="GD97" s="2">
        <v>1</v>
      </c>
      <c r="GE97" s="2"/>
      <c r="GF97" s="2">
        <v>-250941930</v>
      </c>
      <c r="GG97" s="2">
        <v>2</v>
      </c>
      <c r="GH97" s="2">
        <v>4</v>
      </c>
      <c r="GI97" s="2">
        <v>-2</v>
      </c>
      <c r="GJ97" s="2">
        <v>0</v>
      </c>
      <c r="GK97" s="2">
        <v>0</v>
      </c>
      <c r="GL97" s="2">
        <f t="shared" si="102"/>
        <v>0</v>
      </c>
      <c r="GM97" s="2">
        <f t="shared" si="103"/>
        <v>196059.93</v>
      </c>
      <c r="GN97" s="2">
        <f t="shared" si="104"/>
        <v>0</v>
      </c>
      <c r="GO97" s="2">
        <f t="shared" si="105"/>
        <v>0</v>
      </c>
      <c r="GP97" s="2">
        <f t="shared" si="106"/>
        <v>0</v>
      </c>
      <c r="GQ97" s="2"/>
      <c r="GR97" s="2">
        <v>1</v>
      </c>
      <c r="GS97" s="2">
        <v>2</v>
      </c>
      <c r="GT97" s="2">
        <v>0</v>
      </c>
      <c r="GU97" s="2" t="s">
        <v>3</v>
      </c>
      <c r="GV97" s="2">
        <f t="shared" si="107"/>
        <v>0</v>
      </c>
      <c r="GW97" s="2">
        <v>1</v>
      </c>
      <c r="GX97" s="2">
        <f t="shared" si="108"/>
        <v>0</v>
      </c>
      <c r="GY97" s="2"/>
      <c r="GZ97" s="2"/>
      <c r="HA97" s="2">
        <v>0</v>
      </c>
      <c r="HB97" s="2">
        <v>0</v>
      </c>
      <c r="HC97" s="2">
        <f t="shared" si="109"/>
        <v>0</v>
      </c>
      <c r="HD97" s="2"/>
      <c r="HE97" s="2" t="s">
        <v>34</v>
      </c>
      <c r="HF97" s="2" t="s">
        <v>165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">
      <c r="A98" s="3">
        <v>17</v>
      </c>
      <c r="B98" s="3">
        <v>1</v>
      </c>
      <c r="E98" s="3" t="s">
        <v>166</v>
      </c>
      <c r="F98" s="3" t="s">
        <v>167</v>
      </c>
      <c r="G98" s="3" t="s">
        <v>168</v>
      </c>
      <c r="H98" s="3" t="s">
        <v>161</v>
      </c>
      <c r="I98" s="3">
        <v>3</v>
      </c>
      <c r="J98" s="3">
        <v>0</v>
      </c>
      <c r="K98" s="3">
        <v>3</v>
      </c>
      <c r="O98" s="3">
        <f t="shared" si="85"/>
        <v>1484173.67</v>
      </c>
      <c r="P98" s="3">
        <f t="shared" si="86"/>
        <v>1484173.67</v>
      </c>
      <c r="Q98" s="3">
        <f>(ROUND((ROUND(((ET98)*AV98*I98),2)*BB98),2)+ROUND((ROUND(((AE98-(EU98))*AV98*I98),2)*BS98),2))</f>
        <v>0</v>
      </c>
      <c r="R98" s="3">
        <f>(ROUND((ROUND(((EU98)*AV98*I98),2)*BS98),2)+ROUND((ROUND(((AE98-(EU98))*AV98*I98),2)*BS98),2))</f>
        <v>0</v>
      </c>
      <c r="S98" s="3">
        <f t="shared" si="87"/>
        <v>0</v>
      </c>
      <c r="T98" s="3">
        <f t="shared" si="88"/>
        <v>0</v>
      </c>
      <c r="U98" s="3">
        <f t="shared" si="89"/>
        <v>0</v>
      </c>
      <c r="V98" s="3">
        <f t="shared" si="90"/>
        <v>0</v>
      </c>
      <c r="W98" s="3">
        <f t="shared" si="91"/>
        <v>0</v>
      </c>
      <c r="X98" s="3">
        <f>(ROUND((((S98+ROUND((ROUND(((EU98)*AV98*I98),2)*BS98),2))*AT98)/100),2)+ROUND(((ROUND((ROUND(((AE98-(EU98))*AV98*I98),2)*BS98),2)*AT98)/100),2))</f>
        <v>0</v>
      </c>
      <c r="Y98" s="3">
        <f>(ROUND((((S98+ROUND((ROUND(((EU98)*AV98*I98),2)*BS98),2))*AU98)/100),2)+ROUND(((ROUND((ROUND(((AE98-(EU98))*AV98*I98),2)*BS98),2)*AU98)/100),2))</f>
        <v>0</v>
      </c>
      <c r="AA98" s="3">
        <v>55929115</v>
      </c>
      <c r="AB98" s="3">
        <f t="shared" si="92"/>
        <v>65353.31</v>
      </c>
      <c r="AC98" s="3">
        <f>ROUND((ES98),6)</f>
        <v>65353.31</v>
      </c>
      <c r="AD98" s="3">
        <f>ROUND((((ET98)-(EU98))+AE98),6)</f>
        <v>0</v>
      </c>
      <c r="AE98" s="3">
        <f t="shared" si="110"/>
        <v>0</v>
      </c>
      <c r="AF98" s="3">
        <f t="shared" si="110"/>
        <v>0</v>
      </c>
      <c r="AG98" s="3">
        <f t="shared" si="93"/>
        <v>0</v>
      </c>
      <c r="AH98" s="3">
        <f t="shared" si="111"/>
        <v>0</v>
      </c>
      <c r="AI98" s="3">
        <f t="shared" si="111"/>
        <v>0</v>
      </c>
      <c r="AJ98" s="3">
        <f t="shared" si="94"/>
        <v>0</v>
      </c>
      <c r="AK98" s="3">
        <v>65353.31</v>
      </c>
      <c r="AL98" s="3">
        <v>65353.31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1</v>
      </c>
      <c r="AW98" s="3">
        <v>1</v>
      </c>
      <c r="AZ98" s="3">
        <v>1</v>
      </c>
      <c r="BA98" s="3">
        <v>1</v>
      </c>
      <c r="BB98" s="3">
        <v>1</v>
      </c>
      <c r="BC98" s="3">
        <v>7.57</v>
      </c>
      <c r="BD98" s="3" t="s">
        <v>3</v>
      </c>
      <c r="BE98" s="3" t="s">
        <v>3</v>
      </c>
      <c r="BF98" s="3" t="s">
        <v>3</v>
      </c>
      <c r="BG98" s="3" t="s">
        <v>3</v>
      </c>
      <c r="BH98" s="3">
        <v>3</v>
      </c>
      <c r="BI98" s="3">
        <v>3</v>
      </c>
      <c r="BJ98" s="3" t="s">
        <v>167</v>
      </c>
      <c r="BM98" s="3">
        <v>400007</v>
      </c>
      <c r="BN98" s="3">
        <v>0</v>
      </c>
      <c r="BO98" s="3" t="s">
        <v>3</v>
      </c>
      <c r="BP98" s="3">
        <v>0</v>
      </c>
      <c r="BQ98" s="3">
        <v>214</v>
      </c>
      <c r="BR98" s="3">
        <v>0</v>
      </c>
      <c r="BS98" s="3">
        <v>1</v>
      </c>
      <c r="BT98" s="3">
        <v>1</v>
      </c>
      <c r="BU98" s="3">
        <v>1</v>
      </c>
      <c r="BV98" s="3">
        <v>1</v>
      </c>
      <c r="BW98" s="3">
        <v>1</v>
      </c>
      <c r="BX98" s="3">
        <v>1</v>
      </c>
      <c r="BY98" s="3" t="s">
        <v>3</v>
      </c>
      <c r="BZ98" s="3">
        <v>0</v>
      </c>
      <c r="CA98" s="3">
        <v>0</v>
      </c>
      <c r="CB98" s="3" t="s">
        <v>3</v>
      </c>
      <c r="CE98" s="3">
        <v>1566</v>
      </c>
      <c r="CF98" s="3">
        <v>0</v>
      </c>
      <c r="CG98" s="3">
        <v>0</v>
      </c>
      <c r="CM98" s="3">
        <v>0</v>
      </c>
      <c r="CN98" s="3" t="s">
        <v>3</v>
      </c>
      <c r="CO98" s="3">
        <v>0</v>
      </c>
      <c r="CP98" s="3">
        <f t="shared" si="95"/>
        <v>1484173.67</v>
      </c>
      <c r="CQ98" s="3">
        <f t="shared" si="96"/>
        <v>494724.56</v>
      </c>
      <c r="CR98" s="3">
        <f>(ROUND((ROUND(((ET98)*AV98*1),2)*BB98),2)+ROUND((ROUND(((AE98-(EU98))*AV98*1),2)*BS98),2))</f>
        <v>0</v>
      </c>
      <c r="CS98" s="3">
        <f>(ROUND((ROUND(((EU98)*AV98*1),2)*BS98),2)+ROUND((ROUND(((AE98-(EU98))*AV98*1),2)*BS98),2))</f>
        <v>0</v>
      </c>
      <c r="CT98" s="3">
        <f t="shared" si="97"/>
        <v>0</v>
      </c>
      <c r="CU98" s="3">
        <f t="shared" si="98"/>
        <v>0</v>
      </c>
      <c r="CV98" s="3">
        <f t="shared" si="99"/>
        <v>0</v>
      </c>
      <c r="CW98" s="3">
        <f t="shared" si="100"/>
        <v>0</v>
      </c>
      <c r="CX98" s="3">
        <f t="shared" si="101"/>
        <v>0</v>
      </c>
      <c r="CY98" s="3">
        <f>(ROUND((((S98+ROUND((ROUND(((EU98)*AV98*1),2)*BS98),2))*AT98)/100),2)+ROUND(((ROUND((ROUND(((AE98-(EU98))*AV98*1),2)*BS98),2)*AT98)/100),2))</f>
        <v>0</v>
      </c>
      <c r="CZ98" s="3">
        <f>(ROUND((((S98+ROUND((ROUND(((EU98)*AV98*1),2)*BS98),2))*AU98)/100),2)+ROUND(((ROUND((ROUND(((AE98-(EU98))*AV98*1),2)*BS98),2)*AU98)/100),2))</f>
        <v>0</v>
      </c>
      <c r="DC98" s="3" t="s">
        <v>3</v>
      </c>
      <c r="DD98" s="3" t="s">
        <v>3</v>
      </c>
      <c r="DE98" s="3" t="s">
        <v>3</v>
      </c>
      <c r="DF98" s="3" t="s">
        <v>3</v>
      </c>
      <c r="DG98" s="3" t="s">
        <v>3</v>
      </c>
      <c r="DH98" s="3" t="s">
        <v>3</v>
      </c>
      <c r="DI98" s="3" t="s">
        <v>3</v>
      </c>
      <c r="DJ98" s="3" t="s">
        <v>3</v>
      </c>
      <c r="DK98" s="3" t="s">
        <v>3</v>
      </c>
      <c r="DL98" s="3" t="s">
        <v>3</v>
      </c>
      <c r="DM98" s="3" t="s">
        <v>3</v>
      </c>
      <c r="DN98" s="3">
        <v>0</v>
      </c>
      <c r="DO98" s="3">
        <v>0</v>
      </c>
      <c r="DP98" s="3">
        <v>1</v>
      </c>
      <c r="DQ98" s="3">
        <v>1</v>
      </c>
      <c r="DU98" s="3">
        <v>1013</v>
      </c>
      <c r="DV98" s="3" t="s">
        <v>161</v>
      </c>
      <c r="DW98" s="3" t="s">
        <v>161</v>
      </c>
      <c r="DX98" s="3">
        <v>1</v>
      </c>
      <c r="DZ98" s="3" t="s">
        <v>3</v>
      </c>
      <c r="EA98" s="3" t="s">
        <v>3</v>
      </c>
      <c r="EB98" s="3" t="s">
        <v>3</v>
      </c>
      <c r="EC98" s="3" t="s">
        <v>3</v>
      </c>
      <c r="EE98" s="3">
        <v>55393630</v>
      </c>
      <c r="EF98" s="3">
        <v>214</v>
      </c>
      <c r="EG98" s="3" t="s">
        <v>162</v>
      </c>
      <c r="EH98" s="3">
        <v>0</v>
      </c>
      <c r="EI98" s="3" t="s">
        <v>3</v>
      </c>
      <c r="EJ98" s="3">
        <v>3</v>
      </c>
      <c r="EK98" s="3">
        <v>400007</v>
      </c>
      <c r="EL98" s="3" t="s">
        <v>162</v>
      </c>
      <c r="EM98" s="3" t="s">
        <v>163</v>
      </c>
      <c r="EO98" s="3" t="s">
        <v>3</v>
      </c>
      <c r="EQ98" s="3">
        <v>16</v>
      </c>
      <c r="ER98" s="3">
        <v>0</v>
      </c>
      <c r="ES98" s="3">
        <v>65353.31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5</v>
      </c>
      <c r="FC98" s="3">
        <v>1</v>
      </c>
      <c r="FD98" s="3">
        <v>18</v>
      </c>
      <c r="FF98" s="3">
        <v>579036</v>
      </c>
      <c r="FQ98" s="3">
        <v>0</v>
      </c>
      <c r="FR98" s="3">
        <f>P98</f>
        <v>1484173.67</v>
      </c>
      <c r="FS98" s="3">
        <v>0</v>
      </c>
      <c r="FX98" s="3">
        <v>0</v>
      </c>
      <c r="FY98" s="3">
        <v>0</v>
      </c>
      <c r="GA98" s="3" t="s">
        <v>169</v>
      </c>
      <c r="GD98" s="3">
        <v>1</v>
      </c>
      <c r="GF98" s="3">
        <v>-250941930</v>
      </c>
      <c r="GG98" s="3">
        <v>2</v>
      </c>
      <c r="GH98" s="3">
        <v>3</v>
      </c>
      <c r="GI98" s="3">
        <v>5</v>
      </c>
      <c r="GJ98" s="3">
        <v>0</v>
      </c>
      <c r="GK98" s="3">
        <v>0</v>
      </c>
      <c r="GL98" s="3">
        <f t="shared" si="102"/>
        <v>0</v>
      </c>
      <c r="GM98" s="3">
        <f t="shared" si="103"/>
        <v>1484173.67</v>
      </c>
      <c r="GN98" s="3">
        <f t="shared" si="104"/>
        <v>0</v>
      </c>
      <c r="GO98" s="3">
        <f t="shared" si="105"/>
        <v>0</v>
      </c>
      <c r="GP98" s="3">
        <f t="shared" si="106"/>
        <v>0</v>
      </c>
      <c r="GR98" s="3">
        <v>1</v>
      </c>
      <c r="GS98" s="3">
        <v>1</v>
      </c>
      <c r="GT98" s="3">
        <v>0</v>
      </c>
      <c r="GU98" s="3" t="s">
        <v>3</v>
      </c>
      <c r="GV98" s="3">
        <f t="shared" si="107"/>
        <v>0</v>
      </c>
      <c r="GW98" s="3">
        <v>1</v>
      </c>
      <c r="GX98" s="3">
        <f t="shared" si="108"/>
        <v>0</v>
      </c>
      <c r="HA98" s="3">
        <v>0</v>
      </c>
      <c r="HB98" s="3">
        <v>0</v>
      </c>
      <c r="HC98" s="3">
        <f t="shared" si="109"/>
        <v>0</v>
      </c>
      <c r="HE98" s="3" t="s">
        <v>34</v>
      </c>
      <c r="HF98" s="3" t="s">
        <v>165</v>
      </c>
      <c r="HM98" s="3" t="s">
        <v>3</v>
      </c>
      <c r="HN98" s="3" t="s">
        <v>3</v>
      </c>
      <c r="HO98" s="3" t="s">
        <v>3</v>
      </c>
      <c r="HP98" s="3" t="s">
        <v>3</v>
      </c>
      <c r="HQ98" s="3" t="s">
        <v>3</v>
      </c>
      <c r="HS98" s="3">
        <v>0</v>
      </c>
      <c r="IK98" s="3">
        <v>0</v>
      </c>
    </row>
    <row r="99" spans="1:255" x14ac:dyDescent="0.2">
      <c r="A99" s="2">
        <v>17</v>
      </c>
      <c r="B99" s="2">
        <v>1</v>
      </c>
      <c r="C99" s="2">
        <f>ROW(SmtRes!A187)</f>
        <v>187</v>
      </c>
      <c r="D99" s="2">
        <f>ROW(EtalonRes!A236)</f>
        <v>236</v>
      </c>
      <c r="E99" s="2" t="s">
        <v>170</v>
      </c>
      <c r="F99" s="2" t="s">
        <v>31</v>
      </c>
      <c r="G99" s="2" t="s">
        <v>171</v>
      </c>
      <c r="H99" s="2" t="s">
        <v>22</v>
      </c>
      <c r="I99" s="2">
        <v>6</v>
      </c>
      <c r="J99" s="2">
        <v>0</v>
      </c>
      <c r="K99" s="2">
        <v>6</v>
      </c>
      <c r="L99" s="2"/>
      <c r="M99" s="2"/>
      <c r="N99" s="2"/>
      <c r="O99" s="2">
        <f t="shared" si="85"/>
        <v>1700.38</v>
      </c>
      <c r="P99" s="2">
        <f t="shared" si="86"/>
        <v>334.8</v>
      </c>
      <c r="Q99" s="2">
        <f>(ROUND((ROUND((((ET99*1.2))*AV99*I99),2)*BB99),2)+ROUND((ROUND(((AE99-((EU99*1.2)))*AV99*I99),2)*BS99),2))</f>
        <v>346.24</v>
      </c>
      <c r="R99" s="2">
        <f>(ROUND((ROUND((((EU99*1.2))*AV99*I99),2)*BS99),2)+ROUND((ROUND(((AE99-((EU99*1.2)))*AV99*I99),2)*BS99),2))</f>
        <v>38.07</v>
      </c>
      <c r="S99" s="2">
        <f t="shared" si="87"/>
        <v>1019.34</v>
      </c>
      <c r="T99" s="2">
        <f t="shared" si="88"/>
        <v>0</v>
      </c>
      <c r="U99" s="2">
        <f t="shared" si="89"/>
        <v>70.107119999999995</v>
      </c>
      <c r="V99" s="2">
        <f t="shared" si="90"/>
        <v>0</v>
      </c>
      <c r="W99" s="2">
        <f t="shared" si="91"/>
        <v>0</v>
      </c>
      <c r="X99" s="2">
        <f>(ROUND((((S99+ROUND((ROUND((((EU99*1.2))*AV99*I99),2)*BS99),2))*AT99)/100),2)+ROUND(((ROUND((ROUND(((AE99-((EU99*1.2)))*AV99*I99),2)*BS99),2)*AT99)/100),2))</f>
        <v>951.67</v>
      </c>
      <c r="Y99" s="2">
        <f>(ROUND((((S99+ROUND((ROUND((((EU99*1.2))*AV99*I99),2)*BS99),2))*AU99)/100),2)+ROUND(((ROUND((ROUND(((AE99-((EU99*1.2)))*AV99*I99),2)*BS99),2)*AU99)/100),2))</f>
        <v>486.41</v>
      </c>
      <c r="Z99" s="2"/>
      <c r="AA99" s="2">
        <v>55929113</v>
      </c>
      <c r="AB99" s="2">
        <f t="shared" si="92"/>
        <v>273.18</v>
      </c>
      <c r="AC99" s="2">
        <f>ROUND(((ES99*1)),6)</f>
        <v>55.8</v>
      </c>
      <c r="AD99" s="2">
        <f>ROUND(((((ET99*1.2))-((EU99*1.2)))+AE99),6)</f>
        <v>55.116</v>
      </c>
      <c r="AE99" s="2">
        <f>ROUND(((EU99*1.2)),6)</f>
        <v>6.06</v>
      </c>
      <c r="AF99" s="2">
        <f>ROUND(((EV99*1.2)),6)</f>
        <v>162.26400000000001</v>
      </c>
      <c r="AG99" s="2">
        <f t="shared" si="93"/>
        <v>0</v>
      </c>
      <c r="AH99" s="2">
        <f>((EW99*1.2))</f>
        <v>11.16</v>
      </c>
      <c r="AI99" s="2">
        <f>((EX99*1.2))</f>
        <v>0</v>
      </c>
      <c r="AJ99" s="2">
        <f t="shared" si="94"/>
        <v>0</v>
      </c>
      <c r="AK99" s="2">
        <v>236.95</v>
      </c>
      <c r="AL99" s="2">
        <v>55.8</v>
      </c>
      <c r="AM99" s="2">
        <v>45.93</v>
      </c>
      <c r="AN99" s="2">
        <v>5.05</v>
      </c>
      <c r="AO99" s="2">
        <v>135.22</v>
      </c>
      <c r="AP99" s="2">
        <v>0</v>
      </c>
      <c r="AQ99" s="2">
        <v>9.3000000000000007</v>
      </c>
      <c r="AR99" s="2">
        <v>0</v>
      </c>
      <c r="AS99" s="2">
        <v>0</v>
      </c>
      <c r="AT99" s="2">
        <v>90</v>
      </c>
      <c r="AU99" s="2">
        <v>46</v>
      </c>
      <c r="AV99" s="2">
        <v>1.0469999999999999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0</v>
      </c>
      <c r="BI99" s="2">
        <v>2</v>
      </c>
      <c r="BJ99" s="2" t="s">
        <v>33</v>
      </c>
      <c r="BK99" s="2"/>
      <c r="BL99" s="2"/>
      <c r="BM99" s="2">
        <v>68</v>
      </c>
      <c r="BN99" s="2">
        <v>0</v>
      </c>
      <c r="BO99" s="2" t="s">
        <v>31</v>
      </c>
      <c r="BP99" s="2">
        <v>1</v>
      </c>
      <c r="BQ99" s="2">
        <v>40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90</v>
      </c>
      <c r="CA99" s="2">
        <v>46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1250</v>
      </c>
      <c r="CO99" s="2">
        <v>0</v>
      </c>
      <c r="CP99" s="2">
        <f t="shared" si="95"/>
        <v>1700.38</v>
      </c>
      <c r="CQ99" s="2">
        <f t="shared" si="96"/>
        <v>55.8</v>
      </c>
      <c r="CR99" s="2">
        <f>(ROUND((ROUND((((ET99*1.2))*AV99*1),2)*BB99),2)+ROUND((ROUND(((AE99-((EU99*1.2)))*AV99*1),2)*BS99),2))</f>
        <v>57.71</v>
      </c>
      <c r="CS99" s="2">
        <f>(ROUND((ROUND((((EU99*1.2))*AV99*1),2)*BS99),2)+ROUND((ROUND(((AE99-((EU99*1.2)))*AV99*1),2)*BS99),2))</f>
        <v>6.34</v>
      </c>
      <c r="CT99" s="2">
        <f t="shared" si="97"/>
        <v>169.89</v>
      </c>
      <c r="CU99" s="2">
        <f t="shared" si="98"/>
        <v>0</v>
      </c>
      <c r="CV99" s="2">
        <f t="shared" si="99"/>
        <v>11.684519999999999</v>
      </c>
      <c r="CW99" s="2">
        <f t="shared" si="100"/>
        <v>0</v>
      </c>
      <c r="CX99" s="2">
        <f t="shared" si="101"/>
        <v>0</v>
      </c>
      <c r="CY99" s="2">
        <f>(ROUND((((S99+ROUND((ROUND((((EU99*1.2))*AV99*1),2)*BS99),2))*AT99)/100),2)+ROUND(((ROUND((ROUND(((AE99-((EU99*1.2)))*AV99*1),2)*BS99),2)*AT99)/100),2))</f>
        <v>923.11</v>
      </c>
      <c r="CZ99" s="2">
        <f>(ROUND((((S99+ROUND((ROUND((((EU99*1.2))*AV99*1),2)*BS99),2))*AU99)/100),2)+ROUND(((ROUND((ROUND(((AE99-((EU99*1.2)))*AV99*1),2)*BS99),2)*AU99)/100),2))</f>
        <v>471.81</v>
      </c>
      <c r="DA99" s="2"/>
      <c r="DB99" s="2">
        <v>57</v>
      </c>
      <c r="DC99" s="2" t="s">
        <v>3</v>
      </c>
      <c r="DD99" s="2" t="s">
        <v>62</v>
      </c>
      <c r="DE99" s="2" t="s">
        <v>63</v>
      </c>
      <c r="DF99" s="2" t="s">
        <v>63</v>
      </c>
      <c r="DG99" s="2" t="s">
        <v>63</v>
      </c>
      <c r="DH99" s="2" t="s">
        <v>3</v>
      </c>
      <c r="DI99" s="2" t="s">
        <v>63</v>
      </c>
      <c r="DJ99" s="2" t="s">
        <v>63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22</v>
      </c>
      <c r="DW99" s="2" t="s">
        <v>22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55393700</v>
      </c>
      <c r="EF99" s="2">
        <v>40</v>
      </c>
      <c r="EG99" s="2" t="s">
        <v>26</v>
      </c>
      <c r="EH99" s="2">
        <v>0</v>
      </c>
      <c r="EI99" s="2" t="s">
        <v>3</v>
      </c>
      <c r="EJ99" s="2">
        <v>2</v>
      </c>
      <c r="EK99" s="2">
        <v>68</v>
      </c>
      <c r="EL99" s="2" t="s">
        <v>27</v>
      </c>
      <c r="EM99" s="2" t="s">
        <v>28</v>
      </c>
      <c r="EN99" s="2"/>
      <c r="EO99" s="2" t="s">
        <v>67</v>
      </c>
      <c r="EP99" s="2"/>
      <c r="EQ99" s="2">
        <v>0</v>
      </c>
      <c r="ER99" s="2">
        <v>236.95</v>
      </c>
      <c r="ES99" s="2">
        <v>55.8</v>
      </c>
      <c r="ET99" s="2">
        <v>45.93</v>
      </c>
      <c r="EU99" s="2">
        <v>5.05</v>
      </c>
      <c r="EV99" s="2">
        <v>135.22</v>
      </c>
      <c r="EW99" s="2">
        <v>9.3000000000000007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90</v>
      </c>
      <c r="FY99" s="2">
        <v>46</v>
      </c>
      <c r="FZ99" s="2"/>
      <c r="GA99" s="2" t="s">
        <v>3</v>
      </c>
      <c r="GB99" s="2"/>
      <c r="GC99" s="2"/>
      <c r="GD99" s="2">
        <v>1</v>
      </c>
      <c r="GE99" s="2"/>
      <c r="GF99" s="2">
        <v>1573787508</v>
      </c>
      <c r="GG99" s="2">
        <v>2</v>
      </c>
      <c r="GH99" s="2">
        <v>1</v>
      </c>
      <c r="GI99" s="2">
        <v>2</v>
      </c>
      <c r="GJ99" s="2">
        <v>0</v>
      </c>
      <c r="GK99" s="2">
        <v>0</v>
      </c>
      <c r="GL99" s="2">
        <f t="shared" si="102"/>
        <v>0</v>
      </c>
      <c r="GM99" s="2">
        <f t="shared" si="103"/>
        <v>3138.46</v>
      </c>
      <c r="GN99" s="2">
        <f t="shared" si="104"/>
        <v>0</v>
      </c>
      <c r="GO99" s="2">
        <f t="shared" si="105"/>
        <v>3138.46</v>
      </c>
      <c r="GP99" s="2">
        <f t="shared" si="106"/>
        <v>0</v>
      </c>
      <c r="GQ99" s="2"/>
      <c r="GR99" s="2">
        <v>0</v>
      </c>
      <c r="GS99" s="2">
        <v>3</v>
      </c>
      <c r="GT99" s="2">
        <v>0</v>
      </c>
      <c r="GU99" s="2" t="s">
        <v>3</v>
      </c>
      <c r="GV99" s="2">
        <f t="shared" si="107"/>
        <v>0</v>
      </c>
      <c r="GW99" s="2">
        <v>1</v>
      </c>
      <c r="GX99" s="2">
        <f t="shared" si="108"/>
        <v>0</v>
      </c>
      <c r="GY99" s="2"/>
      <c r="GZ99" s="2"/>
      <c r="HA99" s="2">
        <v>0</v>
      </c>
      <c r="HB99" s="2">
        <v>0</v>
      </c>
      <c r="HC99" s="2">
        <f t="shared" si="109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">
      <c r="A100" s="3">
        <v>17</v>
      </c>
      <c r="B100" s="3">
        <v>1</v>
      </c>
      <c r="C100" s="3">
        <f>ROW(SmtRes!A202)</f>
        <v>202</v>
      </c>
      <c r="D100" s="3">
        <f>ROW(EtalonRes!A252)</f>
        <v>252</v>
      </c>
      <c r="E100" s="3" t="s">
        <v>170</v>
      </c>
      <c r="F100" s="3" t="s">
        <v>31</v>
      </c>
      <c r="G100" s="3" t="s">
        <v>171</v>
      </c>
      <c r="H100" s="3" t="s">
        <v>22</v>
      </c>
      <c r="I100" s="3">
        <v>6</v>
      </c>
      <c r="J100" s="3">
        <v>0</v>
      </c>
      <c r="K100" s="3">
        <v>6</v>
      </c>
      <c r="O100" s="3">
        <f t="shared" si="85"/>
        <v>66553.8</v>
      </c>
      <c r="P100" s="3">
        <f t="shared" si="86"/>
        <v>3518.75</v>
      </c>
      <c r="Q100" s="3">
        <f>(ROUND((ROUND((((ET100*1.2))*AV100*I100),2)*BB100),2)+ROUND((ROUND(((AE100-((EU100*1.2)))*AV100*I100),2)*BS100),2))</f>
        <v>5595.24</v>
      </c>
      <c r="R100" s="3">
        <f>(ROUND((ROUND((((EU100*1.2))*AV100*I100),2)*BS100),2)+ROUND((ROUND(((AE100-((EU100*1.2)))*AV100*I100),2)*BS100),2))</f>
        <v>2145.2399999999998</v>
      </c>
      <c r="S100" s="3">
        <f t="shared" si="87"/>
        <v>57439.81</v>
      </c>
      <c r="T100" s="3">
        <f t="shared" si="88"/>
        <v>0</v>
      </c>
      <c r="U100" s="3">
        <f t="shared" si="89"/>
        <v>70.107119999999995</v>
      </c>
      <c r="V100" s="3">
        <f t="shared" si="90"/>
        <v>0</v>
      </c>
      <c r="W100" s="3">
        <f t="shared" si="91"/>
        <v>0</v>
      </c>
      <c r="X100" s="3">
        <f>(ROUND((((S100+ROUND((ROUND((((EU100*1.2))*AV100*I100),2)*BS100),2))*AT100)/100),2)+ROUND(((ROUND((ROUND(((AE100-((EU100*1.2)))*AV100*I100),2)*BS100),2)*AT100)/100),2))</f>
        <v>53626.55</v>
      </c>
      <c r="Y100" s="3">
        <f>(ROUND((((S100+ROUND((ROUND((((EU100*1.2))*AV100*I100),2)*BS100),2))*AU100)/100),2)+ROUND(((ROUND((ROUND(((AE100-((EU100*1.2)))*AV100*I100),2)*BS100),2)*AU100)/100),2))</f>
        <v>27409.119999999999</v>
      </c>
      <c r="AA100" s="3">
        <v>55929115</v>
      </c>
      <c r="AB100" s="3">
        <f t="shared" si="92"/>
        <v>273.18</v>
      </c>
      <c r="AC100" s="3">
        <f>ROUND(((ES100*1)),6)</f>
        <v>55.8</v>
      </c>
      <c r="AD100" s="3">
        <f>ROUND(((((ET100*1.2))-((EU100*1.2)))+AE100),6)</f>
        <v>55.116</v>
      </c>
      <c r="AE100" s="3">
        <f>ROUND(((EU100*1.2)),6)</f>
        <v>6.06</v>
      </c>
      <c r="AF100" s="3">
        <f>ROUND(((EV100*1.2)),6)</f>
        <v>162.26400000000001</v>
      </c>
      <c r="AG100" s="3">
        <f t="shared" si="93"/>
        <v>0</v>
      </c>
      <c r="AH100" s="3">
        <f>((EW100*1.2))</f>
        <v>11.16</v>
      </c>
      <c r="AI100" s="3">
        <f>((EX100*1.2))</f>
        <v>0</v>
      </c>
      <c r="AJ100" s="3">
        <f t="shared" si="94"/>
        <v>0</v>
      </c>
      <c r="AK100" s="3">
        <v>236.95</v>
      </c>
      <c r="AL100" s="3">
        <v>55.8</v>
      </c>
      <c r="AM100" s="3">
        <v>45.93</v>
      </c>
      <c r="AN100" s="3">
        <v>5.05</v>
      </c>
      <c r="AO100" s="3">
        <v>135.22</v>
      </c>
      <c r="AP100" s="3">
        <v>0</v>
      </c>
      <c r="AQ100" s="3">
        <v>9.3000000000000007</v>
      </c>
      <c r="AR100" s="3">
        <v>0</v>
      </c>
      <c r="AS100" s="3">
        <v>0</v>
      </c>
      <c r="AT100" s="3">
        <v>90</v>
      </c>
      <c r="AU100" s="3">
        <v>46</v>
      </c>
      <c r="AV100" s="3">
        <v>1.0469999999999999</v>
      </c>
      <c r="AW100" s="3">
        <v>1</v>
      </c>
      <c r="AZ100" s="3">
        <v>1</v>
      </c>
      <c r="BA100" s="3">
        <v>56.35</v>
      </c>
      <c r="BB100" s="3">
        <v>16.16</v>
      </c>
      <c r="BC100" s="3">
        <v>10.51</v>
      </c>
      <c r="BD100" s="3" t="s">
        <v>3</v>
      </c>
      <c r="BE100" s="3" t="s">
        <v>3</v>
      </c>
      <c r="BF100" s="3" t="s">
        <v>3</v>
      </c>
      <c r="BG100" s="3" t="s">
        <v>3</v>
      </c>
      <c r="BH100" s="3">
        <v>0</v>
      </c>
      <c r="BI100" s="3">
        <v>2</v>
      </c>
      <c r="BJ100" s="3" t="s">
        <v>33</v>
      </c>
      <c r="BM100" s="3">
        <v>68</v>
      </c>
      <c r="BN100" s="3">
        <v>0</v>
      </c>
      <c r="BO100" s="3" t="s">
        <v>31</v>
      </c>
      <c r="BP100" s="3">
        <v>1</v>
      </c>
      <c r="BQ100" s="3">
        <v>40</v>
      </c>
      <c r="BR100" s="3">
        <v>0</v>
      </c>
      <c r="BS100" s="3">
        <v>56.35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 t="s">
        <v>3</v>
      </c>
      <c r="BZ100" s="3">
        <v>90</v>
      </c>
      <c r="CA100" s="3">
        <v>46</v>
      </c>
      <c r="CB100" s="3" t="s">
        <v>3</v>
      </c>
      <c r="CE100" s="3">
        <v>1566</v>
      </c>
      <c r="CF100" s="3">
        <v>0</v>
      </c>
      <c r="CG100" s="3">
        <v>0</v>
      </c>
      <c r="CM100" s="3">
        <v>0</v>
      </c>
      <c r="CN100" s="3" t="s">
        <v>1250</v>
      </c>
      <c r="CO100" s="3">
        <v>0</v>
      </c>
      <c r="CP100" s="3">
        <f t="shared" si="95"/>
        <v>66553.8</v>
      </c>
      <c r="CQ100" s="3">
        <f t="shared" si="96"/>
        <v>586.46</v>
      </c>
      <c r="CR100" s="3">
        <f>(ROUND((ROUND((((ET100*1.2))*AV100*1),2)*BB100),2)+ROUND((ROUND(((AE100-((EU100*1.2)))*AV100*1),2)*BS100),2))</f>
        <v>932.59</v>
      </c>
      <c r="CS100" s="3">
        <f>(ROUND((ROUND((((EU100*1.2))*AV100*1),2)*BS100),2)+ROUND((ROUND(((AE100-((EU100*1.2)))*AV100*1),2)*BS100),2))</f>
        <v>357.26</v>
      </c>
      <c r="CT100" s="3">
        <f t="shared" si="97"/>
        <v>9573.2999999999993</v>
      </c>
      <c r="CU100" s="3">
        <f t="shared" si="98"/>
        <v>0</v>
      </c>
      <c r="CV100" s="3">
        <f t="shared" si="99"/>
        <v>11.684519999999999</v>
      </c>
      <c r="CW100" s="3">
        <f t="shared" si="100"/>
        <v>0</v>
      </c>
      <c r="CX100" s="3">
        <f t="shared" si="101"/>
        <v>0</v>
      </c>
      <c r="CY100" s="3">
        <f>(ROUND((((S100+ROUND((ROUND((((EU100*1.2))*AV100*1),2)*BS100),2))*AT100)/100),2)+ROUND(((ROUND((ROUND(((AE100-((EU100*1.2)))*AV100*1),2)*BS100),2)*AT100)/100),2))</f>
        <v>52017.36</v>
      </c>
      <c r="CZ100" s="3">
        <f>(ROUND((((S100+ROUND((ROUND((((EU100*1.2))*AV100*1),2)*BS100),2))*AU100)/100),2)+ROUND(((ROUND((ROUND(((AE100-((EU100*1.2)))*AV100*1),2)*BS100),2)*AU100)/100),2))</f>
        <v>26586.65</v>
      </c>
      <c r="DB100" s="3">
        <v>58</v>
      </c>
      <c r="DC100" s="3" t="s">
        <v>3</v>
      </c>
      <c r="DD100" s="3" t="s">
        <v>62</v>
      </c>
      <c r="DE100" s="3" t="s">
        <v>63</v>
      </c>
      <c r="DF100" s="3" t="s">
        <v>63</v>
      </c>
      <c r="DG100" s="3" t="s">
        <v>63</v>
      </c>
      <c r="DH100" s="3" t="s">
        <v>3</v>
      </c>
      <c r="DI100" s="3" t="s">
        <v>63</v>
      </c>
      <c r="DJ100" s="3" t="s">
        <v>63</v>
      </c>
      <c r="DK100" s="3" t="s">
        <v>3</v>
      </c>
      <c r="DL100" s="3" t="s">
        <v>3</v>
      </c>
      <c r="DM100" s="3" t="s">
        <v>3</v>
      </c>
      <c r="DN100" s="3">
        <v>0</v>
      </c>
      <c r="DO100" s="3">
        <v>0</v>
      </c>
      <c r="DP100" s="3">
        <v>1</v>
      </c>
      <c r="DQ100" s="3">
        <v>1</v>
      </c>
      <c r="DU100" s="3">
        <v>1013</v>
      </c>
      <c r="DV100" s="3" t="s">
        <v>22</v>
      </c>
      <c r="DW100" s="3" t="s">
        <v>22</v>
      </c>
      <c r="DX100" s="3">
        <v>1</v>
      </c>
      <c r="DZ100" s="3" t="s">
        <v>3</v>
      </c>
      <c r="EA100" s="3" t="s">
        <v>3</v>
      </c>
      <c r="EB100" s="3" t="s">
        <v>3</v>
      </c>
      <c r="EC100" s="3" t="s">
        <v>3</v>
      </c>
      <c r="EE100" s="3">
        <v>55393700</v>
      </c>
      <c r="EF100" s="3">
        <v>40</v>
      </c>
      <c r="EG100" s="3" t="s">
        <v>26</v>
      </c>
      <c r="EH100" s="3">
        <v>0</v>
      </c>
      <c r="EI100" s="3" t="s">
        <v>3</v>
      </c>
      <c r="EJ100" s="3">
        <v>2</v>
      </c>
      <c r="EK100" s="3">
        <v>68</v>
      </c>
      <c r="EL100" s="3" t="s">
        <v>27</v>
      </c>
      <c r="EM100" s="3" t="s">
        <v>28</v>
      </c>
      <c r="EO100" s="3" t="s">
        <v>67</v>
      </c>
      <c r="EQ100" s="3">
        <v>0</v>
      </c>
      <c r="ER100" s="3">
        <v>236.95</v>
      </c>
      <c r="ES100" s="3">
        <v>55.8</v>
      </c>
      <c r="ET100" s="3">
        <v>45.93</v>
      </c>
      <c r="EU100" s="3">
        <v>5.05</v>
      </c>
      <c r="EV100" s="3">
        <v>135.22</v>
      </c>
      <c r="EW100" s="3">
        <v>9.3000000000000007</v>
      </c>
      <c r="EX100" s="3">
        <v>0</v>
      </c>
      <c r="EY100" s="3">
        <v>0</v>
      </c>
      <c r="FQ100" s="3">
        <v>0</v>
      </c>
      <c r="FR100" s="3">
        <v>0</v>
      </c>
      <c r="FS100" s="3">
        <v>0</v>
      </c>
      <c r="FX100" s="3">
        <v>90</v>
      </c>
      <c r="FY100" s="3">
        <v>46</v>
      </c>
      <c r="GA100" s="3" t="s">
        <v>3</v>
      </c>
      <c r="GD100" s="3">
        <v>1</v>
      </c>
      <c r="GF100" s="3">
        <v>1573787508</v>
      </c>
      <c r="GG100" s="3">
        <v>2</v>
      </c>
      <c r="GH100" s="3">
        <v>1</v>
      </c>
      <c r="GI100" s="3">
        <v>2</v>
      </c>
      <c r="GJ100" s="3">
        <v>0</v>
      </c>
      <c r="GK100" s="3">
        <v>0</v>
      </c>
      <c r="GL100" s="3">
        <f t="shared" si="102"/>
        <v>0</v>
      </c>
      <c r="GM100" s="3">
        <f t="shared" si="103"/>
        <v>147589.47</v>
      </c>
      <c r="GN100" s="3">
        <f t="shared" si="104"/>
        <v>0</v>
      </c>
      <c r="GO100" s="3">
        <f t="shared" si="105"/>
        <v>147589.47</v>
      </c>
      <c r="GP100" s="3">
        <f t="shared" si="106"/>
        <v>0</v>
      </c>
      <c r="GR100" s="3">
        <v>0</v>
      </c>
      <c r="GS100" s="3">
        <v>3</v>
      </c>
      <c r="GT100" s="3">
        <v>0</v>
      </c>
      <c r="GU100" s="3" t="s">
        <v>3</v>
      </c>
      <c r="GV100" s="3">
        <f t="shared" si="107"/>
        <v>0</v>
      </c>
      <c r="GW100" s="3">
        <v>1</v>
      </c>
      <c r="GX100" s="3">
        <f t="shared" si="108"/>
        <v>0</v>
      </c>
      <c r="HA100" s="3">
        <v>0</v>
      </c>
      <c r="HB100" s="3">
        <v>0</v>
      </c>
      <c r="HC100" s="3">
        <f t="shared" si="109"/>
        <v>0</v>
      </c>
      <c r="HE100" s="3" t="s">
        <v>3</v>
      </c>
      <c r="HF100" s="3" t="s">
        <v>3</v>
      </c>
      <c r="HM100" s="3" t="s">
        <v>3</v>
      </c>
      <c r="HN100" s="3" t="s">
        <v>3</v>
      </c>
      <c r="HO100" s="3" t="s">
        <v>3</v>
      </c>
      <c r="HP100" s="3" t="s">
        <v>3</v>
      </c>
      <c r="HQ100" s="3" t="s">
        <v>3</v>
      </c>
      <c r="HS100" s="3">
        <v>0</v>
      </c>
      <c r="IK100" s="3">
        <v>0</v>
      </c>
    </row>
    <row r="101" spans="1:255" x14ac:dyDescent="0.2">
      <c r="A101" s="2">
        <v>18</v>
      </c>
      <c r="B101" s="2">
        <v>1</v>
      </c>
      <c r="C101" s="2">
        <v>180</v>
      </c>
      <c r="D101" s="2"/>
      <c r="E101" s="2" t="s">
        <v>172</v>
      </c>
      <c r="F101" s="2" t="s">
        <v>173</v>
      </c>
      <c r="G101" s="2" t="s">
        <v>174</v>
      </c>
      <c r="H101" s="2" t="s">
        <v>175</v>
      </c>
      <c r="I101" s="2">
        <f>I99*J101</f>
        <v>1.7999999999999998</v>
      </c>
      <c r="J101" s="2">
        <v>0.3</v>
      </c>
      <c r="K101" s="2">
        <v>0.3</v>
      </c>
      <c r="L101" s="2"/>
      <c r="M101" s="2"/>
      <c r="N101" s="2"/>
      <c r="O101" s="2">
        <f t="shared" si="85"/>
        <v>55.94</v>
      </c>
      <c r="P101" s="2">
        <f t="shared" si="86"/>
        <v>55.94</v>
      </c>
      <c r="Q101" s="2">
        <f>(ROUND((ROUND(((ET101)*AV101*I101),2)*BB101),2)+ROUND((ROUND(((AE101-(EU101))*AV101*I101),2)*BS101),2))</f>
        <v>0</v>
      </c>
      <c r="R101" s="2">
        <f>(ROUND((ROUND(((EU101)*AV101*I101),2)*BS101),2)+ROUND((ROUND(((AE101-(EU101))*AV101*I101),2)*BS101),2))</f>
        <v>0</v>
      </c>
      <c r="S101" s="2">
        <f t="shared" si="87"/>
        <v>0</v>
      </c>
      <c r="T101" s="2">
        <f t="shared" si="88"/>
        <v>0</v>
      </c>
      <c r="U101" s="2">
        <f t="shared" si="89"/>
        <v>0</v>
      </c>
      <c r="V101" s="2">
        <f t="shared" si="90"/>
        <v>0</v>
      </c>
      <c r="W101" s="2">
        <f t="shared" si="91"/>
        <v>0</v>
      </c>
      <c r="X101" s="2">
        <f>(ROUND((((S101+ROUND((ROUND(((EU101)*AV101*I101),2)*BS101),2))*AT101)/100),2)+ROUND(((ROUND((ROUND(((AE101-(EU101))*AV101*I101),2)*BS101),2)*AT101)/100),2))</f>
        <v>0</v>
      </c>
      <c r="Y101" s="2">
        <f>(ROUND((((S101+ROUND((ROUND(((EU101)*AV101*I101),2)*BS101),2))*AU101)/100),2)+ROUND(((ROUND((ROUND(((AE101-(EU101))*AV101*I101),2)*BS101),2)*AU101)/100),2))</f>
        <v>0</v>
      </c>
      <c r="Z101" s="2"/>
      <c r="AA101" s="2">
        <v>55929113</v>
      </c>
      <c r="AB101" s="2">
        <f t="shared" si="92"/>
        <v>31.08</v>
      </c>
      <c r="AC101" s="2">
        <f>ROUND((ES101),6)</f>
        <v>31.08</v>
      </c>
      <c r="AD101" s="2">
        <f>ROUND((((ET101)-(EU101))+AE101),6)</f>
        <v>0</v>
      </c>
      <c r="AE101" s="2">
        <f t="shared" ref="AE101:AF104" si="112">ROUND((EU101),6)</f>
        <v>0</v>
      </c>
      <c r="AF101" s="2">
        <f t="shared" si="112"/>
        <v>0</v>
      </c>
      <c r="AG101" s="2">
        <f t="shared" si="93"/>
        <v>0</v>
      </c>
      <c r="AH101" s="2">
        <f t="shared" ref="AH101:AI104" si="113">(EW101)</f>
        <v>0</v>
      </c>
      <c r="AI101" s="2">
        <f t="shared" si="113"/>
        <v>0</v>
      </c>
      <c r="AJ101" s="2">
        <f t="shared" si="94"/>
        <v>0</v>
      </c>
      <c r="AK101" s="2">
        <v>31.08</v>
      </c>
      <c r="AL101" s="2">
        <v>31.08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90</v>
      </c>
      <c r="AU101" s="2">
        <v>46</v>
      </c>
      <c r="AV101" s="2">
        <v>1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3</v>
      </c>
      <c r="BI101" s="2">
        <v>2</v>
      </c>
      <c r="BJ101" s="2" t="s">
        <v>176</v>
      </c>
      <c r="BK101" s="2"/>
      <c r="BL101" s="2"/>
      <c r="BM101" s="2">
        <v>68</v>
      </c>
      <c r="BN101" s="2">
        <v>0</v>
      </c>
      <c r="BO101" s="2" t="s">
        <v>3</v>
      </c>
      <c r="BP101" s="2">
        <v>0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90</v>
      </c>
      <c r="CA101" s="2">
        <v>46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1252</v>
      </c>
      <c r="CO101" s="2">
        <v>0</v>
      </c>
      <c r="CP101" s="2">
        <f t="shared" si="95"/>
        <v>55.94</v>
      </c>
      <c r="CQ101" s="2">
        <f t="shared" si="96"/>
        <v>31.08</v>
      </c>
      <c r="CR101" s="2">
        <f>(ROUND((ROUND(((ET101)*AV101*1),2)*BB101),2)+ROUND((ROUND(((AE101-(EU101))*AV101*1),2)*BS101),2))</f>
        <v>0</v>
      </c>
      <c r="CS101" s="2">
        <f>(ROUND((ROUND(((EU101)*AV101*1),2)*BS101),2)+ROUND((ROUND(((AE101-(EU101))*AV101*1),2)*BS101),2))</f>
        <v>0</v>
      </c>
      <c r="CT101" s="2">
        <f t="shared" si="97"/>
        <v>0</v>
      </c>
      <c r="CU101" s="2">
        <f t="shared" si="98"/>
        <v>0</v>
      </c>
      <c r="CV101" s="2">
        <f t="shared" si="99"/>
        <v>0</v>
      </c>
      <c r="CW101" s="2">
        <f t="shared" si="100"/>
        <v>0</v>
      </c>
      <c r="CX101" s="2">
        <f t="shared" si="101"/>
        <v>0</v>
      </c>
      <c r="CY101" s="2">
        <f>(ROUND((((S101+ROUND((ROUND(((EU101)*AV101*1),2)*BS101),2))*AT101)/100),2)+ROUND(((ROUND((ROUND(((AE101-(EU101))*AV101*1),2)*BS101),2)*AT101)/100),2))</f>
        <v>0</v>
      </c>
      <c r="CZ101" s="2">
        <f>(ROUND((((S101+ROUND((ROUND(((EU101)*AV101*1),2)*BS101),2))*AU101)/100),2)+ROUND(((ROUND((ROUND(((AE101-(EU101))*AV101*1),2)*BS101),2)*AU101)/100),2))</f>
        <v>0</v>
      </c>
      <c r="DA101" s="2"/>
      <c r="DB101" s="2"/>
      <c r="DC101" s="2" t="s">
        <v>3</v>
      </c>
      <c r="DD101" s="2" t="s">
        <v>3</v>
      </c>
      <c r="DE101" s="2" t="s">
        <v>3</v>
      </c>
      <c r="DF101" s="2" t="s">
        <v>3</v>
      </c>
      <c r="DG101" s="2" t="s">
        <v>3</v>
      </c>
      <c r="DH101" s="2" t="s">
        <v>3</v>
      </c>
      <c r="DI101" s="2" t="s">
        <v>3</v>
      </c>
      <c r="DJ101" s="2" t="s">
        <v>3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1009</v>
      </c>
      <c r="DV101" s="2" t="s">
        <v>175</v>
      </c>
      <c r="DW101" s="2" t="s">
        <v>175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55393700</v>
      </c>
      <c r="EF101" s="2">
        <v>40</v>
      </c>
      <c r="EG101" s="2" t="s">
        <v>26</v>
      </c>
      <c r="EH101" s="2">
        <v>0</v>
      </c>
      <c r="EI101" s="2" t="s">
        <v>3</v>
      </c>
      <c r="EJ101" s="2">
        <v>2</v>
      </c>
      <c r="EK101" s="2">
        <v>68</v>
      </c>
      <c r="EL101" s="2" t="s">
        <v>27</v>
      </c>
      <c r="EM101" s="2" t="s">
        <v>28</v>
      </c>
      <c r="EN101" s="2"/>
      <c r="EO101" s="2" t="s">
        <v>67</v>
      </c>
      <c r="EP101" s="2"/>
      <c r="EQ101" s="2">
        <v>0</v>
      </c>
      <c r="ER101" s="2">
        <v>31.08</v>
      </c>
      <c r="ES101" s="2">
        <v>31.08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90</v>
      </c>
      <c r="FY101" s="2">
        <v>46</v>
      </c>
      <c r="FZ101" s="2"/>
      <c r="GA101" s="2" t="s">
        <v>3</v>
      </c>
      <c r="GB101" s="2"/>
      <c r="GC101" s="2"/>
      <c r="GD101" s="2">
        <v>1</v>
      </c>
      <c r="GE101" s="2"/>
      <c r="GF101" s="2">
        <v>-2097101800</v>
      </c>
      <c r="GG101" s="2">
        <v>2</v>
      </c>
      <c r="GH101" s="2">
        <v>1</v>
      </c>
      <c r="GI101" s="2">
        <v>-2</v>
      </c>
      <c r="GJ101" s="2">
        <v>0</v>
      </c>
      <c r="GK101" s="2">
        <v>0</v>
      </c>
      <c r="GL101" s="2">
        <f t="shared" si="102"/>
        <v>0</v>
      </c>
      <c r="GM101" s="2">
        <f t="shared" si="103"/>
        <v>55.94</v>
      </c>
      <c r="GN101" s="2">
        <f t="shared" si="104"/>
        <v>0</v>
      </c>
      <c r="GO101" s="2">
        <f t="shared" si="105"/>
        <v>55.94</v>
      </c>
      <c r="GP101" s="2">
        <f t="shared" si="106"/>
        <v>0</v>
      </c>
      <c r="GQ101" s="2"/>
      <c r="GR101" s="2">
        <v>0</v>
      </c>
      <c r="GS101" s="2">
        <v>3</v>
      </c>
      <c r="GT101" s="2">
        <v>0</v>
      </c>
      <c r="GU101" s="2" t="s">
        <v>3</v>
      </c>
      <c r="GV101" s="2">
        <f t="shared" si="107"/>
        <v>0</v>
      </c>
      <c r="GW101" s="2">
        <v>1</v>
      </c>
      <c r="GX101" s="2">
        <f t="shared" si="108"/>
        <v>0</v>
      </c>
      <c r="GY101" s="2"/>
      <c r="GZ101" s="2"/>
      <c r="HA101" s="2">
        <v>0</v>
      </c>
      <c r="HB101" s="2">
        <v>0</v>
      </c>
      <c r="HC101" s="2">
        <f t="shared" si="109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62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">
      <c r="A102" s="3">
        <v>18</v>
      </c>
      <c r="B102" s="3">
        <v>1</v>
      </c>
      <c r="C102" s="3">
        <v>195</v>
      </c>
      <c r="E102" s="3" t="s">
        <v>172</v>
      </c>
      <c r="F102" s="3" t="s">
        <v>173</v>
      </c>
      <c r="G102" s="3" t="s">
        <v>174</v>
      </c>
      <c r="H102" s="3" t="s">
        <v>175</v>
      </c>
      <c r="I102" s="3">
        <f>I100*J102</f>
        <v>1.7999999999999998</v>
      </c>
      <c r="J102" s="3">
        <v>0.3</v>
      </c>
      <c r="K102" s="3">
        <v>0.3</v>
      </c>
      <c r="O102" s="3">
        <f t="shared" si="85"/>
        <v>200.82</v>
      </c>
      <c r="P102" s="3">
        <f t="shared" si="86"/>
        <v>200.82</v>
      </c>
      <c r="Q102" s="3">
        <f>(ROUND((ROUND(((ET102)*AV102*I102),2)*BB102),2)+ROUND((ROUND(((AE102-(EU102))*AV102*I102),2)*BS102),2))</f>
        <v>0</v>
      </c>
      <c r="R102" s="3">
        <f>(ROUND((ROUND(((EU102)*AV102*I102),2)*BS102),2)+ROUND((ROUND(((AE102-(EU102))*AV102*I102),2)*BS102),2))</f>
        <v>0</v>
      </c>
      <c r="S102" s="3">
        <f t="shared" si="87"/>
        <v>0</v>
      </c>
      <c r="T102" s="3">
        <f t="shared" si="88"/>
        <v>0</v>
      </c>
      <c r="U102" s="3">
        <f t="shared" si="89"/>
        <v>0</v>
      </c>
      <c r="V102" s="3">
        <f t="shared" si="90"/>
        <v>0</v>
      </c>
      <c r="W102" s="3">
        <f t="shared" si="91"/>
        <v>0</v>
      </c>
      <c r="X102" s="3">
        <f>(ROUND((((S102+ROUND((ROUND(((EU102)*AV102*I102),2)*BS102),2))*AT102)/100),2)+ROUND(((ROUND((ROUND(((AE102-(EU102))*AV102*I102),2)*BS102),2)*AT102)/100),2))</f>
        <v>0</v>
      </c>
      <c r="Y102" s="3">
        <f>(ROUND((((S102+ROUND((ROUND(((EU102)*AV102*I102),2)*BS102),2))*AU102)/100),2)+ROUND(((ROUND((ROUND(((AE102-(EU102))*AV102*I102),2)*BS102),2)*AU102)/100),2))</f>
        <v>0</v>
      </c>
      <c r="AA102" s="3">
        <v>55929115</v>
      </c>
      <c r="AB102" s="3">
        <f t="shared" si="92"/>
        <v>31.08</v>
      </c>
      <c r="AC102" s="3">
        <f>ROUND((ES102),6)</f>
        <v>31.08</v>
      </c>
      <c r="AD102" s="3">
        <f>ROUND((((ET102)-(EU102))+AE102),6)</f>
        <v>0</v>
      </c>
      <c r="AE102" s="3">
        <f t="shared" si="112"/>
        <v>0</v>
      </c>
      <c r="AF102" s="3">
        <f t="shared" si="112"/>
        <v>0</v>
      </c>
      <c r="AG102" s="3">
        <f t="shared" si="93"/>
        <v>0</v>
      </c>
      <c r="AH102" s="3">
        <f t="shared" si="113"/>
        <v>0</v>
      </c>
      <c r="AI102" s="3">
        <f t="shared" si="113"/>
        <v>0</v>
      </c>
      <c r="AJ102" s="3">
        <f t="shared" si="94"/>
        <v>0</v>
      </c>
      <c r="AK102" s="3">
        <v>31.08</v>
      </c>
      <c r="AL102" s="3">
        <v>31.08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90</v>
      </c>
      <c r="AU102" s="3">
        <v>46</v>
      </c>
      <c r="AV102" s="3">
        <v>1</v>
      </c>
      <c r="AW102" s="3">
        <v>1</v>
      </c>
      <c r="AZ102" s="3">
        <v>1</v>
      </c>
      <c r="BA102" s="3">
        <v>1</v>
      </c>
      <c r="BB102" s="3">
        <v>1</v>
      </c>
      <c r="BC102" s="3">
        <v>3.59</v>
      </c>
      <c r="BD102" s="3" t="s">
        <v>3</v>
      </c>
      <c r="BE102" s="3" t="s">
        <v>3</v>
      </c>
      <c r="BF102" s="3" t="s">
        <v>3</v>
      </c>
      <c r="BG102" s="3" t="s">
        <v>3</v>
      </c>
      <c r="BH102" s="3">
        <v>3</v>
      </c>
      <c r="BI102" s="3">
        <v>2</v>
      </c>
      <c r="BJ102" s="3" t="s">
        <v>176</v>
      </c>
      <c r="BM102" s="3">
        <v>68</v>
      </c>
      <c r="BN102" s="3">
        <v>0</v>
      </c>
      <c r="BO102" s="3" t="s">
        <v>173</v>
      </c>
      <c r="BP102" s="3">
        <v>1</v>
      </c>
      <c r="BQ102" s="3">
        <v>40</v>
      </c>
      <c r="BR102" s="3">
        <v>0</v>
      </c>
      <c r="BS102" s="3">
        <v>1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 t="s">
        <v>3</v>
      </c>
      <c r="BZ102" s="3">
        <v>90</v>
      </c>
      <c r="CA102" s="3">
        <v>46</v>
      </c>
      <c r="CB102" s="3" t="s">
        <v>3</v>
      </c>
      <c r="CE102" s="3">
        <v>1566</v>
      </c>
      <c r="CF102" s="3">
        <v>0</v>
      </c>
      <c r="CG102" s="3">
        <v>0</v>
      </c>
      <c r="CM102" s="3">
        <v>0</v>
      </c>
      <c r="CN102" s="3" t="s">
        <v>1252</v>
      </c>
      <c r="CO102" s="3">
        <v>0</v>
      </c>
      <c r="CP102" s="3">
        <f t="shared" si="95"/>
        <v>200.82</v>
      </c>
      <c r="CQ102" s="3">
        <f t="shared" si="96"/>
        <v>111.58</v>
      </c>
      <c r="CR102" s="3">
        <f>(ROUND((ROUND(((ET102)*AV102*1),2)*BB102),2)+ROUND((ROUND(((AE102-(EU102))*AV102*1),2)*BS102),2))</f>
        <v>0</v>
      </c>
      <c r="CS102" s="3">
        <f>(ROUND((ROUND(((EU102)*AV102*1),2)*BS102),2)+ROUND((ROUND(((AE102-(EU102))*AV102*1),2)*BS102),2))</f>
        <v>0</v>
      </c>
      <c r="CT102" s="3">
        <f t="shared" si="97"/>
        <v>0</v>
      </c>
      <c r="CU102" s="3">
        <f t="shared" si="98"/>
        <v>0</v>
      </c>
      <c r="CV102" s="3">
        <f t="shared" si="99"/>
        <v>0</v>
      </c>
      <c r="CW102" s="3">
        <f t="shared" si="100"/>
        <v>0</v>
      </c>
      <c r="CX102" s="3">
        <f t="shared" si="101"/>
        <v>0</v>
      </c>
      <c r="CY102" s="3">
        <f>(ROUND((((S102+ROUND((ROUND(((EU102)*AV102*1),2)*BS102),2))*AT102)/100),2)+ROUND(((ROUND((ROUND(((AE102-(EU102))*AV102*1),2)*BS102),2)*AT102)/100),2))</f>
        <v>0</v>
      </c>
      <c r="CZ102" s="3">
        <f>(ROUND((((S102+ROUND((ROUND(((EU102)*AV102*1),2)*BS102),2))*AU102)/100),2)+ROUND(((ROUND((ROUND(((AE102-(EU102))*AV102*1),2)*BS102),2)*AU102)/100),2))</f>
        <v>0</v>
      </c>
      <c r="DC102" s="3" t="s">
        <v>3</v>
      </c>
      <c r="DD102" s="3" t="s">
        <v>3</v>
      </c>
      <c r="DE102" s="3" t="s">
        <v>3</v>
      </c>
      <c r="DF102" s="3" t="s">
        <v>3</v>
      </c>
      <c r="DG102" s="3" t="s">
        <v>3</v>
      </c>
      <c r="DH102" s="3" t="s">
        <v>3</v>
      </c>
      <c r="DI102" s="3" t="s">
        <v>3</v>
      </c>
      <c r="DJ102" s="3" t="s">
        <v>3</v>
      </c>
      <c r="DK102" s="3" t="s">
        <v>3</v>
      </c>
      <c r="DL102" s="3" t="s">
        <v>3</v>
      </c>
      <c r="DM102" s="3" t="s">
        <v>3</v>
      </c>
      <c r="DN102" s="3">
        <v>0</v>
      </c>
      <c r="DO102" s="3">
        <v>0</v>
      </c>
      <c r="DP102" s="3">
        <v>1</v>
      </c>
      <c r="DQ102" s="3">
        <v>1</v>
      </c>
      <c r="DU102" s="3">
        <v>1009</v>
      </c>
      <c r="DV102" s="3" t="s">
        <v>175</v>
      </c>
      <c r="DW102" s="3" t="s">
        <v>175</v>
      </c>
      <c r="DX102" s="3">
        <v>1</v>
      </c>
      <c r="DZ102" s="3" t="s">
        <v>3</v>
      </c>
      <c r="EA102" s="3" t="s">
        <v>3</v>
      </c>
      <c r="EB102" s="3" t="s">
        <v>3</v>
      </c>
      <c r="EC102" s="3" t="s">
        <v>3</v>
      </c>
      <c r="EE102" s="3">
        <v>55393700</v>
      </c>
      <c r="EF102" s="3">
        <v>40</v>
      </c>
      <c r="EG102" s="3" t="s">
        <v>26</v>
      </c>
      <c r="EH102" s="3">
        <v>0</v>
      </c>
      <c r="EI102" s="3" t="s">
        <v>3</v>
      </c>
      <c r="EJ102" s="3">
        <v>2</v>
      </c>
      <c r="EK102" s="3">
        <v>68</v>
      </c>
      <c r="EL102" s="3" t="s">
        <v>27</v>
      </c>
      <c r="EM102" s="3" t="s">
        <v>28</v>
      </c>
      <c r="EO102" s="3" t="s">
        <v>67</v>
      </c>
      <c r="EQ102" s="3">
        <v>0</v>
      </c>
      <c r="ER102" s="3">
        <v>31.08</v>
      </c>
      <c r="ES102" s="3">
        <v>31.08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FQ102" s="3">
        <v>0</v>
      </c>
      <c r="FR102" s="3">
        <v>0</v>
      </c>
      <c r="FS102" s="3">
        <v>0</v>
      </c>
      <c r="FX102" s="3">
        <v>90</v>
      </c>
      <c r="FY102" s="3">
        <v>46</v>
      </c>
      <c r="GA102" s="3" t="s">
        <v>3</v>
      </c>
      <c r="GD102" s="3">
        <v>1</v>
      </c>
      <c r="GF102" s="3">
        <v>-2097101800</v>
      </c>
      <c r="GG102" s="3">
        <v>2</v>
      </c>
      <c r="GH102" s="3">
        <v>1</v>
      </c>
      <c r="GI102" s="3">
        <v>2</v>
      </c>
      <c r="GJ102" s="3">
        <v>0</v>
      </c>
      <c r="GK102" s="3">
        <v>0</v>
      </c>
      <c r="GL102" s="3">
        <f t="shared" si="102"/>
        <v>0</v>
      </c>
      <c r="GM102" s="3">
        <f t="shared" si="103"/>
        <v>200.82</v>
      </c>
      <c r="GN102" s="3">
        <f t="shared" si="104"/>
        <v>0</v>
      </c>
      <c r="GO102" s="3">
        <f t="shared" si="105"/>
        <v>200.82</v>
      </c>
      <c r="GP102" s="3">
        <f t="shared" si="106"/>
        <v>0</v>
      </c>
      <c r="GR102" s="3">
        <v>0</v>
      </c>
      <c r="GS102" s="3">
        <v>3</v>
      </c>
      <c r="GT102" s="3">
        <v>0</v>
      </c>
      <c r="GU102" s="3" t="s">
        <v>3</v>
      </c>
      <c r="GV102" s="3">
        <f t="shared" si="107"/>
        <v>0</v>
      </c>
      <c r="GW102" s="3">
        <v>1</v>
      </c>
      <c r="GX102" s="3">
        <f t="shared" si="108"/>
        <v>0</v>
      </c>
      <c r="HA102" s="3">
        <v>0</v>
      </c>
      <c r="HB102" s="3">
        <v>0</v>
      </c>
      <c r="HC102" s="3">
        <f t="shared" si="109"/>
        <v>0</v>
      </c>
      <c r="HE102" s="3" t="s">
        <v>3</v>
      </c>
      <c r="HF102" s="3" t="s">
        <v>3</v>
      </c>
      <c r="HM102" s="3" t="s">
        <v>62</v>
      </c>
      <c r="HN102" s="3" t="s">
        <v>3</v>
      </c>
      <c r="HO102" s="3" t="s">
        <v>3</v>
      </c>
      <c r="HP102" s="3" t="s">
        <v>3</v>
      </c>
      <c r="HQ102" s="3" t="s">
        <v>3</v>
      </c>
      <c r="HS102" s="3">
        <v>0</v>
      </c>
      <c r="IK102" s="3">
        <v>0</v>
      </c>
    </row>
    <row r="103" spans="1:255" x14ac:dyDescent="0.2">
      <c r="A103" s="2">
        <v>18</v>
      </c>
      <c r="B103" s="2">
        <v>1</v>
      </c>
      <c r="C103" s="2">
        <v>186</v>
      </c>
      <c r="D103" s="2"/>
      <c r="E103" s="2" t="s">
        <v>177</v>
      </c>
      <c r="F103" s="2" t="s">
        <v>178</v>
      </c>
      <c r="G103" s="2" t="s">
        <v>179</v>
      </c>
      <c r="H103" s="2" t="s">
        <v>161</v>
      </c>
      <c r="I103" s="2">
        <f>I99*J103</f>
        <v>6</v>
      </c>
      <c r="J103" s="2">
        <v>1</v>
      </c>
      <c r="K103" s="2">
        <v>1</v>
      </c>
      <c r="L103" s="2"/>
      <c r="M103" s="2"/>
      <c r="N103" s="2"/>
      <c r="O103" s="2">
        <f t="shared" si="85"/>
        <v>56674.38</v>
      </c>
      <c r="P103" s="2">
        <f t="shared" si="86"/>
        <v>56674.38</v>
      </c>
      <c r="Q103" s="2">
        <f>(ROUND((ROUND(((ET103)*AV103*I103),2)*BB103),2)+ROUND((ROUND(((AE103-(EU103))*AV103*I103),2)*BS103),2))</f>
        <v>0</v>
      </c>
      <c r="R103" s="2">
        <f>(ROUND((ROUND(((EU103)*AV103*I103),2)*BS103),2)+ROUND((ROUND(((AE103-(EU103))*AV103*I103),2)*BS103),2))</f>
        <v>0</v>
      </c>
      <c r="S103" s="2">
        <f t="shared" si="87"/>
        <v>0</v>
      </c>
      <c r="T103" s="2">
        <f t="shared" si="88"/>
        <v>0</v>
      </c>
      <c r="U103" s="2">
        <f t="shared" si="89"/>
        <v>0</v>
      </c>
      <c r="V103" s="2">
        <f t="shared" si="90"/>
        <v>0</v>
      </c>
      <c r="W103" s="2">
        <f t="shared" si="91"/>
        <v>0</v>
      </c>
      <c r="X103" s="2">
        <f>(ROUND((((S103+ROUND((ROUND(((EU103)*AV103*I103),2)*BS103),2))*AT103)/100),2)+ROUND(((ROUND((ROUND(((AE103-(EU103))*AV103*I103),2)*BS103),2)*AT103)/100),2))</f>
        <v>0</v>
      </c>
      <c r="Y103" s="2">
        <f>(ROUND((((S103+ROUND((ROUND(((EU103)*AV103*I103),2)*BS103),2))*AU103)/100),2)+ROUND(((ROUND((ROUND(((AE103-(EU103))*AV103*I103),2)*BS103),2)*AU103)/100),2))</f>
        <v>0</v>
      </c>
      <c r="Z103" s="2"/>
      <c r="AA103" s="2">
        <v>55929113</v>
      </c>
      <c r="AB103" s="2">
        <f t="shared" si="92"/>
        <v>9445.73</v>
      </c>
      <c r="AC103" s="2">
        <f>ROUND((ES103),6)</f>
        <v>9445.73</v>
      </c>
      <c r="AD103" s="2">
        <f>ROUND((((ET103)-(EU103))+AE103),6)</f>
        <v>0</v>
      </c>
      <c r="AE103" s="2">
        <f t="shared" si="112"/>
        <v>0</v>
      </c>
      <c r="AF103" s="2">
        <f t="shared" si="112"/>
        <v>0</v>
      </c>
      <c r="AG103" s="2">
        <f t="shared" si="93"/>
        <v>0</v>
      </c>
      <c r="AH103" s="2">
        <f t="shared" si="113"/>
        <v>0</v>
      </c>
      <c r="AI103" s="2">
        <f t="shared" si="113"/>
        <v>0</v>
      </c>
      <c r="AJ103" s="2">
        <f t="shared" si="94"/>
        <v>0</v>
      </c>
      <c r="AK103" s="2">
        <v>9445.7300000000014</v>
      </c>
      <c r="AL103" s="2">
        <v>9445.7300000000014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3</v>
      </c>
      <c r="BJ103" s="2" t="s">
        <v>178</v>
      </c>
      <c r="BK103" s="2"/>
      <c r="BL103" s="2"/>
      <c r="BM103" s="2">
        <v>400007</v>
      </c>
      <c r="BN103" s="2">
        <v>0</v>
      </c>
      <c r="BO103" s="2" t="s">
        <v>3</v>
      </c>
      <c r="BP103" s="2">
        <v>0</v>
      </c>
      <c r="BQ103" s="2">
        <v>214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90</v>
      </c>
      <c r="CA103" s="2">
        <v>46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1252</v>
      </c>
      <c r="CO103" s="2">
        <v>0</v>
      </c>
      <c r="CP103" s="2">
        <f t="shared" si="95"/>
        <v>56674.38</v>
      </c>
      <c r="CQ103" s="2">
        <f t="shared" si="96"/>
        <v>9445.73</v>
      </c>
      <c r="CR103" s="2">
        <f>(ROUND((ROUND(((ET103)*AV103*1),2)*BB103),2)+ROUND((ROUND(((AE103-(EU103))*AV103*1),2)*BS103),2))</f>
        <v>0</v>
      </c>
      <c r="CS103" s="2">
        <f>(ROUND((ROUND(((EU103)*AV103*1),2)*BS103),2)+ROUND((ROUND(((AE103-(EU103))*AV103*1),2)*BS103),2))</f>
        <v>0</v>
      </c>
      <c r="CT103" s="2">
        <f t="shared" si="97"/>
        <v>0</v>
      </c>
      <c r="CU103" s="2">
        <f t="shared" si="98"/>
        <v>0</v>
      </c>
      <c r="CV103" s="2">
        <f t="shared" si="99"/>
        <v>0</v>
      </c>
      <c r="CW103" s="2">
        <f t="shared" si="100"/>
        <v>0</v>
      </c>
      <c r="CX103" s="2">
        <f t="shared" si="101"/>
        <v>0</v>
      </c>
      <c r="CY103" s="2">
        <f>(ROUND((((S103+ROUND((ROUND(((EU103)*AV103*1),2)*BS103),2))*AT103)/100),2)+ROUND(((ROUND((ROUND(((AE103-(EU103))*AV103*1),2)*BS103),2)*AT103)/100),2))</f>
        <v>0</v>
      </c>
      <c r="CZ103" s="2">
        <f>(ROUND((((S103+ROUND((ROUND(((EU103)*AV103*1),2)*BS103),2))*AU103)/100),2)+ROUND(((ROUND((ROUND(((AE103-(EU103))*AV103*1),2)*BS103),2)*AU103)/100),2))</f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161</v>
      </c>
      <c r="DW103" s="2" t="s">
        <v>161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55393630</v>
      </c>
      <c r="EF103" s="2">
        <v>214</v>
      </c>
      <c r="EG103" s="2" t="s">
        <v>162</v>
      </c>
      <c r="EH103" s="2">
        <v>0</v>
      </c>
      <c r="EI103" s="2" t="s">
        <v>3</v>
      </c>
      <c r="EJ103" s="2">
        <v>3</v>
      </c>
      <c r="EK103" s="2">
        <v>400007</v>
      </c>
      <c r="EL103" s="2" t="s">
        <v>162</v>
      </c>
      <c r="EM103" s="2" t="s">
        <v>163</v>
      </c>
      <c r="EN103" s="2"/>
      <c r="EO103" s="2" t="s">
        <v>67</v>
      </c>
      <c r="EP103" s="2"/>
      <c r="EQ103" s="2">
        <v>16</v>
      </c>
      <c r="ER103" s="2">
        <v>0</v>
      </c>
      <c r="ES103" s="2">
        <v>9445.7300000000014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f>P103</f>
        <v>56674.38</v>
      </c>
      <c r="FS103" s="2">
        <v>0</v>
      </c>
      <c r="FT103" s="2"/>
      <c r="FU103" s="2"/>
      <c r="FV103" s="2"/>
      <c r="FW103" s="2"/>
      <c r="FX103" s="2">
        <v>90</v>
      </c>
      <c r="FY103" s="2">
        <v>46</v>
      </c>
      <c r="FZ103" s="2"/>
      <c r="GA103" s="2" t="s">
        <v>180</v>
      </c>
      <c r="GB103" s="2"/>
      <c r="GC103" s="2"/>
      <c r="GD103" s="2">
        <v>1</v>
      </c>
      <c r="GE103" s="2"/>
      <c r="GF103" s="2">
        <v>1653953653</v>
      </c>
      <c r="GG103" s="2">
        <v>2</v>
      </c>
      <c r="GH103" s="2">
        <v>4</v>
      </c>
      <c r="GI103" s="2">
        <v>-2</v>
      </c>
      <c r="GJ103" s="2">
        <v>0</v>
      </c>
      <c r="GK103" s="2">
        <v>0</v>
      </c>
      <c r="GL103" s="2">
        <f t="shared" si="102"/>
        <v>0</v>
      </c>
      <c r="GM103" s="2">
        <f t="shared" si="103"/>
        <v>56674.38</v>
      </c>
      <c r="GN103" s="2">
        <f t="shared" si="104"/>
        <v>0</v>
      </c>
      <c r="GO103" s="2">
        <f t="shared" si="105"/>
        <v>0</v>
      </c>
      <c r="GP103" s="2">
        <f t="shared" si="106"/>
        <v>0</v>
      </c>
      <c r="GQ103" s="2"/>
      <c r="GR103" s="2">
        <v>1</v>
      </c>
      <c r="GS103" s="2">
        <v>2</v>
      </c>
      <c r="GT103" s="2">
        <v>0</v>
      </c>
      <c r="GU103" s="2" t="s">
        <v>3</v>
      </c>
      <c r="GV103" s="2">
        <f t="shared" si="107"/>
        <v>0</v>
      </c>
      <c r="GW103" s="2">
        <v>1</v>
      </c>
      <c r="GX103" s="2">
        <f t="shared" si="108"/>
        <v>0</v>
      </c>
      <c r="GY103" s="2"/>
      <c r="GZ103" s="2"/>
      <c r="HA103" s="2">
        <v>0</v>
      </c>
      <c r="HB103" s="2">
        <v>0</v>
      </c>
      <c r="HC103" s="2">
        <f t="shared" si="109"/>
        <v>0</v>
      </c>
      <c r="HD103" s="2"/>
      <c r="HE103" s="2" t="s">
        <v>34</v>
      </c>
      <c r="HF103" s="2" t="s">
        <v>165</v>
      </c>
      <c r="HG103" s="2"/>
      <c r="HH103" s="2"/>
      <c r="HI103" s="2"/>
      <c r="HJ103" s="2"/>
      <c r="HK103" s="2"/>
      <c r="HL103" s="2"/>
      <c r="HM103" s="2" t="s">
        <v>62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">
      <c r="A104" s="3">
        <v>18</v>
      </c>
      <c r="B104" s="3">
        <v>1</v>
      </c>
      <c r="C104" s="3">
        <v>201</v>
      </c>
      <c r="E104" s="3" t="s">
        <v>177</v>
      </c>
      <c r="F104" s="3" t="s">
        <v>178</v>
      </c>
      <c r="G104" s="3" t="s">
        <v>179</v>
      </c>
      <c r="H104" s="3" t="s">
        <v>161</v>
      </c>
      <c r="I104" s="3">
        <f>I100*J104</f>
        <v>6</v>
      </c>
      <c r="J104" s="3">
        <v>1</v>
      </c>
      <c r="K104" s="3">
        <v>1</v>
      </c>
      <c r="O104" s="3">
        <f t="shared" si="85"/>
        <v>429025.06</v>
      </c>
      <c r="P104" s="3">
        <f t="shared" si="86"/>
        <v>429025.06</v>
      </c>
      <c r="Q104" s="3">
        <f>(ROUND((ROUND(((ET104)*AV104*I104),2)*BB104),2)+ROUND((ROUND(((AE104-(EU104))*AV104*I104),2)*BS104),2))</f>
        <v>0</v>
      </c>
      <c r="R104" s="3">
        <f>(ROUND((ROUND(((EU104)*AV104*I104),2)*BS104),2)+ROUND((ROUND(((AE104-(EU104))*AV104*I104),2)*BS104),2))</f>
        <v>0</v>
      </c>
      <c r="S104" s="3">
        <f t="shared" si="87"/>
        <v>0</v>
      </c>
      <c r="T104" s="3">
        <f t="shared" si="88"/>
        <v>0</v>
      </c>
      <c r="U104" s="3">
        <f t="shared" si="89"/>
        <v>0</v>
      </c>
      <c r="V104" s="3">
        <f t="shared" si="90"/>
        <v>0</v>
      </c>
      <c r="W104" s="3">
        <f t="shared" si="91"/>
        <v>0</v>
      </c>
      <c r="X104" s="3">
        <f>(ROUND((((S104+ROUND((ROUND(((EU104)*AV104*I104),2)*BS104),2))*AT104)/100),2)+ROUND(((ROUND((ROUND(((AE104-(EU104))*AV104*I104),2)*BS104),2)*AT104)/100),2))</f>
        <v>0</v>
      </c>
      <c r="Y104" s="3">
        <f>(ROUND((((S104+ROUND((ROUND(((EU104)*AV104*I104),2)*BS104),2))*AU104)/100),2)+ROUND(((ROUND((ROUND(((AE104-(EU104))*AV104*I104),2)*BS104),2)*AU104)/100),2))</f>
        <v>0</v>
      </c>
      <c r="AA104" s="3">
        <v>55929115</v>
      </c>
      <c r="AB104" s="3">
        <f t="shared" si="92"/>
        <v>9445.73</v>
      </c>
      <c r="AC104" s="3">
        <f>ROUND((ES104),6)</f>
        <v>9445.73</v>
      </c>
      <c r="AD104" s="3">
        <f>ROUND((((ET104)-(EU104))+AE104),6)</f>
        <v>0</v>
      </c>
      <c r="AE104" s="3">
        <f t="shared" si="112"/>
        <v>0</v>
      </c>
      <c r="AF104" s="3">
        <f t="shared" si="112"/>
        <v>0</v>
      </c>
      <c r="AG104" s="3">
        <f t="shared" si="93"/>
        <v>0</v>
      </c>
      <c r="AH104" s="3">
        <f t="shared" si="113"/>
        <v>0</v>
      </c>
      <c r="AI104" s="3">
        <f t="shared" si="113"/>
        <v>0</v>
      </c>
      <c r="AJ104" s="3">
        <f t="shared" si="94"/>
        <v>0</v>
      </c>
      <c r="AK104" s="3">
        <v>9445.7300000000014</v>
      </c>
      <c r="AL104" s="3">
        <v>9445.7300000000014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1</v>
      </c>
      <c r="AW104" s="3">
        <v>1</v>
      </c>
      <c r="AZ104" s="3">
        <v>1</v>
      </c>
      <c r="BA104" s="3">
        <v>1</v>
      </c>
      <c r="BB104" s="3">
        <v>1</v>
      </c>
      <c r="BC104" s="3">
        <v>7.57</v>
      </c>
      <c r="BD104" s="3" t="s">
        <v>3</v>
      </c>
      <c r="BE104" s="3" t="s">
        <v>3</v>
      </c>
      <c r="BF104" s="3" t="s">
        <v>3</v>
      </c>
      <c r="BG104" s="3" t="s">
        <v>3</v>
      </c>
      <c r="BH104" s="3">
        <v>3</v>
      </c>
      <c r="BI104" s="3">
        <v>3</v>
      </c>
      <c r="BJ104" s="3" t="s">
        <v>178</v>
      </c>
      <c r="BM104" s="3">
        <v>400007</v>
      </c>
      <c r="BN104" s="3">
        <v>0</v>
      </c>
      <c r="BO104" s="3" t="s">
        <v>3</v>
      </c>
      <c r="BP104" s="3">
        <v>0</v>
      </c>
      <c r="BQ104" s="3">
        <v>214</v>
      </c>
      <c r="BR104" s="3">
        <v>0</v>
      </c>
      <c r="BS104" s="3">
        <v>1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 t="s">
        <v>3</v>
      </c>
      <c r="BZ104" s="3">
        <v>90</v>
      </c>
      <c r="CA104" s="3">
        <v>46</v>
      </c>
      <c r="CB104" s="3" t="s">
        <v>3</v>
      </c>
      <c r="CE104" s="3">
        <v>1566</v>
      </c>
      <c r="CF104" s="3">
        <v>0</v>
      </c>
      <c r="CG104" s="3">
        <v>0</v>
      </c>
      <c r="CM104" s="3">
        <v>0</v>
      </c>
      <c r="CN104" s="3" t="s">
        <v>1252</v>
      </c>
      <c r="CO104" s="3">
        <v>0</v>
      </c>
      <c r="CP104" s="3">
        <f t="shared" si="95"/>
        <v>429025.06</v>
      </c>
      <c r="CQ104" s="3">
        <f t="shared" si="96"/>
        <v>71504.179999999993</v>
      </c>
      <c r="CR104" s="3">
        <f>(ROUND((ROUND(((ET104)*AV104*1),2)*BB104),2)+ROUND((ROUND(((AE104-(EU104))*AV104*1),2)*BS104),2))</f>
        <v>0</v>
      </c>
      <c r="CS104" s="3">
        <f>(ROUND((ROUND(((EU104)*AV104*1),2)*BS104),2)+ROUND((ROUND(((AE104-(EU104))*AV104*1),2)*BS104),2))</f>
        <v>0</v>
      </c>
      <c r="CT104" s="3">
        <f t="shared" si="97"/>
        <v>0</v>
      </c>
      <c r="CU104" s="3">
        <f t="shared" si="98"/>
        <v>0</v>
      </c>
      <c r="CV104" s="3">
        <f t="shared" si="99"/>
        <v>0</v>
      </c>
      <c r="CW104" s="3">
        <f t="shared" si="100"/>
        <v>0</v>
      </c>
      <c r="CX104" s="3">
        <f t="shared" si="101"/>
        <v>0</v>
      </c>
      <c r="CY104" s="3">
        <f>(ROUND((((S104+ROUND((ROUND(((EU104)*AV104*1),2)*BS104),2))*AT104)/100),2)+ROUND(((ROUND((ROUND(((AE104-(EU104))*AV104*1),2)*BS104),2)*AT104)/100),2))</f>
        <v>0</v>
      </c>
      <c r="CZ104" s="3">
        <f>(ROUND((((S104+ROUND((ROUND(((EU104)*AV104*1),2)*BS104),2))*AU104)/100),2)+ROUND(((ROUND((ROUND(((AE104-(EU104))*AV104*1),2)*BS104),2)*AU104)/100),2))</f>
        <v>0</v>
      </c>
      <c r="DC104" s="3" t="s">
        <v>3</v>
      </c>
      <c r="DD104" s="3" t="s">
        <v>3</v>
      </c>
      <c r="DE104" s="3" t="s">
        <v>3</v>
      </c>
      <c r="DF104" s="3" t="s">
        <v>3</v>
      </c>
      <c r="DG104" s="3" t="s">
        <v>3</v>
      </c>
      <c r="DH104" s="3" t="s">
        <v>3</v>
      </c>
      <c r="DI104" s="3" t="s">
        <v>3</v>
      </c>
      <c r="DJ104" s="3" t="s">
        <v>3</v>
      </c>
      <c r="DK104" s="3" t="s">
        <v>3</v>
      </c>
      <c r="DL104" s="3" t="s">
        <v>3</v>
      </c>
      <c r="DM104" s="3" t="s">
        <v>3</v>
      </c>
      <c r="DN104" s="3">
        <v>0</v>
      </c>
      <c r="DO104" s="3">
        <v>0</v>
      </c>
      <c r="DP104" s="3">
        <v>1</v>
      </c>
      <c r="DQ104" s="3">
        <v>1</v>
      </c>
      <c r="DU104" s="3">
        <v>1013</v>
      </c>
      <c r="DV104" s="3" t="s">
        <v>161</v>
      </c>
      <c r="DW104" s="3" t="s">
        <v>161</v>
      </c>
      <c r="DX104" s="3">
        <v>1</v>
      </c>
      <c r="DZ104" s="3" t="s">
        <v>3</v>
      </c>
      <c r="EA104" s="3" t="s">
        <v>3</v>
      </c>
      <c r="EB104" s="3" t="s">
        <v>3</v>
      </c>
      <c r="EC104" s="3" t="s">
        <v>3</v>
      </c>
      <c r="EE104" s="3">
        <v>55393630</v>
      </c>
      <c r="EF104" s="3">
        <v>214</v>
      </c>
      <c r="EG104" s="3" t="s">
        <v>162</v>
      </c>
      <c r="EH104" s="3">
        <v>0</v>
      </c>
      <c r="EI104" s="3" t="s">
        <v>3</v>
      </c>
      <c r="EJ104" s="3">
        <v>3</v>
      </c>
      <c r="EK104" s="3">
        <v>400007</v>
      </c>
      <c r="EL104" s="3" t="s">
        <v>162</v>
      </c>
      <c r="EM104" s="3" t="s">
        <v>163</v>
      </c>
      <c r="EO104" s="3" t="s">
        <v>67</v>
      </c>
      <c r="EQ104" s="3">
        <v>16</v>
      </c>
      <c r="ER104" s="3">
        <v>0</v>
      </c>
      <c r="ES104" s="3">
        <v>9445.7300000000014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Z104" s="3">
        <v>5</v>
      </c>
      <c r="FC104" s="3">
        <v>1</v>
      </c>
      <c r="FD104" s="3">
        <v>18</v>
      </c>
      <c r="FF104" s="3">
        <v>83690</v>
      </c>
      <c r="FQ104" s="3">
        <v>0</v>
      </c>
      <c r="FR104" s="3">
        <f>P104</f>
        <v>429025.06</v>
      </c>
      <c r="FS104" s="3">
        <v>0</v>
      </c>
      <c r="FX104" s="3">
        <v>90</v>
      </c>
      <c r="FY104" s="3">
        <v>46</v>
      </c>
      <c r="GA104" s="3" t="s">
        <v>180</v>
      </c>
      <c r="GD104" s="3">
        <v>1</v>
      </c>
      <c r="GF104" s="3">
        <v>1653953653</v>
      </c>
      <c r="GG104" s="3">
        <v>2</v>
      </c>
      <c r="GH104" s="3">
        <v>3</v>
      </c>
      <c r="GI104" s="3">
        <v>5</v>
      </c>
      <c r="GJ104" s="3">
        <v>0</v>
      </c>
      <c r="GK104" s="3">
        <v>0</v>
      </c>
      <c r="GL104" s="3">
        <f t="shared" si="102"/>
        <v>0</v>
      </c>
      <c r="GM104" s="3">
        <f t="shared" si="103"/>
        <v>429025.06</v>
      </c>
      <c r="GN104" s="3">
        <f t="shared" si="104"/>
        <v>0</v>
      </c>
      <c r="GO104" s="3">
        <f t="shared" si="105"/>
        <v>0</v>
      </c>
      <c r="GP104" s="3">
        <f t="shared" si="106"/>
        <v>0</v>
      </c>
      <c r="GR104" s="3">
        <v>1</v>
      </c>
      <c r="GS104" s="3">
        <v>1</v>
      </c>
      <c r="GT104" s="3">
        <v>0</v>
      </c>
      <c r="GU104" s="3" t="s">
        <v>3</v>
      </c>
      <c r="GV104" s="3">
        <f t="shared" si="107"/>
        <v>0</v>
      </c>
      <c r="GW104" s="3">
        <v>1</v>
      </c>
      <c r="GX104" s="3">
        <f t="shared" si="108"/>
        <v>0</v>
      </c>
      <c r="HA104" s="3">
        <v>0</v>
      </c>
      <c r="HB104" s="3">
        <v>0</v>
      </c>
      <c r="HC104" s="3">
        <f t="shared" si="109"/>
        <v>0</v>
      </c>
      <c r="HE104" s="3" t="s">
        <v>34</v>
      </c>
      <c r="HF104" s="3" t="s">
        <v>165</v>
      </c>
      <c r="HM104" s="3" t="s">
        <v>62</v>
      </c>
      <c r="HN104" s="3" t="s">
        <v>3</v>
      </c>
      <c r="HO104" s="3" t="s">
        <v>3</v>
      </c>
      <c r="HP104" s="3" t="s">
        <v>3</v>
      </c>
      <c r="HQ104" s="3" t="s">
        <v>3</v>
      </c>
      <c r="HS104" s="3">
        <v>0</v>
      </c>
      <c r="IK104" s="3">
        <v>0</v>
      </c>
    </row>
    <row r="105" spans="1:255" x14ac:dyDescent="0.2">
      <c r="A105" s="2">
        <v>17</v>
      </c>
      <c r="B105" s="2">
        <v>1</v>
      </c>
      <c r="C105" s="2">
        <f>ROW(SmtRes!A206)</f>
        <v>206</v>
      </c>
      <c r="D105" s="2">
        <f>ROW(EtalonRes!A257)</f>
        <v>257</v>
      </c>
      <c r="E105" s="2" t="s">
        <v>181</v>
      </c>
      <c r="F105" s="2" t="s">
        <v>20</v>
      </c>
      <c r="G105" s="2" t="s">
        <v>157</v>
      </c>
      <c r="H105" s="2" t="s">
        <v>22</v>
      </c>
      <c r="I105" s="2">
        <v>1</v>
      </c>
      <c r="J105" s="2">
        <v>0</v>
      </c>
      <c r="K105" s="2">
        <v>1</v>
      </c>
      <c r="L105" s="2"/>
      <c r="M105" s="2"/>
      <c r="N105" s="2"/>
      <c r="O105" s="2">
        <f t="shared" si="85"/>
        <v>146.72</v>
      </c>
      <c r="P105" s="2">
        <f t="shared" si="86"/>
        <v>12.35</v>
      </c>
      <c r="Q105" s="2">
        <f>(ROUND((ROUND((((ET105*1.2))*AV105*I105),2)*BB105),2)+ROUND((ROUND(((AE105-((EU105*1.2)))*AV105*I105),2)*BS105),2))</f>
        <v>36.07</v>
      </c>
      <c r="R105" s="2">
        <f>(ROUND((ROUND((((EU105*1.2))*AV105*I105),2)*BS105),2)+ROUND((ROUND(((AE105-((EU105*1.2)))*AV105*I105),2)*BS105),2))</f>
        <v>3.97</v>
      </c>
      <c r="S105" s="2">
        <f t="shared" si="87"/>
        <v>98.3</v>
      </c>
      <c r="T105" s="2">
        <f t="shared" si="88"/>
        <v>0</v>
      </c>
      <c r="U105" s="2">
        <f t="shared" si="89"/>
        <v>7.7896799999999988</v>
      </c>
      <c r="V105" s="2">
        <f t="shared" si="90"/>
        <v>0</v>
      </c>
      <c r="W105" s="2">
        <f t="shared" si="91"/>
        <v>0</v>
      </c>
      <c r="X105" s="2">
        <f>(ROUND((((S105+ROUND((ROUND((((EU105*1.2))*AV105*I105),2)*BS105),2))*AT105)/100),2)+ROUND(((ROUND((ROUND(((AE105-((EU105*1.2)))*AV105*I105),2)*BS105),2)*AT105)/100),2))</f>
        <v>92.04</v>
      </c>
      <c r="Y105" s="2">
        <f>(ROUND((((S105+ROUND((ROUND((((EU105*1.2))*AV105*I105),2)*BS105),2))*AU105)/100),2)+ROUND(((ROUND((ROUND(((AE105-((EU105*1.2)))*AV105*I105),2)*BS105),2)*AU105)/100),2))</f>
        <v>47.04</v>
      </c>
      <c r="Z105" s="2"/>
      <c r="AA105" s="2">
        <v>55929113</v>
      </c>
      <c r="AB105" s="2">
        <f t="shared" si="92"/>
        <v>140.69</v>
      </c>
      <c r="AC105" s="2">
        <f>ROUND(((ES105*1)),6)</f>
        <v>12.35</v>
      </c>
      <c r="AD105" s="2">
        <f>ROUND(((((ET105*1.2))-((EU105*1.2)))+AE105),6)</f>
        <v>34.451999999999998</v>
      </c>
      <c r="AE105" s="2">
        <f>ROUND(((EU105*1.2)),6)</f>
        <v>3.7919999999999998</v>
      </c>
      <c r="AF105" s="2">
        <f>ROUND(((EV105*1.2)),6)</f>
        <v>93.888000000000005</v>
      </c>
      <c r="AG105" s="2">
        <f t="shared" si="93"/>
        <v>0</v>
      </c>
      <c r="AH105" s="2">
        <f>((EW105*1.2))</f>
        <v>7.4399999999999995</v>
      </c>
      <c r="AI105" s="2">
        <f>((EX105*1.2))</f>
        <v>0</v>
      </c>
      <c r="AJ105" s="2">
        <f t="shared" si="94"/>
        <v>0</v>
      </c>
      <c r="AK105" s="2">
        <v>119.3</v>
      </c>
      <c r="AL105" s="2">
        <v>12.35</v>
      </c>
      <c r="AM105" s="2">
        <v>28.71</v>
      </c>
      <c r="AN105" s="2">
        <v>3.16</v>
      </c>
      <c r="AO105" s="2">
        <v>78.239999999999995</v>
      </c>
      <c r="AP105" s="2">
        <v>0</v>
      </c>
      <c r="AQ105" s="2">
        <v>6.2</v>
      </c>
      <c r="AR105" s="2">
        <v>0</v>
      </c>
      <c r="AS105" s="2">
        <v>0</v>
      </c>
      <c r="AT105" s="2">
        <v>90</v>
      </c>
      <c r="AU105" s="2">
        <v>46</v>
      </c>
      <c r="AV105" s="2">
        <v>1.0469999999999999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2</v>
      </c>
      <c r="BJ105" s="2" t="s">
        <v>23</v>
      </c>
      <c r="BK105" s="2"/>
      <c r="BL105" s="2"/>
      <c r="BM105" s="2">
        <v>68</v>
      </c>
      <c r="BN105" s="2">
        <v>0</v>
      </c>
      <c r="BO105" s="2" t="s">
        <v>20</v>
      </c>
      <c r="BP105" s="2">
        <v>1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90</v>
      </c>
      <c r="CA105" s="2">
        <v>46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1250</v>
      </c>
      <c r="CO105" s="2">
        <v>0</v>
      </c>
      <c r="CP105" s="2">
        <f t="shared" si="95"/>
        <v>146.72</v>
      </c>
      <c r="CQ105" s="2">
        <f t="shared" si="96"/>
        <v>12.35</v>
      </c>
      <c r="CR105" s="2">
        <f>(ROUND((ROUND((((ET105*1.2))*AV105*1),2)*BB105),2)+ROUND((ROUND(((AE105-((EU105*1.2)))*AV105*1),2)*BS105),2))</f>
        <v>36.07</v>
      </c>
      <c r="CS105" s="2">
        <f>(ROUND((ROUND((((EU105*1.2))*AV105*1),2)*BS105),2)+ROUND((ROUND(((AE105-((EU105*1.2)))*AV105*1),2)*BS105),2))</f>
        <v>3.97</v>
      </c>
      <c r="CT105" s="2">
        <f t="shared" si="97"/>
        <v>98.3</v>
      </c>
      <c r="CU105" s="2">
        <f t="shared" si="98"/>
        <v>0</v>
      </c>
      <c r="CV105" s="2">
        <f t="shared" si="99"/>
        <v>7.7896799999999988</v>
      </c>
      <c r="CW105" s="2">
        <f t="shared" si="100"/>
        <v>0</v>
      </c>
      <c r="CX105" s="2">
        <f t="shared" si="101"/>
        <v>0</v>
      </c>
      <c r="CY105" s="2">
        <f>(ROUND((((S105+ROUND((ROUND((((EU105*1.2))*AV105*1),2)*BS105),2))*AT105)/100),2)+ROUND(((ROUND((ROUND(((AE105-((EU105*1.2)))*AV105*1),2)*BS105),2)*AT105)/100),2))</f>
        <v>92.04</v>
      </c>
      <c r="CZ105" s="2">
        <f>(ROUND((((S105+ROUND((ROUND((((EU105*1.2))*AV105*1),2)*BS105),2))*AU105)/100),2)+ROUND(((ROUND((ROUND(((AE105-((EU105*1.2)))*AV105*1),2)*BS105),2)*AU105)/100),2))</f>
        <v>47.04</v>
      </c>
      <c r="DA105" s="2"/>
      <c r="DB105" s="2">
        <v>59</v>
      </c>
      <c r="DC105" s="2" t="s">
        <v>3</v>
      </c>
      <c r="DD105" s="2" t="s">
        <v>62</v>
      </c>
      <c r="DE105" s="2" t="s">
        <v>63</v>
      </c>
      <c r="DF105" s="2" t="s">
        <v>63</v>
      </c>
      <c r="DG105" s="2" t="s">
        <v>63</v>
      </c>
      <c r="DH105" s="2" t="s">
        <v>3</v>
      </c>
      <c r="DI105" s="2" t="s">
        <v>63</v>
      </c>
      <c r="DJ105" s="2" t="s">
        <v>63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22</v>
      </c>
      <c r="DW105" s="2" t="s">
        <v>22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55393700</v>
      </c>
      <c r="EF105" s="2">
        <v>40</v>
      </c>
      <c r="EG105" s="2" t="s">
        <v>26</v>
      </c>
      <c r="EH105" s="2">
        <v>0</v>
      </c>
      <c r="EI105" s="2" t="s">
        <v>3</v>
      </c>
      <c r="EJ105" s="2">
        <v>2</v>
      </c>
      <c r="EK105" s="2">
        <v>68</v>
      </c>
      <c r="EL105" s="2" t="s">
        <v>27</v>
      </c>
      <c r="EM105" s="2" t="s">
        <v>28</v>
      </c>
      <c r="EN105" s="2"/>
      <c r="EO105" s="2" t="s">
        <v>67</v>
      </c>
      <c r="EP105" s="2"/>
      <c r="EQ105" s="2">
        <v>0</v>
      </c>
      <c r="ER105" s="2">
        <v>119.3</v>
      </c>
      <c r="ES105" s="2">
        <v>12.35</v>
      </c>
      <c r="ET105" s="2">
        <v>28.71</v>
      </c>
      <c r="EU105" s="2">
        <v>3.16</v>
      </c>
      <c r="EV105" s="2">
        <v>78.239999999999995</v>
      </c>
      <c r="EW105" s="2">
        <v>6.2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90</v>
      </c>
      <c r="FY105" s="2">
        <v>46</v>
      </c>
      <c r="FZ105" s="2"/>
      <c r="GA105" s="2" t="s">
        <v>3</v>
      </c>
      <c r="GB105" s="2"/>
      <c r="GC105" s="2"/>
      <c r="GD105" s="2">
        <v>1</v>
      </c>
      <c r="GE105" s="2"/>
      <c r="GF105" s="2">
        <v>982292204</v>
      </c>
      <c r="GG105" s="2">
        <v>2</v>
      </c>
      <c r="GH105" s="2">
        <v>1</v>
      </c>
      <c r="GI105" s="2">
        <v>2</v>
      </c>
      <c r="GJ105" s="2">
        <v>0</v>
      </c>
      <c r="GK105" s="2">
        <v>0</v>
      </c>
      <c r="GL105" s="2">
        <f t="shared" si="102"/>
        <v>0</v>
      </c>
      <c r="GM105" s="2">
        <f t="shared" si="103"/>
        <v>285.8</v>
      </c>
      <c r="GN105" s="2">
        <f t="shared" si="104"/>
        <v>0</v>
      </c>
      <c r="GO105" s="2">
        <f t="shared" si="105"/>
        <v>285.8</v>
      </c>
      <c r="GP105" s="2">
        <f t="shared" si="106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107"/>
        <v>0</v>
      </c>
      <c r="GW105" s="2">
        <v>1</v>
      </c>
      <c r="GX105" s="2">
        <f t="shared" si="108"/>
        <v>0</v>
      </c>
      <c r="GY105" s="2"/>
      <c r="GZ105" s="2"/>
      <c r="HA105" s="2">
        <v>0</v>
      </c>
      <c r="HB105" s="2">
        <v>0</v>
      </c>
      <c r="HC105" s="2">
        <f t="shared" si="109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 s="3">
        <v>17</v>
      </c>
      <c r="B106" s="3">
        <v>1</v>
      </c>
      <c r="C106" s="3">
        <f>ROW(SmtRes!A210)</f>
        <v>210</v>
      </c>
      <c r="D106" s="3">
        <f>ROW(EtalonRes!A262)</f>
        <v>262</v>
      </c>
      <c r="E106" s="3" t="s">
        <v>181</v>
      </c>
      <c r="F106" s="3" t="s">
        <v>20</v>
      </c>
      <c r="G106" s="3" t="s">
        <v>157</v>
      </c>
      <c r="H106" s="3" t="s">
        <v>22</v>
      </c>
      <c r="I106" s="3">
        <v>1</v>
      </c>
      <c r="J106" s="3">
        <v>0</v>
      </c>
      <c r="K106" s="3">
        <v>1</v>
      </c>
      <c r="O106" s="3">
        <f t="shared" si="85"/>
        <v>6303.65</v>
      </c>
      <c r="P106" s="3">
        <f t="shared" si="86"/>
        <v>181.55</v>
      </c>
      <c r="Q106" s="3">
        <f>(ROUND((ROUND((((ET106*1.2))*AV106*I106),2)*BB106),2)+ROUND((ROUND(((AE106-((EU106*1.2)))*AV106*I106),2)*BS106),2))</f>
        <v>582.89</v>
      </c>
      <c r="R106" s="3">
        <f>(ROUND((ROUND((((EU106*1.2))*AV106*I106),2)*BS106),2)+ROUND((ROUND(((AE106-((EU106*1.2)))*AV106*I106),2)*BS106),2))</f>
        <v>223.71</v>
      </c>
      <c r="S106" s="3">
        <f t="shared" si="87"/>
        <v>5539.21</v>
      </c>
      <c r="T106" s="3">
        <f t="shared" si="88"/>
        <v>0</v>
      </c>
      <c r="U106" s="3">
        <f t="shared" si="89"/>
        <v>7.7896799999999988</v>
      </c>
      <c r="V106" s="3">
        <f t="shared" si="90"/>
        <v>0</v>
      </c>
      <c r="W106" s="3">
        <f t="shared" si="91"/>
        <v>0</v>
      </c>
      <c r="X106" s="3">
        <f>(ROUND((((S106+ROUND((ROUND((((EU106*1.2))*AV106*I106),2)*BS106),2))*AT106)/100),2)+ROUND(((ROUND((ROUND(((AE106-((EU106*1.2)))*AV106*I106),2)*BS106),2)*AT106)/100),2))</f>
        <v>5186.63</v>
      </c>
      <c r="Y106" s="3">
        <f>(ROUND((((S106+ROUND((ROUND((((EU106*1.2))*AV106*I106),2)*BS106),2))*AU106)/100),2)+ROUND(((ROUND((ROUND(((AE106-((EU106*1.2)))*AV106*I106),2)*BS106),2)*AU106)/100),2))</f>
        <v>2650.94</v>
      </c>
      <c r="AA106" s="3">
        <v>55929115</v>
      </c>
      <c r="AB106" s="3">
        <f t="shared" si="92"/>
        <v>140.69</v>
      </c>
      <c r="AC106" s="3">
        <f>ROUND(((ES106*1)),6)</f>
        <v>12.35</v>
      </c>
      <c r="AD106" s="3">
        <f>ROUND(((((ET106*1.2))-((EU106*1.2)))+AE106),6)</f>
        <v>34.451999999999998</v>
      </c>
      <c r="AE106" s="3">
        <f>ROUND(((EU106*1.2)),6)</f>
        <v>3.7919999999999998</v>
      </c>
      <c r="AF106" s="3">
        <f>ROUND(((EV106*1.2)),6)</f>
        <v>93.888000000000005</v>
      </c>
      <c r="AG106" s="3">
        <f t="shared" si="93"/>
        <v>0</v>
      </c>
      <c r="AH106" s="3">
        <f>((EW106*1.2))</f>
        <v>7.4399999999999995</v>
      </c>
      <c r="AI106" s="3">
        <f>((EX106*1.2))</f>
        <v>0</v>
      </c>
      <c r="AJ106" s="3">
        <f t="shared" si="94"/>
        <v>0</v>
      </c>
      <c r="AK106" s="3">
        <v>119.3</v>
      </c>
      <c r="AL106" s="3">
        <v>12.35</v>
      </c>
      <c r="AM106" s="3">
        <v>28.71</v>
      </c>
      <c r="AN106" s="3">
        <v>3.16</v>
      </c>
      <c r="AO106" s="3">
        <v>78.239999999999995</v>
      </c>
      <c r="AP106" s="3">
        <v>0</v>
      </c>
      <c r="AQ106" s="3">
        <v>6.2</v>
      </c>
      <c r="AR106" s="3">
        <v>0</v>
      </c>
      <c r="AS106" s="3">
        <v>0</v>
      </c>
      <c r="AT106" s="3">
        <v>90</v>
      </c>
      <c r="AU106" s="3">
        <v>46</v>
      </c>
      <c r="AV106" s="3">
        <v>1.0469999999999999</v>
      </c>
      <c r="AW106" s="3">
        <v>1</v>
      </c>
      <c r="AZ106" s="3">
        <v>1</v>
      </c>
      <c r="BA106" s="3">
        <v>56.35</v>
      </c>
      <c r="BB106" s="3">
        <v>16.16</v>
      </c>
      <c r="BC106" s="3">
        <v>14.7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0</v>
      </c>
      <c r="BI106" s="3">
        <v>2</v>
      </c>
      <c r="BJ106" s="3" t="s">
        <v>23</v>
      </c>
      <c r="BM106" s="3">
        <v>68</v>
      </c>
      <c r="BN106" s="3">
        <v>0</v>
      </c>
      <c r="BO106" s="3" t="s">
        <v>20</v>
      </c>
      <c r="BP106" s="3">
        <v>1</v>
      </c>
      <c r="BQ106" s="3">
        <v>40</v>
      </c>
      <c r="BR106" s="3">
        <v>0</v>
      </c>
      <c r="BS106" s="3">
        <v>56.35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90</v>
      </c>
      <c r="CA106" s="3">
        <v>46</v>
      </c>
      <c r="CB106" s="3" t="s">
        <v>3</v>
      </c>
      <c r="CE106" s="3">
        <v>1566</v>
      </c>
      <c r="CF106" s="3">
        <v>0</v>
      </c>
      <c r="CG106" s="3">
        <v>0</v>
      </c>
      <c r="CM106" s="3">
        <v>0</v>
      </c>
      <c r="CN106" s="3" t="s">
        <v>1250</v>
      </c>
      <c r="CO106" s="3">
        <v>0</v>
      </c>
      <c r="CP106" s="3">
        <f t="shared" si="95"/>
        <v>6303.65</v>
      </c>
      <c r="CQ106" s="3">
        <f t="shared" si="96"/>
        <v>181.55</v>
      </c>
      <c r="CR106" s="3">
        <f>(ROUND((ROUND((((ET106*1.2))*AV106*1),2)*BB106),2)+ROUND((ROUND(((AE106-((EU106*1.2)))*AV106*1),2)*BS106),2))</f>
        <v>582.89</v>
      </c>
      <c r="CS106" s="3">
        <f>(ROUND((ROUND((((EU106*1.2))*AV106*1),2)*BS106),2)+ROUND((ROUND(((AE106-((EU106*1.2)))*AV106*1),2)*BS106),2))</f>
        <v>223.71</v>
      </c>
      <c r="CT106" s="3">
        <f t="shared" si="97"/>
        <v>5539.21</v>
      </c>
      <c r="CU106" s="3">
        <f t="shared" si="98"/>
        <v>0</v>
      </c>
      <c r="CV106" s="3">
        <f t="shared" si="99"/>
        <v>7.7896799999999988</v>
      </c>
      <c r="CW106" s="3">
        <f t="shared" si="100"/>
        <v>0</v>
      </c>
      <c r="CX106" s="3">
        <f t="shared" si="101"/>
        <v>0</v>
      </c>
      <c r="CY106" s="3">
        <f>(ROUND((((S106+ROUND((ROUND((((EU106*1.2))*AV106*1),2)*BS106),2))*AT106)/100),2)+ROUND(((ROUND((ROUND(((AE106-((EU106*1.2)))*AV106*1),2)*BS106),2)*AT106)/100),2))</f>
        <v>5186.63</v>
      </c>
      <c r="CZ106" s="3">
        <f>(ROUND((((S106+ROUND((ROUND((((EU106*1.2))*AV106*1),2)*BS106),2))*AU106)/100),2)+ROUND(((ROUND((ROUND(((AE106-((EU106*1.2)))*AV106*1),2)*BS106),2)*AU106)/100),2))</f>
        <v>2650.94</v>
      </c>
      <c r="DB106" s="3">
        <v>60</v>
      </c>
      <c r="DC106" s="3" t="s">
        <v>3</v>
      </c>
      <c r="DD106" s="3" t="s">
        <v>62</v>
      </c>
      <c r="DE106" s="3" t="s">
        <v>63</v>
      </c>
      <c r="DF106" s="3" t="s">
        <v>63</v>
      </c>
      <c r="DG106" s="3" t="s">
        <v>63</v>
      </c>
      <c r="DH106" s="3" t="s">
        <v>3</v>
      </c>
      <c r="DI106" s="3" t="s">
        <v>63</v>
      </c>
      <c r="DJ106" s="3" t="s">
        <v>63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U106" s="3">
        <v>1013</v>
      </c>
      <c r="DV106" s="3" t="s">
        <v>22</v>
      </c>
      <c r="DW106" s="3" t="s">
        <v>22</v>
      </c>
      <c r="DX106" s="3">
        <v>1</v>
      </c>
      <c r="DZ106" s="3" t="s">
        <v>3</v>
      </c>
      <c r="EA106" s="3" t="s">
        <v>3</v>
      </c>
      <c r="EB106" s="3" t="s">
        <v>3</v>
      </c>
      <c r="EC106" s="3" t="s">
        <v>3</v>
      </c>
      <c r="EE106" s="3">
        <v>55393700</v>
      </c>
      <c r="EF106" s="3">
        <v>40</v>
      </c>
      <c r="EG106" s="3" t="s">
        <v>26</v>
      </c>
      <c r="EH106" s="3">
        <v>0</v>
      </c>
      <c r="EI106" s="3" t="s">
        <v>3</v>
      </c>
      <c r="EJ106" s="3">
        <v>2</v>
      </c>
      <c r="EK106" s="3">
        <v>68</v>
      </c>
      <c r="EL106" s="3" t="s">
        <v>27</v>
      </c>
      <c r="EM106" s="3" t="s">
        <v>28</v>
      </c>
      <c r="EO106" s="3" t="s">
        <v>67</v>
      </c>
      <c r="EQ106" s="3">
        <v>0</v>
      </c>
      <c r="ER106" s="3">
        <v>119.3</v>
      </c>
      <c r="ES106" s="3">
        <v>12.35</v>
      </c>
      <c r="ET106" s="3">
        <v>28.71</v>
      </c>
      <c r="EU106" s="3">
        <v>3.16</v>
      </c>
      <c r="EV106" s="3">
        <v>78.239999999999995</v>
      </c>
      <c r="EW106" s="3">
        <v>6.2</v>
      </c>
      <c r="EX106" s="3">
        <v>0</v>
      </c>
      <c r="EY106" s="3">
        <v>0</v>
      </c>
      <c r="FQ106" s="3">
        <v>0</v>
      </c>
      <c r="FR106" s="3">
        <v>0</v>
      </c>
      <c r="FS106" s="3">
        <v>0</v>
      </c>
      <c r="FX106" s="3">
        <v>90</v>
      </c>
      <c r="FY106" s="3">
        <v>46</v>
      </c>
      <c r="GA106" s="3" t="s">
        <v>3</v>
      </c>
      <c r="GD106" s="3">
        <v>1</v>
      </c>
      <c r="GF106" s="3">
        <v>982292204</v>
      </c>
      <c r="GG106" s="3">
        <v>2</v>
      </c>
      <c r="GH106" s="3">
        <v>1</v>
      </c>
      <c r="GI106" s="3">
        <v>2</v>
      </c>
      <c r="GJ106" s="3">
        <v>0</v>
      </c>
      <c r="GK106" s="3">
        <v>0</v>
      </c>
      <c r="GL106" s="3">
        <f t="shared" si="102"/>
        <v>0</v>
      </c>
      <c r="GM106" s="3">
        <f t="shared" si="103"/>
        <v>14141.22</v>
      </c>
      <c r="GN106" s="3">
        <f t="shared" si="104"/>
        <v>0</v>
      </c>
      <c r="GO106" s="3">
        <f t="shared" si="105"/>
        <v>14141.22</v>
      </c>
      <c r="GP106" s="3">
        <f t="shared" si="106"/>
        <v>0</v>
      </c>
      <c r="GR106" s="3">
        <v>0</v>
      </c>
      <c r="GS106" s="3">
        <v>3</v>
      </c>
      <c r="GT106" s="3">
        <v>0</v>
      </c>
      <c r="GU106" s="3" t="s">
        <v>3</v>
      </c>
      <c r="GV106" s="3">
        <f t="shared" si="107"/>
        <v>0</v>
      </c>
      <c r="GW106" s="3">
        <v>1</v>
      </c>
      <c r="GX106" s="3">
        <f t="shared" si="108"/>
        <v>0</v>
      </c>
      <c r="HA106" s="3">
        <v>0</v>
      </c>
      <c r="HB106" s="3">
        <v>0</v>
      </c>
      <c r="HC106" s="3">
        <f t="shared" si="109"/>
        <v>0</v>
      </c>
      <c r="HE106" s="3" t="s">
        <v>3</v>
      </c>
      <c r="HF106" s="3" t="s">
        <v>3</v>
      </c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S106" s="3">
        <v>0</v>
      </c>
      <c r="IK106" s="3">
        <v>0</v>
      </c>
    </row>
    <row r="107" spans="1:255" x14ac:dyDescent="0.2">
      <c r="A107" s="2">
        <v>17</v>
      </c>
      <c r="B107" s="2">
        <v>1</v>
      </c>
      <c r="C107" s="2"/>
      <c r="D107" s="2"/>
      <c r="E107" s="2" t="s">
        <v>182</v>
      </c>
      <c r="F107" s="2" t="s">
        <v>183</v>
      </c>
      <c r="G107" s="2" t="s">
        <v>184</v>
      </c>
      <c r="H107" s="2" t="s">
        <v>161</v>
      </c>
      <c r="I107" s="2">
        <v>1</v>
      </c>
      <c r="J107" s="2">
        <v>0</v>
      </c>
      <c r="K107" s="2">
        <v>1</v>
      </c>
      <c r="L107" s="2"/>
      <c r="M107" s="2"/>
      <c r="N107" s="2"/>
      <c r="O107" s="2">
        <f t="shared" si="85"/>
        <v>10405.09</v>
      </c>
      <c r="P107" s="2">
        <f t="shared" si="86"/>
        <v>10405.09</v>
      </c>
      <c r="Q107" s="2">
        <f>(ROUND((ROUND(((ET107)*AV107*I107),2)*BB107),2)+ROUND((ROUND(((AE107-(EU107))*AV107*I107),2)*BS107),2))</f>
        <v>0</v>
      </c>
      <c r="R107" s="2">
        <f>(ROUND((ROUND(((EU107)*AV107*I107),2)*BS107),2)+ROUND((ROUND(((AE107-(EU107))*AV107*I107),2)*BS107),2))</f>
        <v>0</v>
      </c>
      <c r="S107" s="2">
        <f t="shared" si="87"/>
        <v>0</v>
      </c>
      <c r="T107" s="2">
        <f t="shared" si="88"/>
        <v>0</v>
      </c>
      <c r="U107" s="2">
        <f t="shared" si="89"/>
        <v>0</v>
      </c>
      <c r="V107" s="2">
        <f t="shared" si="90"/>
        <v>0</v>
      </c>
      <c r="W107" s="2">
        <f t="shared" si="91"/>
        <v>0</v>
      </c>
      <c r="X107" s="2">
        <f>(ROUND((((S107+ROUND((ROUND(((EU107)*AV107*I107),2)*BS107),2))*AT107)/100),2)+ROUND(((ROUND((ROUND(((AE107-(EU107))*AV107*I107),2)*BS107),2)*AT107)/100),2))</f>
        <v>0</v>
      </c>
      <c r="Y107" s="2">
        <f>(ROUND((((S107+ROUND((ROUND(((EU107)*AV107*I107),2)*BS107),2))*AU107)/100),2)+ROUND(((ROUND((ROUND(((AE107-(EU107))*AV107*I107),2)*BS107),2)*AU107)/100),2))</f>
        <v>0</v>
      </c>
      <c r="Z107" s="2"/>
      <c r="AA107" s="2">
        <v>55929113</v>
      </c>
      <c r="AB107" s="2">
        <f t="shared" si="92"/>
        <v>10405.09</v>
      </c>
      <c r="AC107" s="2">
        <f>ROUND((ES107),6)</f>
        <v>10405.09</v>
      </c>
      <c r="AD107" s="2">
        <f>ROUND((((ET107)-(EU107))+AE107),6)</f>
        <v>0</v>
      </c>
      <c r="AE107" s="2">
        <f>ROUND((EU107),6)</f>
        <v>0</v>
      </c>
      <c r="AF107" s="2">
        <f>ROUND((EV107),6)</f>
        <v>0</v>
      </c>
      <c r="AG107" s="2">
        <f t="shared" si="93"/>
        <v>0</v>
      </c>
      <c r="AH107" s="2">
        <f>(EW107)</f>
        <v>0</v>
      </c>
      <c r="AI107" s="2">
        <f>(EX107)</f>
        <v>0</v>
      </c>
      <c r="AJ107" s="2">
        <f t="shared" si="94"/>
        <v>0</v>
      </c>
      <c r="AK107" s="2">
        <v>10405.089999999998</v>
      </c>
      <c r="AL107" s="2">
        <v>10405.089999999998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3</v>
      </c>
      <c r="BJ107" s="2" t="s">
        <v>183</v>
      </c>
      <c r="BK107" s="2"/>
      <c r="BL107" s="2"/>
      <c r="BM107" s="2">
        <v>400007</v>
      </c>
      <c r="BN107" s="2">
        <v>0</v>
      </c>
      <c r="BO107" s="2" t="s">
        <v>3</v>
      </c>
      <c r="BP107" s="2">
        <v>0</v>
      </c>
      <c r="BQ107" s="2">
        <v>214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0</v>
      </c>
      <c r="CA107" s="2">
        <v>0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3</v>
      </c>
      <c r="CO107" s="2">
        <v>0</v>
      </c>
      <c r="CP107" s="2">
        <f t="shared" si="95"/>
        <v>10405.09</v>
      </c>
      <c r="CQ107" s="2">
        <f t="shared" si="96"/>
        <v>10405.09</v>
      </c>
      <c r="CR107" s="2">
        <f>(ROUND((ROUND(((ET107)*AV107*1),2)*BB107),2)+ROUND((ROUND(((AE107-(EU107))*AV107*1),2)*BS107),2))</f>
        <v>0</v>
      </c>
      <c r="CS107" s="2">
        <f>(ROUND((ROUND(((EU107)*AV107*1),2)*BS107),2)+ROUND((ROUND(((AE107-(EU107))*AV107*1),2)*BS107),2))</f>
        <v>0</v>
      </c>
      <c r="CT107" s="2">
        <f t="shared" si="97"/>
        <v>0</v>
      </c>
      <c r="CU107" s="2">
        <f t="shared" si="98"/>
        <v>0</v>
      </c>
      <c r="CV107" s="2">
        <f t="shared" si="99"/>
        <v>0</v>
      </c>
      <c r="CW107" s="2">
        <f t="shared" si="100"/>
        <v>0</v>
      </c>
      <c r="CX107" s="2">
        <f t="shared" si="101"/>
        <v>0</v>
      </c>
      <c r="CY107" s="2">
        <f>(ROUND((((S107+ROUND((ROUND(((EU107)*AV107*1),2)*BS107),2))*AT107)/100),2)+ROUND(((ROUND((ROUND(((AE107-(EU107))*AV107*1),2)*BS107),2)*AT107)/100),2))</f>
        <v>0</v>
      </c>
      <c r="CZ107" s="2">
        <f>(ROUND((((S107+ROUND((ROUND(((EU107)*AV107*1),2)*BS107),2))*AU107)/100),2)+ROUND(((ROUND((ROUND(((AE107-(EU107))*AV107*1),2)*BS107),2)*AU107)/100),2))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161</v>
      </c>
      <c r="DW107" s="2" t="s">
        <v>161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55393630</v>
      </c>
      <c r="EF107" s="2">
        <v>214</v>
      </c>
      <c r="EG107" s="2" t="s">
        <v>162</v>
      </c>
      <c r="EH107" s="2">
        <v>0</v>
      </c>
      <c r="EI107" s="2" t="s">
        <v>3</v>
      </c>
      <c r="EJ107" s="2">
        <v>3</v>
      </c>
      <c r="EK107" s="2">
        <v>400007</v>
      </c>
      <c r="EL107" s="2" t="s">
        <v>162</v>
      </c>
      <c r="EM107" s="2" t="s">
        <v>163</v>
      </c>
      <c r="EN107" s="2"/>
      <c r="EO107" s="2" t="s">
        <v>3</v>
      </c>
      <c r="EP107" s="2"/>
      <c r="EQ107" s="2">
        <v>16</v>
      </c>
      <c r="ER107" s="2">
        <v>0</v>
      </c>
      <c r="ES107" s="2">
        <v>10405.089999999998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f>P107</f>
        <v>10405.09</v>
      </c>
      <c r="FS107" s="2">
        <v>0</v>
      </c>
      <c r="FT107" s="2"/>
      <c r="FU107" s="2"/>
      <c r="FV107" s="2"/>
      <c r="FW107" s="2"/>
      <c r="FX107" s="2">
        <v>0</v>
      </c>
      <c r="FY107" s="2">
        <v>0</v>
      </c>
      <c r="FZ107" s="2"/>
      <c r="GA107" s="2" t="s">
        <v>185</v>
      </c>
      <c r="GB107" s="2"/>
      <c r="GC107" s="2"/>
      <c r="GD107" s="2">
        <v>1</v>
      </c>
      <c r="GE107" s="2"/>
      <c r="GF107" s="2">
        <v>1284396905</v>
      </c>
      <c r="GG107" s="2">
        <v>2</v>
      </c>
      <c r="GH107" s="2">
        <v>4</v>
      </c>
      <c r="GI107" s="2">
        <v>-2</v>
      </c>
      <c r="GJ107" s="2">
        <v>0</v>
      </c>
      <c r="GK107" s="2">
        <v>0</v>
      </c>
      <c r="GL107" s="2">
        <f t="shared" si="102"/>
        <v>0</v>
      </c>
      <c r="GM107" s="2">
        <f t="shared" si="103"/>
        <v>10405.09</v>
      </c>
      <c r="GN107" s="2">
        <f t="shared" si="104"/>
        <v>0</v>
      </c>
      <c r="GO107" s="2">
        <f t="shared" si="105"/>
        <v>0</v>
      </c>
      <c r="GP107" s="2">
        <f t="shared" si="106"/>
        <v>0</v>
      </c>
      <c r="GQ107" s="2"/>
      <c r="GR107" s="2">
        <v>1</v>
      </c>
      <c r="GS107" s="2">
        <v>2</v>
      </c>
      <c r="GT107" s="2">
        <v>0</v>
      </c>
      <c r="GU107" s="2" t="s">
        <v>3</v>
      </c>
      <c r="GV107" s="2">
        <f t="shared" si="107"/>
        <v>0</v>
      </c>
      <c r="GW107" s="2">
        <v>1</v>
      </c>
      <c r="GX107" s="2">
        <f t="shared" si="108"/>
        <v>0</v>
      </c>
      <c r="GY107" s="2"/>
      <c r="GZ107" s="2"/>
      <c r="HA107" s="2">
        <v>0</v>
      </c>
      <c r="HB107" s="2">
        <v>0</v>
      </c>
      <c r="HC107" s="2">
        <f t="shared" si="109"/>
        <v>0</v>
      </c>
      <c r="HD107" s="2"/>
      <c r="HE107" s="2" t="s">
        <v>34</v>
      </c>
      <c r="HF107" s="2" t="s">
        <v>165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 s="3">
        <v>17</v>
      </c>
      <c r="B108" s="3">
        <v>1</v>
      </c>
      <c r="E108" s="3" t="s">
        <v>182</v>
      </c>
      <c r="F108" s="3" t="s">
        <v>183</v>
      </c>
      <c r="G108" s="3" t="s">
        <v>184</v>
      </c>
      <c r="H108" s="3" t="s">
        <v>161</v>
      </c>
      <c r="I108" s="3">
        <v>1</v>
      </c>
      <c r="J108" s="3">
        <v>0</v>
      </c>
      <c r="K108" s="3">
        <v>1</v>
      </c>
      <c r="O108" s="3">
        <f t="shared" si="85"/>
        <v>78766.53</v>
      </c>
      <c r="P108" s="3">
        <f t="shared" si="86"/>
        <v>78766.53</v>
      </c>
      <c r="Q108" s="3">
        <f>(ROUND((ROUND(((ET108)*AV108*I108),2)*BB108),2)+ROUND((ROUND(((AE108-(EU108))*AV108*I108),2)*BS108),2))</f>
        <v>0</v>
      </c>
      <c r="R108" s="3">
        <f>(ROUND((ROUND(((EU108)*AV108*I108),2)*BS108),2)+ROUND((ROUND(((AE108-(EU108))*AV108*I108),2)*BS108),2))</f>
        <v>0</v>
      </c>
      <c r="S108" s="3">
        <f t="shared" si="87"/>
        <v>0</v>
      </c>
      <c r="T108" s="3">
        <f t="shared" si="88"/>
        <v>0</v>
      </c>
      <c r="U108" s="3">
        <f t="shared" si="89"/>
        <v>0</v>
      </c>
      <c r="V108" s="3">
        <f t="shared" si="90"/>
        <v>0</v>
      </c>
      <c r="W108" s="3">
        <f t="shared" si="91"/>
        <v>0</v>
      </c>
      <c r="X108" s="3">
        <f>(ROUND((((S108+ROUND((ROUND(((EU108)*AV108*I108),2)*BS108),2))*AT108)/100),2)+ROUND(((ROUND((ROUND(((AE108-(EU108))*AV108*I108),2)*BS108),2)*AT108)/100),2))</f>
        <v>0</v>
      </c>
      <c r="Y108" s="3">
        <f>(ROUND((((S108+ROUND((ROUND(((EU108)*AV108*I108),2)*BS108),2))*AU108)/100),2)+ROUND(((ROUND((ROUND(((AE108-(EU108))*AV108*I108),2)*BS108),2)*AU108)/100),2))</f>
        <v>0</v>
      </c>
      <c r="AA108" s="3">
        <v>55929115</v>
      </c>
      <c r="AB108" s="3">
        <f t="shared" si="92"/>
        <v>10405.09</v>
      </c>
      <c r="AC108" s="3">
        <f>ROUND((ES108),6)</f>
        <v>10405.09</v>
      </c>
      <c r="AD108" s="3">
        <f>ROUND((((ET108)-(EU108))+AE108),6)</f>
        <v>0</v>
      </c>
      <c r="AE108" s="3">
        <f>ROUND((EU108),6)</f>
        <v>0</v>
      </c>
      <c r="AF108" s="3">
        <f>ROUND((EV108),6)</f>
        <v>0</v>
      </c>
      <c r="AG108" s="3">
        <f t="shared" si="93"/>
        <v>0</v>
      </c>
      <c r="AH108" s="3">
        <f>(EW108)</f>
        <v>0</v>
      </c>
      <c r="AI108" s="3">
        <f>(EX108)</f>
        <v>0</v>
      </c>
      <c r="AJ108" s="3">
        <f t="shared" si="94"/>
        <v>0</v>
      </c>
      <c r="AK108" s="3">
        <v>10405.089999999998</v>
      </c>
      <c r="AL108" s="3">
        <v>10405.089999999998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1</v>
      </c>
      <c r="AW108" s="3">
        <v>1</v>
      </c>
      <c r="AZ108" s="3">
        <v>1</v>
      </c>
      <c r="BA108" s="3">
        <v>1</v>
      </c>
      <c r="BB108" s="3">
        <v>1</v>
      </c>
      <c r="BC108" s="3">
        <v>7.57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3</v>
      </c>
      <c r="BI108" s="3">
        <v>3</v>
      </c>
      <c r="BJ108" s="3" t="s">
        <v>183</v>
      </c>
      <c r="BM108" s="3">
        <v>400007</v>
      </c>
      <c r="BN108" s="3">
        <v>0</v>
      </c>
      <c r="BO108" s="3" t="s">
        <v>3</v>
      </c>
      <c r="BP108" s="3">
        <v>0</v>
      </c>
      <c r="BQ108" s="3">
        <v>214</v>
      </c>
      <c r="BR108" s="3">
        <v>0</v>
      </c>
      <c r="BS108" s="3">
        <v>1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0</v>
      </c>
      <c r="CA108" s="3">
        <v>0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3</v>
      </c>
      <c r="CO108" s="3">
        <v>0</v>
      </c>
      <c r="CP108" s="3">
        <f t="shared" si="95"/>
        <v>78766.53</v>
      </c>
      <c r="CQ108" s="3">
        <f t="shared" si="96"/>
        <v>78766.53</v>
      </c>
      <c r="CR108" s="3">
        <f>(ROUND((ROUND(((ET108)*AV108*1),2)*BB108),2)+ROUND((ROUND(((AE108-(EU108))*AV108*1),2)*BS108),2))</f>
        <v>0</v>
      </c>
      <c r="CS108" s="3">
        <f>(ROUND((ROUND(((EU108)*AV108*1),2)*BS108),2)+ROUND((ROUND(((AE108-(EU108))*AV108*1),2)*BS108),2))</f>
        <v>0</v>
      </c>
      <c r="CT108" s="3">
        <f t="shared" si="97"/>
        <v>0</v>
      </c>
      <c r="CU108" s="3">
        <f t="shared" si="98"/>
        <v>0</v>
      </c>
      <c r="CV108" s="3">
        <f t="shared" si="99"/>
        <v>0</v>
      </c>
      <c r="CW108" s="3">
        <f t="shared" si="100"/>
        <v>0</v>
      </c>
      <c r="CX108" s="3">
        <f t="shared" si="101"/>
        <v>0</v>
      </c>
      <c r="CY108" s="3">
        <f>(ROUND((((S108+ROUND((ROUND(((EU108)*AV108*1),2)*BS108),2))*AT108)/100),2)+ROUND(((ROUND((ROUND(((AE108-(EU108))*AV108*1),2)*BS108),2)*AT108)/100),2))</f>
        <v>0</v>
      </c>
      <c r="CZ108" s="3">
        <f>(ROUND((((S108+ROUND((ROUND(((EU108)*AV108*1),2)*BS108),2))*AU108)/100),2)+ROUND(((ROUND((ROUND(((AE108-(EU108))*AV108*1),2)*BS108),2)*AU108)/100),2))</f>
        <v>0</v>
      </c>
      <c r="DC108" s="3" t="s">
        <v>3</v>
      </c>
      <c r="DD108" s="3" t="s">
        <v>3</v>
      </c>
      <c r="DE108" s="3" t="s">
        <v>3</v>
      </c>
      <c r="DF108" s="3" t="s">
        <v>3</v>
      </c>
      <c r="DG108" s="3" t="s">
        <v>3</v>
      </c>
      <c r="DH108" s="3" t="s">
        <v>3</v>
      </c>
      <c r="DI108" s="3" t="s">
        <v>3</v>
      </c>
      <c r="DJ108" s="3" t="s">
        <v>3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1013</v>
      </c>
      <c r="DV108" s="3" t="s">
        <v>161</v>
      </c>
      <c r="DW108" s="3" t="s">
        <v>161</v>
      </c>
      <c r="DX108" s="3">
        <v>1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55393630</v>
      </c>
      <c r="EF108" s="3">
        <v>214</v>
      </c>
      <c r="EG108" s="3" t="s">
        <v>162</v>
      </c>
      <c r="EH108" s="3">
        <v>0</v>
      </c>
      <c r="EI108" s="3" t="s">
        <v>3</v>
      </c>
      <c r="EJ108" s="3">
        <v>3</v>
      </c>
      <c r="EK108" s="3">
        <v>400007</v>
      </c>
      <c r="EL108" s="3" t="s">
        <v>162</v>
      </c>
      <c r="EM108" s="3" t="s">
        <v>163</v>
      </c>
      <c r="EO108" s="3" t="s">
        <v>3</v>
      </c>
      <c r="EQ108" s="3">
        <v>16</v>
      </c>
      <c r="ER108" s="3">
        <v>0</v>
      </c>
      <c r="ES108" s="3">
        <v>10405.089999999998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5</v>
      </c>
      <c r="FC108" s="3">
        <v>1</v>
      </c>
      <c r="FD108" s="3">
        <v>18</v>
      </c>
      <c r="FF108" s="3">
        <v>92190</v>
      </c>
      <c r="FQ108" s="3">
        <v>0</v>
      </c>
      <c r="FR108" s="3">
        <f>P108</f>
        <v>78766.53</v>
      </c>
      <c r="FS108" s="3">
        <v>0</v>
      </c>
      <c r="FX108" s="3">
        <v>0</v>
      </c>
      <c r="FY108" s="3">
        <v>0</v>
      </c>
      <c r="GA108" s="3" t="s">
        <v>185</v>
      </c>
      <c r="GD108" s="3">
        <v>1</v>
      </c>
      <c r="GF108" s="3">
        <v>1284396905</v>
      </c>
      <c r="GG108" s="3">
        <v>2</v>
      </c>
      <c r="GH108" s="3">
        <v>3</v>
      </c>
      <c r="GI108" s="3">
        <v>5</v>
      </c>
      <c r="GJ108" s="3">
        <v>0</v>
      </c>
      <c r="GK108" s="3">
        <v>0</v>
      </c>
      <c r="GL108" s="3">
        <f t="shared" si="102"/>
        <v>0</v>
      </c>
      <c r="GM108" s="3">
        <f t="shared" si="103"/>
        <v>78766.53</v>
      </c>
      <c r="GN108" s="3">
        <f t="shared" si="104"/>
        <v>0</v>
      </c>
      <c r="GO108" s="3">
        <f t="shared" si="105"/>
        <v>0</v>
      </c>
      <c r="GP108" s="3">
        <f t="shared" si="106"/>
        <v>0</v>
      </c>
      <c r="GR108" s="3">
        <v>1</v>
      </c>
      <c r="GS108" s="3">
        <v>1</v>
      </c>
      <c r="GT108" s="3">
        <v>0</v>
      </c>
      <c r="GU108" s="3" t="s">
        <v>3</v>
      </c>
      <c r="GV108" s="3">
        <f t="shared" si="107"/>
        <v>0</v>
      </c>
      <c r="GW108" s="3">
        <v>1</v>
      </c>
      <c r="GX108" s="3">
        <f t="shared" si="108"/>
        <v>0</v>
      </c>
      <c r="HA108" s="3">
        <v>0</v>
      </c>
      <c r="HB108" s="3">
        <v>0</v>
      </c>
      <c r="HC108" s="3">
        <f t="shared" si="109"/>
        <v>0</v>
      </c>
      <c r="HE108" s="3" t="s">
        <v>34</v>
      </c>
      <c r="HF108" s="3" t="s">
        <v>165</v>
      </c>
      <c r="HM108" s="3" t="s">
        <v>3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09" spans="1:255" x14ac:dyDescent="0.2">
      <c r="A109" s="2">
        <v>17</v>
      </c>
      <c r="B109" s="2">
        <v>1</v>
      </c>
      <c r="C109" s="2">
        <f>ROW(SmtRes!A212)</f>
        <v>212</v>
      </c>
      <c r="D109" s="2">
        <f>ROW(EtalonRes!A265)</f>
        <v>265</v>
      </c>
      <c r="E109" s="2" t="s">
        <v>186</v>
      </c>
      <c r="F109" s="2" t="s">
        <v>35</v>
      </c>
      <c r="G109" s="2" t="s">
        <v>187</v>
      </c>
      <c r="H109" s="2" t="s">
        <v>22</v>
      </c>
      <c r="I109" s="2">
        <f>ROUND(2+12,9)</f>
        <v>14</v>
      </c>
      <c r="J109" s="2">
        <v>0</v>
      </c>
      <c r="K109" s="2">
        <f>ROUND(2+12,9)</f>
        <v>14</v>
      </c>
      <c r="L109" s="2"/>
      <c r="M109" s="2"/>
      <c r="N109" s="2"/>
      <c r="O109" s="2">
        <f t="shared" si="85"/>
        <v>213.71</v>
      </c>
      <c r="P109" s="2">
        <f t="shared" si="86"/>
        <v>0</v>
      </c>
      <c r="Q109" s="2">
        <f>(ROUND((ROUND((((ET109*1.2))*AV109*I109),2)*BB109),2)+ROUND((ROUND(((AE109-((EU109*1.2)))*AV109*I109),2)*BS109),2))</f>
        <v>8.7899999999999991</v>
      </c>
      <c r="R109" s="2">
        <f>(ROUND((ROUND((((EU109*1.2))*AV109*I109),2)*BS109),2)+ROUND((ROUND(((AE109-((EU109*1.2)))*AV109*I109),2)*BS109),2))</f>
        <v>1.41</v>
      </c>
      <c r="S109" s="2">
        <f t="shared" si="87"/>
        <v>204.92</v>
      </c>
      <c r="T109" s="2">
        <f t="shared" si="88"/>
        <v>0</v>
      </c>
      <c r="U109" s="2">
        <f t="shared" si="89"/>
        <v>18.117287999999999</v>
      </c>
      <c r="V109" s="2">
        <f t="shared" si="90"/>
        <v>0</v>
      </c>
      <c r="W109" s="2">
        <f t="shared" si="91"/>
        <v>0</v>
      </c>
      <c r="X109" s="2">
        <f>(ROUND((((S109+ROUND((ROUND((((EU109*1.2))*AV109*I109),2)*BS109),2))*AT109)/100),2)+ROUND(((ROUND((ROUND(((AE109-((EU109*1.2)))*AV109*I109),2)*BS109),2)*AT109)/100),2))</f>
        <v>185.7</v>
      </c>
      <c r="Y109" s="2">
        <f>(ROUND((((S109+ROUND((ROUND((((EU109*1.2))*AV109*I109),2)*BS109),2))*AU109)/100),2)+ROUND(((ROUND((ROUND(((AE109-((EU109*1.2)))*AV109*I109),2)*BS109),2)*AU109)/100),2))</f>
        <v>94.91</v>
      </c>
      <c r="Z109" s="2"/>
      <c r="AA109" s="2">
        <v>55929113</v>
      </c>
      <c r="AB109" s="2">
        <f t="shared" si="92"/>
        <v>14.58</v>
      </c>
      <c r="AC109" s="2">
        <f>ROUND(((ES109*1)),6)</f>
        <v>0</v>
      </c>
      <c r="AD109" s="2">
        <f>ROUND(((((ET109*1.2))-((EU109*1.2)))+AE109),6)</f>
        <v>0.6</v>
      </c>
      <c r="AE109" s="2">
        <f>ROUND(((EU109*1.2)),6)</f>
        <v>9.6000000000000002E-2</v>
      </c>
      <c r="AF109" s="2">
        <f>ROUND(((EV109*1.2)),6)</f>
        <v>13.98</v>
      </c>
      <c r="AG109" s="2">
        <f t="shared" si="93"/>
        <v>0</v>
      </c>
      <c r="AH109" s="2">
        <f>((EW109*1.2))</f>
        <v>1.236</v>
      </c>
      <c r="AI109" s="2">
        <f>((EX109*1.2))</f>
        <v>0</v>
      </c>
      <c r="AJ109" s="2">
        <f t="shared" si="94"/>
        <v>0</v>
      </c>
      <c r="AK109" s="2">
        <v>12.15</v>
      </c>
      <c r="AL109" s="2">
        <v>0</v>
      </c>
      <c r="AM109" s="2">
        <v>0.5</v>
      </c>
      <c r="AN109" s="2">
        <v>0.08</v>
      </c>
      <c r="AO109" s="2">
        <v>11.65</v>
      </c>
      <c r="AP109" s="2">
        <v>0</v>
      </c>
      <c r="AQ109" s="2">
        <v>1.03</v>
      </c>
      <c r="AR109" s="2">
        <v>0</v>
      </c>
      <c r="AS109" s="2">
        <v>0</v>
      </c>
      <c r="AT109" s="2">
        <v>90</v>
      </c>
      <c r="AU109" s="2">
        <v>46</v>
      </c>
      <c r="AV109" s="2">
        <v>1.0469999999999999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0</v>
      </c>
      <c r="BI109" s="2">
        <v>2</v>
      </c>
      <c r="BJ109" s="2" t="s">
        <v>37</v>
      </c>
      <c r="BK109" s="2"/>
      <c r="BL109" s="2"/>
      <c r="BM109" s="2">
        <v>72</v>
      </c>
      <c r="BN109" s="2">
        <v>0</v>
      </c>
      <c r="BO109" s="2" t="s">
        <v>35</v>
      </c>
      <c r="BP109" s="2">
        <v>1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90</v>
      </c>
      <c r="CA109" s="2">
        <v>46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1250</v>
      </c>
      <c r="CO109" s="2">
        <v>0</v>
      </c>
      <c r="CP109" s="2">
        <f t="shared" si="95"/>
        <v>213.70999999999998</v>
      </c>
      <c r="CQ109" s="2">
        <f t="shared" si="96"/>
        <v>0</v>
      </c>
      <c r="CR109" s="2">
        <f>(ROUND((ROUND((((ET109*1.2))*AV109*1),2)*BB109),2)+ROUND((ROUND(((AE109-((EU109*1.2)))*AV109*1),2)*BS109),2))</f>
        <v>0.63</v>
      </c>
      <c r="CS109" s="2">
        <f>(ROUND((ROUND((((EU109*1.2))*AV109*1),2)*BS109),2)+ROUND((ROUND(((AE109-((EU109*1.2)))*AV109*1),2)*BS109),2))</f>
        <v>0.1</v>
      </c>
      <c r="CT109" s="2">
        <f t="shared" si="97"/>
        <v>14.64</v>
      </c>
      <c r="CU109" s="2">
        <f t="shared" si="98"/>
        <v>0</v>
      </c>
      <c r="CV109" s="2">
        <f t="shared" si="99"/>
        <v>1.2940919999999998</v>
      </c>
      <c r="CW109" s="2">
        <f t="shared" si="100"/>
        <v>0</v>
      </c>
      <c r="CX109" s="2">
        <f t="shared" si="101"/>
        <v>0</v>
      </c>
      <c r="CY109" s="2">
        <f>(ROUND((((S109+ROUND((ROUND((((EU109*1.2))*AV109*1),2)*BS109),2))*AT109)/100),2)+ROUND(((ROUND((ROUND(((AE109-((EU109*1.2)))*AV109*1),2)*BS109),2)*AT109)/100),2))</f>
        <v>184.52</v>
      </c>
      <c r="CZ109" s="2">
        <f>(ROUND((((S109+ROUND((ROUND((((EU109*1.2))*AV109*1),2)*BS109),2))*AU109)/100),2)+ROUND(((ROUND((ROUND(((AE109-((EU109*1.2)))*AV109*1),2)*BS109),2)*AU109)/100),2))</f>
        <v>94.31</v>
      </c>
      <c r="DA109" s="2"/>
      <c r="DB109" s="2">
        <v>61</v>
      </c>
      <c r="DC109" s="2" t="s">
        <v>3</v>
      </c>
      <c r="DD109" s="2" t="s">
        <v>62</v>
      </c>
      <c r="DE109" s="2" t="s">
        <v>63</v>
      </c>
      <c r="DF109" s="2" t="s">
        <v>63</v>
      </c>
      <c r="DG109" s="2" t="s">
        <v>63</v>
      </c>
      <c r="DH109" s="2" t="s">
        <v>3</v>
      </c>
      <c r="DI109" s="2" t="s">
        <v>63</v>
      </c>
      <c r="DJ109" s="2" t="s">
        <v>63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22</v>
      </c>
      <c r="DW109" s="2" t="s">
        <v>22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55393704</v>
      </c>
      <c r="EF109" s="2">
        <v>40</v>
      </c>
      <c r="EG109" s="2" t="s">
        <v>26</v>
      </c>
      <c r="EH109" s="2">
        <v>0</v>
      </c>
      <c r="EI109" s="2" t="s">
        <v>3</v>
      </c>
      <c r="EJ109" s="2">
        <v>2</v>
      </c>
      <c r="EK109" s="2">
        <v>72</v>
      </c>
      <c r="EL109" s="2" t="s">
        <v>38</v>
      </c>
      <c r="EM109" s="2" t="s">
        <v>39</v>
      </c>
      <c r="EN109" s="2"/>
      <c r="EO109" s="2" t="s">
        <v>67</v>
      </c>
      <c r="EP109" s="2"/>
      <c r="EQ109" s="2">
        <v>0</v>
      </c>
      <c r="ER109" s="2">
        <v>12.15</v>
      </c>
      <c r="ES109" s="2">
        <v>0</v>
      </c>
      <c r="ET109" s="2">
        <v>0.5</v>
      </c>
      <c r="EU109" s="2">
        <v>0.08</v>
      </c>
      <c r="EV109" s="2">
        <v>11.65</v>
      </c>
      <c r="EW109" s="2">
        <v>1.03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90</v>
      </c>
      <c r="FY109" s="2">
        <v>46</v>
      </c>
      <c r="FZ109" s="2"/>
      <c r="GA109" s="2" t="s">
        <v>3</v>
      </c>
      <c r="GB109" s="2"/>
      <c r="GC109" s="2"/>
      <c r="GD109" s="2">
        <v>1</v>
      </c>
      <c r="GE109" s="2"/>
      <c r="GF109" s="2">
        <v>-920792427</v>
      </c>
      <c r="GG109" s="2">
        <v>2</v>
      </c>
      <c r="GH109" s="2">
        <v>1</v>
      </c>
      <c r="GI109" s="2">
        <v>2</v>
      </c>
      <c r="GJ109" s="2">
        <v>0</v>
      </c>
      <c r="GK109" s="2">
        <v>0</v>
      </c>
      <c r="GL109" s="2">
        <f t="shared" si="102"/>
        <v>0</v>
      </c>
      <c r="GM109" s="2">
        <f t="shared" si="103"/>
        <v>494.32</v>
      </c>
      <c r="GN109" s="2">
        <f t="shared" si="104"/>
        <v>0</v>
      </c>
      <c r="GO109" s="2">
        <f t="shared" si="105"/>
        <v>494.32</v>
      </c>
      <c r="GP109" s="2">
        <f t="shared" si="106"/>
        <v>0</v>
      </c>
      <c r="GQ109" s="2"/>
      <c r="GR109" s="2">
        <v>0</v>
      </c>
      <c r="GS109" s="2">
        <v>3</v>
      </c>
      <c r="GT109" s="2">
        <v>0</v>
      </c>
      <c r="GU109" s="2" t="s">
        <v>3</v>
      </c>
      <c r="GV109" s="2">
        <f t="shared" si="107"/>
        <v>0</v>
      </c>
      <c r="GW109" s="2">
        <v>1</v>
      </c>
      <c r="GX109" s="2">
        <f t="shared" si="108"/>
        <v>0</v>
      </c>
      <c r="GY109" s="2"/>
      <c r="GZ109" s="2"/>
      <c r="HA109" s="2">
        <v>0</v>
      </c>
      <c r="HB109" s="2">
        <v>0</v>
      </c>
      <c r="HC109" s="2">
        <f t="shared" si="109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 s="3">
        <v>17</v>
      </c>
      <c r="B110" s="3">
        <v>1</v>
      </c>
      <c r="C110" s="3">
        <f>ROW(SmtRes!A214)</f>
        <v>214</v>
      </c>
      <c r="D110" s="3">
        <f>ROW(EtalonRes!A268)</f>
        <v>268</v>
      </c>
      <c r="E110" s="3" t="s">
        <v>186</v>
      </c>
      <c r="F110" s="3" t="s">
        <v>35</v>
      </c>
      <c r="G110" s="3" t="s">
        <v>187</v>
      </c>
      <c r="H110" s="3" t="s">
        <v>22</v>
      </c>
      <c r="I110" s="3">
        <f>ROUND(2+12,9)</f>
        <v>14</v>
      </c>
      <c r="J110" s="3">
        <v>0</v>
      </c>
      <c r="K110" s="3">
        <f>ROUND(2+12,9)</f>
        <v>14</v>
      </c>
      <c r="O110" s="3">
        <f t="shared" si="85"/>
        <v>11696.85</v>
      </c>
      <c r="P110" s="3">
        <f t="shared" si="86"/>
        <v>0</v>
      </c>
      <c r="Q110" s="3">
        <f>(ROUND((ROUND((((ET110*1.2))*AV110*I110),2)*BB110),2)+ROUND((ROUND(((AE110-((EU110*1.2)))*AV110*I110),2)*BS110),2))</f>
        <v>149.61000000000001</v>
      </c>
      <c r="R110" s="3">
        <f>(ROUND((ROUND((((EU110*1.2))*AV110*I110),2)*BS110),2)+ROUND((ROUND(((AE110-((EU110*1.2)))*AV110*I110),2)*BS110),2))</f>
        <v>79.45</v>
      </c>
      <c r="S110" s="3">
        <f t="shared" si="87"/>
        <v>11547.24</v>
      </c>
      <c r="T110" s="3">
        <f t="shared" si="88"/>
        <v>0</v>
      </c>
      <c r="U110" s="3">
        <f t="shared" si="89"/>
        <v>18.117287999999999</v>
      </c>
      <c r="V110" s="3">
        <f t="shared" si="90"/>
        <v>0</v>
      </c>
      <c r="W110" s="3">
        <f t="shared" si="91"/>
        <v>0</v>
      </c>
      <c r="X110" s="3">
        <f>(ROUND((((S110+ROUND((ROUND((((EU110*1.2))*AV110*I110),2)*BS110),2))*AT110)/100),2)+ROUND(((ROUND((ROUND(((AE110-((EU110*1.2)))*AV110*I110),2)*BS110),2)*AT110)/100),2))</f>
        <v>10464.02</v>
      </c>
      <c r="Y110" s="3">
        <f>(ROUND((((S110+ROUND((ROUND((((EU110*1.2))*AV110*I110),2)*BS110),2))*AU110)/100),2)+ROUND(((ROUND((ROUND(((AE110-((EU110*1.2)))*AV110*I110),2)*BS110),2)*AU110)/100),2))</f>
        <v>5348.28</v>
      </c>
      <c r="AA110" s="3">
        <v>55929115</v>
      </c>
      <c r="AB110" s="3">
        <f t="shared" si="92"/>
        <v>14.58</v>
      </c>
      <c r="AC110" s="3">
        <f>ROUND(((ES110*1)),6)</f>
        <v>0</v>
      </c>
      <c r="AD110" s="3">
        <f>ROUND(((((ET110*1.2))-((EU110*1.2)))+AE110),6)</f>
        <v>0.6</v>
      </c>
      <c r="AE110" s="3">
        <f>ROUND(((EU110*1.2)),6)</f>
        <v>9.6000000000000002E-2</v>
      </c>
      <c r="AF110" s="3">
        <f>ROUND(((EV110*1.2)),6)</f>
        <v>13.98</v>
      </c>
      <c r="AG110" s="3">
        <f t="shared" si="93"/>
        <v>0</v>
      </c>
      <c r="AH110" s="3">
        <f>((EW110*1.2))</f>
        <v>1.236</v>
      </c>
      <c r="AI110" s="3">
        <f>((EX110*1.2))</f>
        <v>0</v>
      </c>
      <c r="AJ110" s="3">
        <f t="shared" si="94"/>
        <v>0</v>
      </c>
      <c r="AK110" s="3">
        <v>12.15</v>
      </c>
      <c r="AL110" s="3">
        <v>0</v>
      </c>
      <c r="AM110" s="3">
        <v>0.5</v>
      </c>
      <c r="AN110" s="3">
        <v>0.08</v>
      </c>
      <c r="AO110" s="3">
        <v>11.65</v>
      </c>
      <c r="AP110" s="3">
        <v>0</v>
      </c>
      <c r="AQ110" s="3">
        <v>1.03</v>
      </c>
      <c r="AR110" s="3">
        <v>0</v>
      </c>
      <c r="AS110" s="3">
        <v>0</v>
      </c>
      <c r="AT110" s="3">
        <v>90</v>
      </c>
      <c r="AU110" s="3">
        <v>46</v>
      </c>
      <c r="AV110" s="3">
        <v>1.0469999999999999</v>
      </c>
      <c r="AW110" s="3">
        <v>1</v>
      </c>
      <c r="AZ110" s="3">
        <v>1</v>
      </c>
      <c r="BA110" s="3">
        <v>56.35</v>
      </c>
      <c r="BB110" s="3">
        <v>17.02</v>
      </c>
      <c r="BC110" s="3">
        <v>1</v>
      </c>
      <c r="BD110" s="3" t="s">
        <v>3</v>
      </c>
      <c r="BE110" s="3" t="s">
        <v>3</v>
      </c>
      <c r="BF110" s="3" t="s">
        <v>3</v>
      </c>
      <c r="BG110" s="3" t="s">
        <v>3</v>
      </c>
      <c r="BH110" s="3">
        <v>0</v>
      </c>
      <c r="BI110" s="3">
        <v>2</v>
      </c>
      <c r="BJ110" s="3" t="s">
        <v>37</v>
      </c>
      <c r="BM110" s="3">
        <v>72</v>
      </c>
      <c r="BN110" s="3">
        <v>0</v>
      </c>
      <c r="BO110" s="3" t="s">
        <v>35</v>
      </c>
      <c r="BP110" s="3">
        <v>1</v>
      </c>
      <c r="BQ110" s="3">
        <v>40</v>
      </c>
      <c r="BR110" s="3">
        <v>0</v>
      </c>
      <c r="BS110" s="3">
        <v>56.35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 t="s">
        <v>3</v>
      </c>
      <c r="BZ110" s="3">
        <v>90</v>
      </c>
      <c r="CA110" s="3">
        <v>46</v>
      </c>
      <c r="CB110" s="3" t="s">
        <v>3</v>
      </c>
      <c r="CE110" s="3">
        <v>1566</v>
      </c>
      <c r="CF110" s="3">
        <v>0</v>
      </c>
      <c r="CG110" s="3">
        <v>0</v>
      </c>
      <c r="CM110" s="3">
        <v>0</v>
      </c>
      <c r="CN110" s="3" t="s">
        <v>1250</v>
      </c>
      <c r="CO110" s="3">
        <v>0</v>
      </c>
      <c r="CP110" s="3">
        <f t="shared" si="95"/>
        <v>11696.85</v>
      </c>
      <c r="CQ110" s="3">
        <f t="shared" si="96"/>
        <v>0</v>
      </c>
      <c r="CR110" s="3">
        <f>(ROUND((ROUND((((ET110*1.2))*AV110*1),2)*BB110),2)+ROUND((ROUND(((AE110-((EU110*1.2)))*AV110*1),2)*BS110),2))</f>
        <v>10.72</v>
      </c>
      <c r="CS110" s="3">
        <f>(ROUND((ROUND((((EU110*1.2))*AV110*1),2)*BS110),2)+ROUND((ROUND(((AE110-((EU110*1.2)))*AV110*1),2)*BS110),2))</f>
        <v>5.64</v>
      </c>
      <c r="CT110" s="3">
        <f t="shared" si="97"/>
        <v>824.96</v>
      </c>
      <c r="CU110" s="3">
        <f t="shared" si="98"/>
        <v>0</v>
      </c>
      <c r="CV110" s="3">
        <f t="shared" si="99"/>
        <v>1.2940919999999998</v>
      </c>
      <c r="CW110" s="3">
        <f t="shared" si="100"/>
        <v>0</v>
      </c>
      <c r="CX110" s="3">
        <f t="shared" si="101"/>
        <v>0</v>
      </c>
      <c r="CY110" s="3">
        <f>(ROUND((((S110+ROUND((ROUND((((EU110*1.2))*AV110*1),2)*BS110),2))*AT110)/100),2)+ROUND(((ROUND((ROUND(((AE110-((EU110*1.2)))*AV110*1),2)*BS110),2)*AT110)/100),2))</f>
        <v>10397.59</v>
      </c>
      <c r="CZ110" s="3">
        <f>(ROUND((((S110+ROUND((ROUND((((EU110*1.2))*AV110*1),2)*BS110),2))*AU110)/100),2)+ROUND(((ROUND((ROUND(((AE110-((EU110*1.2)))*AV110*1),2)*BS110),2)*AU110)/100),2))</f>
        <v>5314.32</v>
      </c>
      <c r="DB110" s="3">
        <v>62</v>
      </c>
      <c r="DC110" s="3" t="s">
        <v>3</v>
      </c>
      <c r="DD110" s="3" t="s">
        <v>62</v>
      </c>
      <c r="DE110" s="3" t="s">
        <v>63</v>
      </c>
      <c r="DF110" s="3" t="s">
        <v>63</v>
      </c>
      <c r="DG110" s="3" t="s">
        <v>63</v>
      </c>
      <c r="DH110" s="3" t="s">
        <v>3</v>
      </c>
      <c r="DI110" s="3" t="s">
        <v>63</v>
      </c>
      <c r="DJ110" s="3" t="s">
        <v>63</v>
      </c>
      <c r="DK110" s="3" t="s">
        <v>3</v>
      </c>
      <c r="DL110" s="3" t="s">
        <v>3</v>
      </c>
      <c r="DM110" s="3" t="s">
        <v>3</v>
      </c>
      <c r="DN110" s="3">
        <v>0</v>
      </c>
      <c r="DO110" s="3">
        <v>0</v>
      </c>
      <c r="DP110" s="3">
        <v>1</v>
      </c>
      <c r="DQ110" s="3">
        <v>1</v>
      </c>
      <c r="DU110" s="3">
        <v>1013</v>
      </c>
      <c r="DV110" s="3" t="s">
        <v>22</v>
      </c>
      <c r="DW110" s="3" t="s">
        <v>22</v>
      </c>
      <c r="DX110" s="3">
        <v>1</v>
      </c>
      <c r="DZ110" s="3" t="s">
        <v>3</v>
      </c>
      <c r="EA110" s="3" t="s">
        <v>3</v>
      </c>
      <c r="EB110" s="3" t="s">
        <v>3</v>
      </c>
      <c r="EC110" s="3" t="s">
        <v>3</v>
      </c>
      <c r="EE110" s="3">
        <v>55393704</v>
      </c>
      <c r="EF110" s="3">
        <v>40</v>
      </c>
      <c r="EG110" s="3" t="s">
        <v>26</v>
      </c>
      <c r="EH110" s="3">
        <v>0</v>
      </c>
      <c r="EI110" s="3" t="s">
        <v>3</v>
      </c>
      <c r="EJ110" s="3">
        <v>2</v>
      </c>
      <c r="EK110" s="3">
        <v>72</v>
      </c>
      <c r="EL110" s="3" t="s">
        <v>38</v>
      </c>
      <c r="EM110" s="3" t="s">
        <v>39</v>
      </c>
      <c r="EO110" s="3" t="s">
        <v>67</v>
      </c>
      <c r="EQ110" s="3">
        <v>0</v>
      </c>
      <c r="ER110" s="3">
        <v>12.15</v>
      </c>
      <c r="ES110" s="3">
        <v>0</v>
      </c>
      <c r="ET110" s="3">
        <v>0.5</v>
      </c>
      <c r="EU110" s="3">
        <v>0.08</v>
      </c>
      <c r="EV110" s="3">
        <v>11.65</v>
      </c>
      <c r="EW110" s="3">
        <v>1.03</v>
      </c>
      <c r="EX110" s="3">
        <v>0</v>
      </c>
      <c r="EY110" s="3">
        <v>0</v>
      </c>
      <c r="FQ110" s="3">
        <v>0</v>
      </c>
      <c r="FR110" s="3">
        <v>0</v>
      </c>
      <c r="FS110" s="3">
        <v>0</v>
      </c>
      <c r="FX110" s="3">
        <v>90</v>
      </c>
      <c r="FY110" s="3">
        <v>46</v>
      </c>
      <c r="GA110" s="3" t="s">
        <v>3</v>
      </c>
      <c r="GD110" s="3">
        <v>1</v>
      </c>
      <c r="GF110" s="3">
        <v>-920792427</v>
      </c>
      <c r="GG110" s="3">
        <v>2</v>
      </c>
      <c r="GH110" s="3">
        <v>1</v>
      </c>
      <c r="GI110" s="3">
        <v>2</v>
      </c>
      <c r="GJ110" s="3">
        <v>0</v>
      </c>
      <c r="GK110" s="3">
        <v>0</v>
      </c>
      <c r="GL110" s="3">
        <f t="shared" si="102"/>
        <v>0</v>
      </c>
      <c r="GM110" s="3">
        <f t="shared" si="103"/>
        <v>27509.15</v>
      </c>
      <c r="GN110" s="3">
        <f t="shared" si="104"/>
        <v>0</v>
      </c>
      <c r="GO110" s="3">
        <f t="shared" si="105"/>
        <v>27509.15</v>
      </c>
      <c r="GP110" s="3">
        <f t="shared" si="106"/>
        <v>0</v>
      </c>
      <c r="GR110" s="3">
        <v>0</v>
      </c>
      <c r="GS110" s="3">
        <v>3</v>
      </c>
      <c r="GT110" s="3">
        <v>0</v>
      </c>
      <c r="GU110" s="3" t="s">
        <v>3</v>
      </c>
      <c r="GV110" s="3">
        <f t="shared" si="107"/>
        <v>0</v>
      </c>
      <c r="GW110" s="3">
        <v>1</v>
      </c>
      <c r="GX110" s="3">
        <f t="shared" si="108"/>
        <v>0</v>
      </c>
      <c r="HA110" s="3">
        <v>0</v>
      </c>
      <c r="HB110" s="3">
        <v>0</v>
      </c>
      <c r="HC110" s="3">
        <f t="shared" si="109"/>
        <v>0</v>
      </c>
      <c r="HE110" s="3" t="s">
        <v>3</v>
      </c>
      <c r="HF110" s="3" t="s">
        <v>3</v>
      </c>
      <c r="HM110" s="3" t="s">
        <v>3</v>
      </c>
      <c r="HN110" s="3" t="s">
        <v>3</v>
      </c>
      <c r="HO110" s="3" t="s">
        <v>3</v>
      </c>
      <c r="HP110" s="3" t="s">
        <v>3</v>
      </c>
      <c r="HQ110" s="3" t="s">
        <v>3</v>
      </c>
      <c r="HS110" s="3">
        <v>0</v>
      </c>
      <c r="IK110" s="3">
        <v>0</v>
      </c>
    </row>
    <row r="111" spans="1:255" x14ac:dyDescent="0.2">
      <c r="A111" s="2">
        <v>17</v>
      </c>
      <c r="B111" s="2">
        <v>1</v>
      </c>
      <c r="C111" s="2"/>
      <c r="D111" s="2"/>
      <c r="E111" s="2" t="s">
        <v>188</v>
      </c>
      <c r="F111" s="2" t="s">
        <v>189</v>
      </c>
      <c r="G111" s="2" t="s">
        <v>190</v>
      </c>
      <c r="H111" s="2" t="s">
        <v>161</v>
      </c>
      <c r="I111" s="2">
        <v>2</v>
      </c>
      <c r="J111" s="2">
        <v>0</v>
      </c>
      <c r="K111" s="2">
        <v>2</v>
      </c>
      <c r="L111" s="2"/>
      <c r="M111" s="2"/>
      <c r="N111" s="2"/>
      <c r="O111" s="2">
        <f t="shared" si="85"/>
        <v>1927.74</v>
      </c>
      <c r="P111" s="2">
        <f t="shared" si="86"/>
        <v>1927.74</v>
      </c>
      <c r="Q111" s="2">
        <f>(ROUND((ROUND(((ET111)*AV111*I111),2)*BB111),2)+ROUND((ROUND(((AE111-(EU111))*AV111*I111),2)*BS111),2))</f>
        <v>0</v>
      </c>
      <c r="R111" s="2">
        <f>(ROUND((ROUND(((EU111)*AV111*I111),2)*BS111),2)+ROUND((ROUND(((AE111-(EU111))*AV111*I111),2)*BS111),2))</f>
        <v>0</v>
      </c>
      <c r="S111" s="2">
        <f t="shared" si="87"/>
        <v>0</v>
      </c>
      <c r="T111" s="2">
        <f t="shared" si="88"/>
        <v>0</v>
      </c>
      <c r="U111" s="2">
        <f t="shared" si="89"/>
        <v>0</v>
      </c>
      <c r="V111" s="2">
        <f t="shared" si="90"/>
        <v>0</v>
      </c>
      <c r="W111" s="2">
        <f t="shared" si="91"/>
        <v>0</v>
      </c>
      <c r="X111" s="2">
        <f>(ROUND((((S111+ROUND((ROUND(((EU111)*AV111*I111),2)*BS111),2))*AT111)/100),2)+ROUND(((ROUND((ROUND(((AE111-(EU111))*AV111*I111),2)*BS111),2)*AT111)/100),2))</f>
        <v>0</v>
      </c>
      <c r="Y111" s="2">
        <f>(ROUND((((S111+ROUND((ROUND(((EU111)*AV111*I111),2)*BS111),2))*AU111)/100),2)+ROUND(((ROUND((ROUND(((AE111-(EU111))*AV111*I111),2)*BS111),2)*AU111)/100),2))</f>
        <v>0</v>
      </c>
      <c r="Z111" s="2"/>
      <c r="AA111" s="2">
        <v>55929113</v>
      </c>
      <c r="AB111" s="2">
        <f t="shared" si="92"/>
        <v>963.87</v>
      </c>
      <c r="AC111" s="2">
        <f>ROUND((ES111),6)</f>
        <v>963.87</v>
      </c>
      <c r="AD111" s="2">
        <f>ROUND((((ET111)-(EU111))+AE111),6)</f>
        <v>0</v>
      </c>
      <c r="AE111" s="2">
        <f t="shared" ref="AE111:AF114" si="114">ROUND((EU111),6)</f>
        <v>0</v>
      </c>
      <c r="AF111" s="2">
        <f t="shared" si="114"/>
        <v>0</v>
      </c>
      <c r="AG111" s="2">
        <f t="shared" si="93"/>
        <v>0</v>
      </c>
      <c r="AH111" s="2">
        <f t="shared" ref="AH111:AI114" si="115">(EW111)</f>
        <v>0</v>
      </c>
      <c r="AI111" s="2">
        <f t="shared" si="115"/>
        <v>0</v>
      </c>
      <c r="AJ111" s="2">
        <f t="shared" si="94"/>
        <v>0</v>
      </c>
      <c r="AK111" s="2">
        <v>963.87</v>
      </c>
      <c r="AL111" s="2">
        <v>963.87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1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3</v>
      </c>
      <c r="BI111" s="2">
        <v>3</v>
      </c>
      <c r="BJ111" s="2" t="s">
        <v>189</v>
      </c>
      <c r="BK111" s="2"/>
      <c r="BL111" s="2"/>
      <c r="BM111" s="2">
        <v>400007</v>
      </c>
      <c r="BN111" s="2">
        <v>0</v>
      </c>
      <c r="BO111" s="2" t="s">
        <v>3</v>
      </c>
      <c r="BP111" s="2">
        <v>0</v>
      </c>
      <c r="BQ111" s="2">
        <v>214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0</v>
      </c>
      <c r="CA111" s="2">
        <v>0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3</v>
      </c>
      <c r="CO111" s="2">
        <v>0</v>
      </c>
      <c r="CP111" s="2">
        <f t="shared" si="95"/>
        <v>1927.74</v>
      </c>
      <c r="CQ111" s="2">
        <f t="shared" si="96"/>
        <v>963.87</v>
      </c>
      <c r="CR111" s="2">
        <f>(ROUND((ROUND(((ET111)*AV111*1),2)*BB111),2)+ROUND((ROUND(((AE111-(EU111))*AV111*1),2)*BS111),2))</f>
        <v>0</v>
      </c>
      <c r="CS111" s="2">
        <f>(ROUND((ROUND(((EU111)*AV111*1),2)*BS111),2)+ROUND((ROUND(((AE111-(EU111))*AV111*1),2)*BS111),2))</f>
        <v>0</v>
      </c>
      <c r="CT111" s="2">
        <f t="shared" si="97"/>
        <v>0</v>
      </c>
      <c r="CU111" s="2">
        <f t="shared" si="98"/>
        <v>0</v>
      </c>
      <c r="CV111" s="2">
        <f t="shared" si="99"/>
        <v>0</v>
      </c>
      <c r="CW111" s="2">
        <f t="shared" si="100"/>
        <v>0</v>
      </c>
      <c r="CX111" s="2">
        <f t="shared" si="101"/>
        <v>0</v>
      </c>
      <c r="CY111" s="2">
        <f>(ROUND((((S111+ROUND((ROUND(((EU111)*AV111*1),2)*BS111),2))*AT111)/100),2)+ROUND(((ROUND((ROUND(((AE111-(EU111))*AV111*1),2)*BS111),2)*AT111)/100),2))</f>
        <v>0</v>
      </c>
      <c r="CZ111" s="2">
        <f>(ROUND((((S111+ROUND((ROUND(((EU111)*AV111*1),2)*BS111),2))*AU111)/100),2)+ROUND(((ROUND((ROUND(((AE111-(EU111))*AV111*1),2)*BS111),2)*AU111)/100),2))</f>
        <v>0</v>
      </c>
      <c r="DA111" s="2"/>
      <c r="DB111" s="2"/>
      <c r="DC111" s="2" t="s">
        <v>3</v>
      </c>
      <c r="DD111" s="2" t="s">
        <v>3</v>
      </c>
      <c r="DE111" s="2" t="s">
        <v>3</v>
      </c>
      <c r="DF111" s="2" t="s">
        <v>3</v>
      </c>
      <c r="DG111" s="2" t="s">
        <v>3</v>
      </c>
      <c r="DH111" s="2" t="s">
        <v>3</v>
      </c>
      <c r="DI111" s="2" t="s">
        <v>3</v>
      </c>
      <c r="DJ111" s="2" t="s">
        <v>3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161</v>
      </c>
      <c r="DW111" s="2" t="s">
        <v>161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55393630</v>
      </c>
      <c r="EF111" s="2">
        <v>214</v>
      </c>
      <c r="EG111" s="2" t="s">
        <v>162</v>
      </c>
      <c r="EH111" s="2">
        <v>0</v>
      </c>
      <c r="EI111" s="2" t="s">
        <v>3</v>
      </c>
      <c r="EJ111" s="2">
        <v>3</v>
      </c>
      <c r="EK111" s="2">
        <v>400007</v>
      </c>
      <c r="EL111" s="2" t="s">
        <v>162</v>
      </c>
      <c r="EM111" s="2" t="s">
        <v>163</v>
      </c>
      <c r="EN111" s="2"/>
      <c r="EO111" s="2" t="s">
        <v>3</v>
      </c>
      <c r="EP111" s="2"/>
      <c r="EQ111" s="2">
        <v>16</v>
      </c>
      <c r="ER111" s="2">
        <v>0</v>
      </c>
      <c r="ES111" s="2">
        <v>963.87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f>P111</f>
        <v>1927.74</v>
      </c>
      <c r="FS111" s="2">
        <v>0</v>
      </c>
      <c r="FT111" s="2"/>
      <c r="FU111" s="2"/>
      <c r="FV111" s="2"/>
      <c r="FW111" s="2"/>
      <c r="FX111" s="2">
        <v>0</v>
      </c>
      <c r="FY111" s="2">
        <v>0</v>
      </c>
      <c r="FZ111" s="2"/>
      <c r="GA111" s="2" t="s">
        <v>191</v>
      </c>
      <c r="GB111" s="2"/>
      <c r="GC111" s="2"/>
      <c r="GD111" s="2">
        <v>1</v>
      </c>
      <c r="GE111" s="2"/>
      <c r="GF111" s="2">
        <v>766291038</v>
      </c>
      <c r="GG111" s="2">
        <v>2</v>
      </c>
      <c r="GH111" s="2">
        <v>4</v>
      </c>
      <c r="GI111" s="2">
        <v>-2</v>
      </c>
      <c r="GJ111" s="2">
        <v>0</v>
      </c>
      <c r="GK111" s="2">
        <v>0</v>
      </c>
      <c r="GL111" s="2">
        <f t="shared" si="102"/>
        <v>0</v>
      </c>
      <c r="GM111" s="2">
        <f t="shared" si="103"/>
        <v>1927.74</v>
      </c>
      <c r="GN111" s="2">
        <f t="shared" si="104"/>
        <v>0</v>
      </c>
      <c r="GO111" s="2">
        <f t="shared" si="105"/>
        <v>0</v>
      </c>
      <c r="GP111" s="2">
        <f t="shared" si="106"/>
        <v>0</v>
      </c>
      <c r="GQ111" s="2"/>
      <c r="GR111" s="2">
        <v>1</v>
      </c>
      <c r="GS111" s="2">
        <v>2</v>
      </c>
      <c r="GT111" s="2">
        <v>0</v>
      </c>
      <c r="GU111" s="2" t="s">
        <v>3</v>
      </c>
      <c r="GV111" s="2">
        <f t="shared" si="107"/>
        <v>0</v>
      </c>
      <c r="GW111" s="2">
        <v>1</v>
      </c>
      <c r="GX111" s="2">
        <f t="shared" si="108"/>
        <v>0</v>
      </c>
      <c r="GY111" s="2"/>
      <c r="GZ111" s="2"/>
      <c r="HA111" s="2">
        <v>0</v>
      </c>
      <c r="HB111" s="2">
        <v>0</v>
      </c>
      <c r="HC111" s="2">
        <f t="shared" si="109"/>
        <v>0</v>
      </c>
      <c r="HD111" s="2"/>
      <c r="HE111" s="2" t="s">
        <v>34</v>
      </c>
      <c r="HF111" s="2" t="s">
        <v>165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 s="3">
        <v>17</v>
      </c>
      <c r="B112" s="3">
        <v>1</v>
      </c>
      <c r="E112" s="3" t="s">
        <v>188</v>
      </c>
      <c r="F112" s="3" t="s">
        <v>189</v>
      </c>
      <c r="G112" s="3" t="s">
        <v>190</v>
      </c>
      <c r="H112" s="3" t="s">
        <v>161</v>
      </c>
      <c r="I112" s="3">
        <v>2</v>
      </c>
      <c r="J112" s="3">
        <v>0</v>
      </c>
      <c r="K112" s="3">
        <v>2</v>
      </c>
      <c r="O112" s="3">
        <f t="shared" si="85"/>
        <v>14592.99</v>
      </c>
      <c r="P112" s="3">
        <f t="shared" si="86"/>
        <v>14592.99</v>
      </c>
      <c r="Q112" s="3">
        <f>(ROUND((ROUND(((ET112)*AV112*I112),2)*BB112),2)+ROUND((ROUND(((AE112-(EU112))*AV112*I112),2)*BS112),2))</f>
        <v>0</v>
      </c>
      <c r="R112" s="3">
        <f>(ROUND((ROUND(((EU112)*AV112*I112),2)*BS112),2)+ROUND((ROUND(((AE112-(EU112))*AV112*I112),2)*BS112),2))</f>
        <v>0</v>
      </c>
      <c r="S112" s="3">
        <f t="shared" si="87"/>
        <v>0</v>
      </c>
      <c r="T112" s="3">
        <f t="shared" si="88"/>
        <v>0</v>
      </c>
      <c r="U112" s="3">
        <f t="shared" si="89"/>
        <v>0</v>
      </c>
      <c r="V112" s="3">
        <f t="shared" si="90"/>
        <v>0</v>
      </c>
      <c r="W112" s="3">
        <f t="shared" si="91"/>
        <v>0</v>
      </c>
      <c r="X112" s="3">
        <f>(ROUND((((S112+ROUND((ROUND(((EU112)*AV112*I112),2)*BS112),2))*AT112)/100),2)+ROUND(((ROUND((ROUND(((AE112-(EU112))*AV112*I112),2)*BS112),2)*AT112)/100),2))</f>
        <v>0</v>
      </c>
      <c r="Y112" s="3">
        <f>(ROUND((((S112+ROUND((ROUND(((EU112)*AV112*I112),2)*BS112),2))*AU112)/100),2)+ROUND(((ROUND((ROUND(((AE112-(EU112))*AV112*I112),2)*BS112),2)*AU112)/100),2))</f>
        <v>0</v>
      </c>
      <c r="AA112" s="3">
        <v>55929115</v>
      </c>
      <c r="AB112" s="3">
        <f t="shared" si="92"/>
        <v>963.87</v>
      </c>
      <c r="AC112" s="3">
        <f>ROUND((ES112),6)</f>
        <v>963.87</v>
      </c>
      <c r="AD112" s="3">
        <f>ROUND((((ET112)-(EU112))+AE112),6)</f>
        <v>0</v>
      </c>
      <c r="AE112" s="3">
        <f t="shared" si="114"/>
        <v>0</v>
      </c>
      <c r="AF112" s="3">
        <f t="shared" si="114"/>
        <v>0</v>
      </c>
      <c r="AG112" s="3">
        <f t="shared" si="93"/>
        <v>0</v>
      </c>
      <c r="AH112" s="3">
        <f t="shared" si="115"/>
        <v>0</v>
      </c>
      <c r="AI112" s="3">
        <f t="shared" si="115"/>
        <v>0</v>
      </c>
      <c r="AJ112" s="3">
        <f t="shared" si="94"/>
        <v>0</v>
      </c>
      <c r="AK112" s="3">
        <v>963.87</v>
      </c>
      <c r="AL112" s="3">
        <v>963.87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1</v>
      </c>
      <c r="AW112" s="3">
        <v>1</v>
      </c>
      <c r="AZ112" s="3">
        <v>1</v>
      </c>
      <c r="BA112" s="3">
        <v>1</v>
      </c>
      <c r="BB112" s="3">
        <v>1</v>
      </c>
      <c r="BC112" s="3">
        <v>7.57</v>
      </c>
      <c r="BD112" s="3" t="s">
        <v>3</v>
      </c>
      <c r="BE112" s="3" t="s">
        <v>3</v>
      </c>
      <c r="BF112" s="3" t="s">
        <v>3</v>
      </c>
      <c r="BG112" s="3" t="s">
        <v>3</v>
      </c>
      <c r="BH112" s="3">
        <v>3</v>
      </c>
      <c r="BI112" s="3">
        <v>3</v>
      </c>
      <c r="BJ112" s="3" t="s">
        <v>189</v>
      </c>
      <c r="BM112" s="3">
        <v>400007</v>
      </c>
      <c r="BN112" s="3">
        <v>0</v>
      </c>
      <c r="BO112" s="3" t="s">
        <v>3</v>
      </c>
      <c r="BP112" s="3">
        <v>0</v>
      </c>
      <c r="BQ112" s="3">
        <v>214</v>
      </c>
      <c r="BR112" s="3">
        <v>0</v>
      </c>
      <c r="BS112" s="3">
        <v>1</v>
      </c>
      <c r="BT112" s="3">
        <v>1</v>
      </c>
      <c r="BU112" s="3">
        <v>1</v>
      </c>
      <c r="BV112" s="3">
        <v>1</v>
      </c>
      <c r="BW112" s="3">
        <v>1</v>
      </c>
      <c r="BX112" s="3">
        <v>1</v>
      </c>
      <c r="BY112" s="3" t="s">
        <v>3</v>
      </c>
      <c r="BZ112" s="3">
        <v>0</v>
      </c>
      <c r="CA112" s="3">
        <v>0</v>
      </c>
      <c r="CB112" s="3" t="s">
        <v>3</v>
      </c>
      <c r="CE112" s="3">
        <v>1566</v>
      </c>
      <c r="CF112" s="3">
        <v>0</v>
      </c>
      <c r="CG112" s="3">
        <v>0</v>
      </c>
      <c r="CM112" s="3">
        <v>0</v>
      </c>
      <c r="CN112" s="3" t="s">
        <v>3</v>
      </c>
      <c r="CO112" s="3">
        <v>0</v>
      </c>
      <c r="CP112" s="3">
        <f t="shared" si="95"/>
        <v>14592.99</v>
      </c>
      <c r="CQ112" s="3">
        <f t="shared" si="96"/>
        <v>7296.5</v>
      </c>
      <c r="CR112" s="3">
        <f>(ROUND((ROUND(((ET112)*AV112*1),2)*BB112),2)+ROUND((ROUND(((AE112-(EU112))*AV112*1),2)*BS112),2))</f>
        <v>0</v>
      </c>
      <c r="CS112" s="3">
        <f>(ROUND((ROUND(((EU112)*AV112*1),2)*BS112),2)+ROUND((ROUND(((AE112-(EU112))*AV112*1),2)*BS112),2))</f>
        <v>0</v>
      </c>
      <c r="CT112" s="3">
        <f t="shared" si="97"/>
        <v>0</v>
      </c>
      <c r="CU112" s="3">
        <f t="shared" si="98"/>
        <v>0</v>
      </c>
      <c r="CV112" s="3">
        <f t="shared" si="99"/>
        <v>0</v>
      </c>
      <c r="CW112" s="3">
        <f t="shared" si="100"/>
        <v>0</v>
      </c>
      <c r="CX112" s="3">
        <f t="shared" si="101"/>
        <v>0</v>
      </c>
      <c r="CY112" s="3">
        <f>(ROUND((((S112+ROUND((ROUND(((EU112)*AV112*1),2)*BS112),2))*AT112)/100),2)+ROUND(((ROUND((ROUND(((AE112-(EU112))*AV112*1),2)*BS112),2)*AT112)/100),2))</f>
        <v>0</v>
      </c>
      <c r="CZ112" s="3">
        <f>(ROUND((((S112+ROUND((ROUND(((EU112)*AV112*1),2)*BS112),2))*AU112)/100),2)+ROUND(((ROUND((ROUND(((AE112-(EU112))*AV112*1),2)*BS112),2)*AU112)/100),2))</f>
        <v>0</v>
      </c>
      <c r="DC112" s="3" t="s">
        <v>3</v>
      </c>
      <c r="DD112" s="3" t="s">
        <v>3</v>
      </c>
      <c r="DE112" s="3" t="s">
        <v>3</v>
      </c>
      <c r="DF112" s="3" t="s">
        <v>3</v>
      </c>
      <c r="DG112" s="3" t="s">
        <v>3</v>
      </c>
      <c r="DH112" s="3" t="s">
        <v>3</v>
      </c>
      <c r="DI112" s="3" t="s">
        <v>3</v>
      </c>
      <c r="DJ112" s="3" t="s">
        <v>3</v>
      </c>
      <c r="DK112" s="3" t="s">
        <v>3</v>
      </c>
      <c r="DL112" s="3" t="s">
        <v>3</v>
      </c>
      <c r="DM112" s="3" t="s">
        <v>3</v>
      </c>
      <c r="DN112" s="3">
        <v>0</v>
      </c>
      <c r="DO112" s="3">
        <v>0</v>
      </c>
      <c r="DP112" s="3">
        <v>1</v>
      </c>
      <c r="DQ112" s="3">
        <v>1</v>
      </c>
      <c r="DU112" s="3">
        <v>1013</v>
      </c>
      <c r="DV112" s="3" t="s">
        <v>161</v>
      </c>
      <c r="DW112" s="3" t="s">
        <v>161</v>
      </c>
      <c r="DX112" s="3">
        <v>1</v>
      </c>
      <c r="DZ112" s="3" t="s">
        <v>3</v>
      </c>
      <c r="EA112" s="3" t="s">
        <v>3</v>
      </c>
      <c r="EB112" s="3" t="s">
        <v>3</v>
      </c>
      <c r="EC112" s="3" t="s">
        <v>3</v>
      </c>
      <c r="EE112" s="3">
        <v>55393630</v>
      </c>
      <c r="EF112" s="3">
        <v>214</v>
      </c>
      <c r="EG112" s="3" t="s">
        <v>162</v>
      </c>
      <c r="EH112" s="3">
        <v>0</v>
      </c>
      <c r="EI112" s="3" t="s">
        <v>3</v>
      </c>
      <c r="EJ112" s="3">
        <v>3</v>
      </c>
      <c r="EK112" s="3">
        <v>400007</v>
      </c>
      <c r="EL112" s="3" t="s">
        <v>162</v>
      </c>
      <c r="EM112" s="3" t="s">
        <v>163</v>
      </c>
      <c r="EO112" s="3" t="s">
        <v>3</v>
      </c>
      <c r="EQ112" s="3">
        <v>16</v>
      </c>
      <c r="ER112" s="3">
        <v>0</v>
      </c>
      <c r="ES112" s="3">
        <v>963.87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5</v>
      </c>
      <c r="FC112" s="3">
        <v>1</v>
      </c>
      <c r="FD112" s="3">
        <v>18</v>
      </c>
      <c r="FF112" s="3">
        <v>8540</v>
      </c>
      <c r="FQ112" s="3">
        <v>0</v>
      </c>
      <c r="FR112" s="3">
        <f>P112</f>
        <v>14592.99</v>
      </c>
      <c r="FS112" s="3">
        <v>0</v>
      </c>
      <c r="FX112" s="3">
        <v>0</v>
      </c>
      <c r="FY112" s="3">
        <v>0</v>
      </c>
      <c r="GA112" s="3" t="s">
        <v>191</v>
      </c>
      <c r="GD112" s="3">
        <v>1</v>
      </c>
      <c r="GF112" s="3">
        <v>766291038</v>
      </c>
      <c r="GG112" s="3">
        <v>2</v>
      </c>
      <c r="GH112" s="3">
        <v>3</v>
      </c>
      <c r="GI112" s="3">
        <v>5</v>
      </c>
      <c r="GJ112" s="3">
        <v>0</v>
      </c>
      <c r="GK112" s="3">
        <v>0</v>
      </c>
      <c r="GL112" s="3">
        <f t="shared" si="102"/>
        <v>0</v>
      </c>
      <c r="GM112" s="3">
        <f t="shared" si="103"/>
        <v>14592.99</v>
      </c>
      <c r="GN112" s="3">
        <f t="shared" si="104"/>
        <v>0</v>
      </c>
      <c r="GO112" s="3">
        <f t="shared" si="105"/>
        <v>0</v>
      </c>
      <c r="GP112" s="3">
        <f t="shared" si="106"/>
        <v>0</v>
      </c>
      <c r="GR112" s="3">
        <v>1</v>
      </c>
      <c r="GS112" s="3">
        <v>1</v>
      </c>
      <c r="GT112" s="3">
        <v>0</v>
      </c>
      <c r="GU112" s="3" t="s">
        <v>3</v>
      </c>
      <c r="GV112" s="3">
        <f t="shared" si="107"/>
        <v>0</v>
      </c>
      <c r="GW112" s="3">
        <v>1</v>
      </c>
      <c r="GX112" s="3">
        <f t="shared" si="108"/>
        <v>0</v>
      </c>
      <c r="HA112" s="3">
        <v>0</v>
      </c>
      <c r="HB112" s="3">
        <v>0</v>
      </c>
      <c r="HC112" s="3">
        <f t="shared" si="109"/>
        <v>0</v>
      </c>
      <c r="HE112" s="3" t="s">
        <v>34</v>
      </c>
      <c r="HF112" s="3" t="s">
        <v>165</v>
      </c>
      <c r="HM112" s="3" t="s">
        <v>3</v>
      </c>
      <c r="HN112" s="3" t="s">
        <v>3</v>
      </c>
      <c r="HO112" s="3" t="s">
        <v>3</v>
      </c>
      <c r="HP112" s="3" t="s">
        <v>3</v>
      </c>
      <c r="HQ112" s="3" t="s">
        <v>3</v>
      </c>
      <c r="HS112" s="3">
        <v>0</v>
      </c>
      <c r="IK112" s="3">
        <v>0</v>
      </c>
    </row>
    <row r="113" spans="1:255" x14ac:dyDescent="0.2">
      <c r="A113" s="2">
        <v>17</v>
      </c>
      <c r="B113" s="2">
        <v>1</v>
      </c>
      <c r="C113" s="2"/>
      <c r="D113" s="2"/>
      <c r="E113" s="2" t="s">
        <v>192</v>
      </c>
      <c r="F113" s="2" t="s">
        <v>193</v>
      </c>
      <c r="G113" s="2" t="s">
        <v>194</v>
      </c>
      <c r="H113" s="2" t="s">
        <v>161</v>
      </c>
      <c r="I113" s="2">
        <v>12</v>
      </c>
      <c r="J113" s="2">
        <v>0</v>
      </c>
      <c r="K113" s="2">
        <v>12</v>
      </c>
      <c r="L113" s="2"/>
      <c r="M113" s="2"/>
      <c r="N113" s="2"/>
      <c r="O113" s="2">
        <f t="shared" si="85"/>
        <v>11566.44</v>
      </c>
      <c r="P113" s="2">
        <f t="shared" si="86"/>
        <v>11566.44</v>
      </c>
      <c r="Q113" s="2">
        <f>(ROUND((ROUND(((ET113)*AV113*I113),2)*BB113),2)+ROUND((ROUND(((AE113-(EU113))*AV113*I113),2)*BS113),2))</f>
        <v>0</v>
      </c>
      <c r="R113" s="2">
        <f>(ROUND((ROUND(((EU113)*AV113*I113),2)*BS113),2)+ROUND((ROUND(((AE113-(EU113))*AV113*I113),2)*BS113),2))</f>
        <v>0</v>
      </c>
      <c r="S113" s="2">
        <f t="shared" si="87"/>
        <v>0</v>
      </c>
      <c r="T113" s="2">
        <f t="shared" si="88"/>
        <v>0</v>
      </c>
      <c r="U113" s="2">
        <f t="shared" si="89"/>
        <v>0</v>
      </c>
      <c r="V113" s="2">
        <f t="shared" si="90"/>
        <v>0</v>
      </c>
      <c r="W113" s="2">
        <f t="shared" si="91"/>
        <v>0</v>
      </c>
      <c r="X113" s="2">
        <f>(ROUND((((S113+ROUND((ROUND(((EU113)*AV113*I113),2)*BS113),2))*AT113)/100),2)+ROUND(((ROUND((ROUND(((AE113-(EU113))*AV113*I113),2)*BS113),2)*AT113)/100),2))</f>
        <v>0</v>
      </c>
      <c r="Y113" s="2">
        <f>(ROUND((((S113+ROUND((ROUND(((EU113)*AV113*I113),2)*BS113),2))*AU113)/100),2)+ROUND(((ROUND((ROUND(((AE113-(EU113))*AV113*I113),2)*BS113),2)*AU113)/100),2))</f>
        <v>0</v>
      </c>
      <c r="Z113" s="2"/>
      <c r="AA113" s="2">
        <v>55929113</v>
      </c>
      <c r="AB113" s="2">
        <f t="shared" si="92"/>
        <v>963.87</v>
      </c>
      <c r="AC113" s="2">
        <f>ROUND((ES113),6)</f>
        <v>963.87</v>
      </c>
      <c r="AD113" s="2">
        <f>ROUND((((ET113)-(EU113))+AE113),6)</f>
        <v>0</v>
      </c>
      <c r="AE113" s="2">
        <f t="shared" si="114"/>
        <v>0</v>
      </c>
      <c r="AF113" s="2">
        <f t="shared" si="114"/>
        <v>0</v>
      </c>
      <c r="AG113" s="2">
        <f t="shared" si="93"/>
        <v>0</v>
      </c>
      <c r="AH113" s="2">
        <f t="shared" si="115"/>
        <v>0</v>
      </c>
      <c r="AI113" s="2">
        <f t="shared" si="115"/>
        <v>0</v>
      </c>
      <c r="AJ113" s="2">
        <f t="shared" si="94"/>
        <v>0</v>
      </c>
      <c r="AK113" s="2">
        <v>963.87</v>
      </c>
      <c r="AL113" s="2">
        <v>963.87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3</v>
      </c>
      <c r="BJ113" s="2" t="s">
        <v>193</v>
      </c>
      <c r="BK113" s="2"/>
      <c r="BL113" s="2"/>
      <c r="BM113" s="2">
        <v>400007</v>
      </c>
      <c r="BN113" s="2">
        <v>0</v>
      </c>
      <c r="BO113" s="2" t="s">
        <v>3</v>
      </c>
      <c r="BP113" s="2">
        <v>0</v>
      </c>
      <c r="BQ113" s="2">
        <v>214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0</v>
      </c>
      <c r="CA113" s="2">
        <v>0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3</v>
      </c>
      <c r="CO113" s="2">
        <v>0</v>
      </c>
      <c r="CP113" s="2">
        <f t="shared" si="95"/>
        <v>11566.44</v>
      </c>
      <c r="CQ113" s="2">
        <f t="shared" si="96"/>
        <v>963.87</v>
      </c>
      <c r="CR113" s="2">
        <f>(ROUND((ROUND(((ET113)*AV113*1),2)*BB113),2)+ROUND((ROUND(((AE113-(EU113))*AV113*1),2)*BS113),2))</f>
        <v>0</v>
      </c>
      <c r="CS113" s="2">
        <f>(ROUND((ROUND(((EU113)*AV113*1),2)*BS113),2)+ROUND((ROUND(((AE113-(EU113))*AV113*1),2)*BS113),2))</f>
        <v>0</v>
      </c>
      <c r="CT113" s="2">
        <f t="shared" si="97"/>
        <v>0</v>
      </c>
      <c r="CU113" s="2">
        <f t="shared" si="98"/>
        <v>0</v>
      </c>
      <c r="CV113" s="2">
        <f t="shared" si="99"/>
        <v>0</v>
      </c>
      <c r="CW113" s="2">
        <f t="shared" si="100"/>
        <v>0</v>
      </c>
      <c r="CX113" s="2">
        <f t="shared" si="101"/>
        <v>0</v>
      </c>
      <c r="CY113" s="2">
        <f>(ROUND((((S113+ROUND((ROUND(((EU113)*AV113*1),2)*BS113),2))*AT113)/100),2)+ROUND(((ROUND((ROUND(((AE113-(EU113))*AV113*1),2)*BS113),2)*AT113)/100),2))</f>
        <v>0</v>
      </c>
      <c r="CZ113" s="2">
        <f>(ROUND((((S113+ROUND((ROUND(((EU113)*AV113*1),2)*BS113),2))*AU113)/100),2)+ROUND(((ROUND((ROUND(((AE113-(EU113))*AV113*1),2)*BS113),2)*AU113)/100),2))</f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161</v>
      </c>
      <c r="DW113" s="2" t="s">
        <v>161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55393630</v>
      </c>
      <c r="EF113" s="2">
        <v>214</v>
      </c>
      <c r="EG113" s="2" t="s">
        <v>162</v>
      </c>
      <c r="EH113" s="2">
        <v>0</v>
      </c>
      <c r="EI113" s="2" t="s">
        <v>3</v>
      </c>
      <c r="EJ113" s="2">
        <v>3</v>
      </c>
      <c r="EK113" s="2">
        <v>400007</v>
      </c>
      <c r="EL113" s="2" t="s">
        <v>162</v>
      </c>
      <c r="EM113" s="2" t="s">
        <v>163</v>
      </c>
      <c r="EN113" s="2"/>
      <c r="EO113" s="2" t="s">
        <v>3</v>
      </c>
      <c r="EP113" s="2"/>
      <c r="EQ113" s="2">
        <v>16</v>
      </c>
      <c r="ER113" s="2">
        <v>0</v>
      </c>
      <c r="ES113" s="2">
        <v>963.87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f>P113</f>
        <v>11566.44</v>
      </c>
      <c r="FS113" s="2">
        <v>0</v>
      </c>
      <c r="FT113" s="2"/>
      <c r="FU113" s="2"/>
      <c r="FV113" s="2"/>
      <c r="FW113" s="2"/>
      <c r="FX113" s="2">
        <v>0</v>
      </c>
      <c r="FY113" s="2">
        <v>0</v>
      </c>
      <c r="FZ113" s="2"/>
      <c r="GA113" s="2" t="s">
        <v>191</v>
      </c>
      <c r="GB113" s="2"/>
      <c r="GC113" s="2"/>
      <c r="GD113" s="2">
        <v>1</v>
      </c>
      <c r="GE113" s="2"/>
      <c r="GF113" s="2">
        <v>-1152614302</v>
      </c>
      <c r="GG113" s="2">
        <v>2</v>
      </c>
      <c r="GH113" s="2">
        <v>4</v>
      </c>
      <c r="GI113" s="2">
        <v>-2</v>
      </c>
      <c r="GJ113" s="2">
        <v>0</v>
      </c>
      <c r="GK113" s="2">
        <v>0</v>
      </c>
      <c r="GL113" s="2">
        <f t="shared" si="102"/>
        <v>0</v>
      </c>
      <c r="GM113" s="2">
        <f t="shared" si="103"/>
        <v>11566.44</v>
      </c>
      <c r="GN113" s="2">
        <f t="shared" si="104"/>
        <v>0</v>
      </c>
      <c r="GO113" s="2">
        <f t="shared" si="105"/>
        <v>0</v>
      </c>
      <c r="GP113" s="2">
        <f t="shared" si="106"/>
        <v>0</v>
      </c>
      <c r="GQ113" s="2"/>
      <c r="GR113" s="2">
        <v>1</v>
      </c>
      <c r="GS113" s="2">
        <v>2</v>
      </c>
      <c r="GT113" s="2">
        <v>0</v>
      </c>
      <c r="GU113" s="2" t="s">
        <v>3</v>
      </c>
      <c r="GV113" s="2">
        <f t="shared" si="107"/>
        <v>0</v>
      </c>
      <c r="GW113" s="2">
        <v>1</v>
      </c>
      <c r="GX113" s="2">
        <f t="shared" si="108"/>
        <v>0</v>
      </c>
      <c r="GY113" s="2"/>
      <c r="GZ113" s="2"/>
      <c r="HA113" s="2">
        <v>0</v>
      </c>
      <c r="HB113" s="2">
        <v>0</v>
      </c>
      <c r="HC113" s="2">
        <f t="shared" si="109"/>
        <v>0</v>
      </c>
      <c r="HD113" s="2"/>
      <c r="HE113" s="2" t="s">
        <v>34</v>
      </c>
      <c r="HF113" s="2" t="s">
        <v>165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 s="3">
        <v>17</v>
      </c>
      <c r="B114" s="3">
        <v>1</v>
      </c>
      <c r="E114" s="3" t="s">
        <v>192</v>
      </c>
      <c r="F114" s="3" t="s">
        <v>193</v>
      </c>
      <c r="G114" s="3" t="s">
        <v>194</v>
      </c>
      <c r="H114" s="3" t="s">
        <v>161</v>
      </c>
      <c r="I114" s="3">
        <v>12</v>
      </c>
      <c r="J114" s="3">
        <v>0</v>
      </c>
      <c r="K114" s="3">
        <v>12</v>
      </c>
      <c r="O114" s="3">
        <f t="shared" si="85"/>
        <v>87557.95</v>
      </c>
      <c r="P114" s="3">
        <f t="shared" si="86"/>
        <v>87557.95</v>
      </c>
      <c r="Q114" s="3">
        <f>(ROUND((ROUND(((ET114)*AV114*I114),2)*BB114),2)+ROUND((ROUND(((AE114-(EU114))*AV114*I114),2)*BS114),2))</f>
        <v>0</v>
      </c>
      <c r="R114" s="3">
        <f>(ROUND((ROUND(((EU114)*AV114*I114),2)*BS114),2)+ROUND((ROUND(((AE114-(EU114))*AV114*I114),2)*BS114),2))</f>
        <v>0</v>
      </c>
      <c r="S114" s="3">
        <f t="shared" si="87"/>
        <v>0</v>
      </c>
      <c r="T114" s="3">
        <f t="shared" si="88"/>
        <v>0</v>
      </c>
      <c r="U114" s="3">
        <f t="shared" si="89"/>
        <v>0</v>
      </c>
      <c r="V114" s="3">
        <f t="shared" si="90"/>
        <v>0</v>
      </c>
      <c r="W114" s="3">
        <f t="shared" si="91"/>
        <v>0</v>
      </c>
      <c r="X114" s="3">
        <f>(ROUND((((S114+ROUND((ROUND(((EU114)*AV114*I114),2)*BS114),2))*AT114)/100),2)+ROUND(((ROUND((ROUND(((AE114-(EU114))*AV114*I114),2)*BS114),2)*AT114)/100),2))</f>
        <v>0</v>
      </c>
      <c r="Y114" s="3">
        <f>(ROUND((((S114+ROUND((ROUND(((EU114)*AV114*I114),2)*BS114),2))*AU114)/100),2)+ROUND(((ROUND((ROUND(((AE114-(EU114))*AV114*I114),2)*BS114),2)*AU114)/100),2))</f>
        <v>0</v>
      </c>
      <c r="AA114" s="3">
        <v>55929115</v>
      </c>
      <c r="AB114" s="3">
        <f t="shared" si="92"/>
        <v>963.87</v>
      </c>
      <c r="AC114" s="3">
        <f>ROUND((ES114),6)</f>
        <v>963.87</v>
      </c>
      <c r="AD114" s="3">
        <f>ROUND((((ET114)-(EU114))+AE114),6)</f>
        <v>0</v>
      </c>
      <c r="AE114" s="3">
        <f t="shared" si="114"/>
        <v>0</v>
      </c>
      <c r="AF114" s="3">
        <f t="shared" si="114"/>
        <v>0</v>
      </c>
      <c r="AG114" s="3">
        <f t="shared" si="93"/>
        <v>0</v>
      </c>
      <c r="AH114" s="3">
        <f t="shared" si="115"/>
        <v>0</v>
      </c>
      <c r="AI114" s="3">
        <f t="shared" si="115"/>
        <v>0</v>
      </c>
      <c r="AJ114" s="3">
        <f t="shared" si="94"/>
        <v>0</v>
      </c>
      <c r="AK114" s="3">
        <v>963.87</v>
      </c>
      <c r="AL114" s="3">
        <v>963.87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1</v>
      </c>
      <c r="AW114" s="3">
        <v>1</v>
      </c>
      <c r="AZ114" s="3">
        <v>1</v>
      </c>
      <c r="BA114" s="3">
        <v>1</v>
      </c>
      <c r="BB114" s="3">
        <v>1</v>
      </c>
      <c r="BC114" s="3">
        <v>7.57</v>
      </c>
      <c r="BD114" s="3" t="s">
        <v>3</v>
      </c>
      <c r="BE114" s="3" t="s">
        <v>3</v>
      </c>
      <c r="BF114" s="3" t="s">
        <v>3</v>
      </c>
      <c r="BG114" s="3" t="s">
        <v>3</v>
      </c>
      <c r="BH114" s="3">
        <v>3</v>
      </c>
      <c r="BI114" s="3">
        <v>3</v>
      </c>
      <c r="BJ114" s="3" t="s">
        <v>193</v>
      </c>
      <c r="BM114" s="3">
        <v>400007</v>
      </c>
      <c r="BN114" s="3">
        <v>0</v>
      </c>
      <c r="BO114" s="3" t="s">
        <v>3</v>
      </c>
      <c r="BP114" s="3">
        <v>0</v>
      </c>
      <c r="BQ114" s="3">
        <v>214</v>
      </c>
      <c r="BR114" s="3">
        <v>0</v>
      </c>
      <c r="BS114" s="3">
        <v>1</v>
      </c>
      <c r="BT114" s="3">
        <v>1</v>
      </c>
      <c r="BU114" s="3">
        <v>1</v>
      </c>
      <c r="BV114" s="3">
        <v>1</v>
      </c>
      <c r="BW114" s="3">
        <v>1</v>
      </c>
      <c r="BX114" s="3">
        <v>1</v>
      </c>
      <c r="BY114" s="3" t="s">
        <v>3</v>
      </c>
      <c r="BZ114" s="3">
        <v>0</v>
      </c>
      <c r="CA114" s="3">
        <v>0</v>
      </c>
      <c r="CB114" s="3" t="s">
        <v>3</v>
      </c>
      <c r="CE114" s="3">
        <v>1566</v>
      </c>
      <c r="CF114" s="3">
        <v>0</v>
      </c>
      <c r="CG114" s="3">
        <v>0</v>
      </c>
      <c r="CM114" s="3">
        <v>0</v>
      </c>
      <c r="CN114" s="3" t="s">
        <v>3</v>
      </c>
      <c r="CO114" s="3">
        <v>0</v>
      </c>
      <c r="CP114" s="3">
        <f t="shared" si="95"/>
        <v>87557.95</v>
      </c>
      <c r="CQ114" s="3">
        <f t="shared" si="96"/>
        <v>7296.5</v>
      </c>
      <c r="CR114" s="3">
        <f>(ROUND((ROUND(((ET114)*AV114*1),2)*BB114),2)+ROUND((ROUND(((AE114-(EU114))*AV114*1),2)*BS114),2))</f>
        <v>0</v>
      </c>
      <c r="CS114" s="3">
        <f>(ROUND((ROUND(((EU114)*AV114*1),2)*BS114),2)+ROUND((ROUND(((AE114-(EU114))*AV114*1),2)*BS114),2))</f>
        <v>0</v>
      </c>
      <c r="CT114" s="3">
        <f t="shared" si="97"/>
        <v>0</v>
      </c>
      <c r="CU114" s="3">
        <f t="shared" si="98"/>
        <v>0</v>
      </c>
      <c r="CV114" s="3">
        <f t="shared" si="99"/>
        <v>0</v>
      </c>
      <c r="CW114" s="3">
        <f t="shared" si="100"/>
        <v>0</v>
      </c>
      <c r="CX114" s="3">
        <f t="shared" si="101"/>
        <v>0</v>
      </c>
      <c r="CY114" s="3">
        <f>(ROUND((((S114+ROUND((ROUND(((EU114)*AV114*1),2)*BS114),2))*AT114)/100),2)+ROUND(((ROUND((ROUND(((AE114-(EU114))*AV114*1),2)*BS114),2)*AT114)/100),2))</f>
        <v>0</v>
      </c>
      <c r="CZ114" s="3">
        <f>(ROUND((((S114+ROUND((ROUND(((EU114)*AV114*1),2)*BS114),2))*AU114)/100),2)+ROUND(((ROUND((ROUND(((AE114-(EU114))*AV114*1),2)*BS114),2)*AU114)/100),2))</f>
        <v>0</v>
      </c>
      <c r="DC114" s="3" t="s">
        <v>3</v>
      </c>
      <c r="DD114" s="3" t="s">
        <v>3</v>
      </c>
      <c r="DE114" s="3" t="s">
        <v>3</v>
      </c>
      <c r="DF114" s="3" t="s">
        <v>3</v>
      </c>
      <c r="DG114" s="3" t="s">
        <v>3</v>
      </c>
      <c r="DH114" s="3" t="s">
        <v>3</v>
      </c>
      <c r="DI114" s="3" t="s">
        <v>3</v>
      </c>
      <c r="DJ114" s="3" t="s">
        <v>3</v>
      </c>
      <c r="DK114" s="3" t="s">
        <v>3</v>
      </c>
      <c r="DL114" s="3" t="s">
        <v>3</v>
      </c>
      <c r="DM114" s="3" t="s">
        <v>3</v>
      </c>
      <c r="DN114" s="3">
        <v>0</v>
      </c>
      <c r="DO114" s="3">
        <v>0</v>
      </c>
      <c r="DP114" s="3">
        <v>1</v>
      </c>
      <c r="DQ114" s="3">
        <v>1</v>
      </c>
      <c r="DU114" s="3">
        <v>1013</v>
      </c>
      <c r="DV114" s="3" t="s">
        <v>161</v>
      </c>
      <c r="DW114" s="3" t="s">
        <v>161</v>
      </c>
      <c r="DX114" s="3">
        <v>1</v>
      </c>
      <c r="DZ114" s="3" t="s">
        <v>3</v>
      </c>
      <c r="EA114" s="3" t="s">
        <v>3</v>
      </c>
      <c r="EB114" s="3" t="s">
        <v>3</v>
      </c>
      <c r="EC114" s="3" t="s">
        <v>3</v>
      </c>
      <c r="EE114" s="3">
        <v>55393630</v>
      </c>
      <c r="EF114" s="3">
        <v>214</v>
      </c>
      <c r="EG114" s="3" t="s">
        <v>162</v>
      </c>
      <c r="EH114" s="3">
        <v>0</v>
      </c>
      <c r="EI114" s="3" t="s">
        <v>3</v>
      </c>
      <c r="EJ114" s="3">
        <v>3</v>
      </c>
      <c r="EK114" s="3">
        <v>400007</v>
      </c>
      <c r="EL114" s="3" t="s">
        <v>162</v>
      </c>
      <c r="EM114" s="3" t="s">
        <v>163</v>
      </c>
      <c r="EO114" s="3" t="s">
        <v>3</v>
      </c>
      <c r="EQ114" s="3">
        <v>16</v>
      </c>
      <c r="ER114" s="3">
        <v>0</v>
      </c>
      <c r="ES114" s="3">
        <v>963.87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5</v>
      </c>
      <c r="FC114" s="3">
        <v>1</v>
      </c>
      <c r="FD114" s="3">
        <v>18</v>
      </c>
      <c r="FF114" s="3">
        <v>8540</v>
      </c>
      <c r="FQ114" s="3">
        <v>0</v>
      </c>
      <c r="FR114" s="3">
        <f>P114</f>
        <v>87557.95</v>
      </c>
      <c r="FS114" s="3">
        <v>0</v>
      </c>
      <c r="FX114" s="3">
        <v>0</v>
      </c>
      <c r="FY114" s="3">
        <v>0</v>
      </c>
      <c r="GA114" s="3" t="s">
        <v>191</v>
      </c>
      <c r="GD114" s="3">
        <v>1</v>
      </c>
      <c r="GF114" s="3">
        <v>-1152614302</v>
      </c>
      <c r="GG114" s="3">
        <v>2</v>
      </c>
      <c r="GH114" s="3">
        <v>3</v>
      </c>
      <c r="GI114" s="3">
        <v>5</v>
      </c>
      <c r="GJ114" s="3">
        <v>0</v>
      </c>
      <c r="GK114" s="3">
        <v>0</v>
      </c>
      <c r="GL114" s="3">
        <f t="shared" si="102"/>
        <v>0</v>
      </c>
      <c r="GM114" s="3">
        <f t="shared" si="103"/>
        <v>87557.95</v>
      </c>
      <c r="GN114" s="3">
        <f t="shared" si="104"/>
        <v>0</v>
      </c>
      <c r="GO114" s="3">
        <f t="shared" si="105"/>
        <v>0</v>
      </c>
      <c r="GP114" s="3">
        <f t="shared" si="106"/>
        <v>0</v>
      </c>
      <c r="GR114" s="3">
        <v>1</v>
      </c>
      <c r="GS114" s="3">
        <v>1</v>
      </c>
      <c r="GT114" s="3">
        <v>0</v>
      </c>
      <c r="GU114" s="3" t="s">
        <v>3</v>
      </c>
      <c r="GV114" s="3">
        <f t="shared" si="107"/>
        <v>0</v>
      </c>
      <c r="GW114" s="3">
        <v>1</v>
      </c>
      <c r="GX114" s="3">
        <f t="shared" si="108"/>
        <v>0</v>
      </c>
      <c r="HA114" s="3">
        <v>0</v>
      </c>
      <c r="HB114" s="3">
        <v>0</v>
      </c>
      <c r="HC114" s="3">
        <f t="shared" si="109"/>
        <v>0</v>
      </c>
      <c r="HE114" s="3" t="s">
        <v>34</v>
      </c>
      <c r="HF114" s="3" t="s">
        <v>165</v>
      </c>
      <c r="HM114" s="3" t="s">
        <v>3</v>
      </c>
      <c r="HN114" s="3" t="s">
        <v>3</v>
      </c>
      <c r="HO114" s="3" t="s">
        <v>3</v>
      </c>
      <c r="HP114" s="3" t="s">
        <v>3</v>
      </c>
      <c r="HQ114" s="3" t="s">
        <v>3</v>
      </c>
      <c r="HS114" s="3">
        <v>0</v>
      </c>
      <c r="IK114" s="3">
        <v>0</v>
      </c>
    </row>
    <row r="115" spans="1:255" x14ac:dyDescent="0.2">
      <c r="A115" s="2">
        <v>17</v>
      </c>
      <c r="B115" s="2">
        <v>1</v>
      </c>
      <c r="C115" s="2">
        <f>ROW(SmtRes!A215)</f>
        <v>215</v>
      </c>
      <c r="D115" s="2">
        <f>ROW(EtalonRes!A269)</f>
        <v>269</v>
      </c>
      <c r="E115" s="2" t="s">
        <v>195</v>
      </c>
      <c r="F115" s="2" t="s">
        <v>41</v>
      </c>
      <c r="G115" s="2" t="s">
        <v>42</v>
      </c>
      <c r="H115" s="2" t="s">
        <v>43</v>
      </c>
      <c r="I115" s="2">
        <f>ROUND(1/100,9)</f>
        <v>0.01</v>
      </c>
      <c r="J115" s="2">
        <v>0</v>
      </c>
      <c r="K115" s="2">
        <f>ROUND(1/100,9)</f>
        <v>0.01</v>
      </c>
      <c r="L115" s="2"/>
      <c r="M115" s="2"/>
      <c r="N115" s="2"/>
      <c r="O115" s="2">
        <f t="shared" si="85"/>
        <v>7.12</v>
      </c>
      <c r="P115" s="2">
        <f t="shared" si="86"/>
        <v>0</v>
      </c>
      <c r="Q115" s="2">
        <f>(ROUND((ROUND((((ET115*1.2))*AV115*I115),2)*BB115),2)+ROUND((ROUND(((AE115-((EU115*1.2)))*AV115*I115),2)*BS115),2))</f>
        <v>0</v>
      </c>
      <c r="R115" s="2">
        <f>(ROUND((ROUND((((EU115*1.2))*AV115*I115),2)*BS115),2)+ROUND((ROUND(((AE115-((EU115*1.2)))*AV115*I115),2)*BS115),2))</f>
        <v>0</v>
      </c>
      <c r="S115" s="2">
        <f t="shared" si="87"/>
        <v>7.12</v>
      </c>
      <c r="T115" s="2">
        <f t="shared" si="88"/>
        <v>0</v>
      </c>
      <c r="U115" s="2">
        <f t="shared" si="89"/>
        <v>0.48999599999999993</v>
      </c>
      <c r="V115" s="2">
        <f t="shared" si="90"/>
        <v>0</v>
      </c>
      <c r="W115" s="2">
        <f t="shared" si="91"/>
        <v>0</v>
      </c>
      <c r="X115" s="2">
        <f>(ROUND((((S115+ROUND((ROUND((((EU115*1.2))*AV115*I115),2)*BS115),2))*AT115)/100),2)+ROUND(((ROUND((ROUND(((AE115-((EU115*1.2)))*AV115*I115),2)*BS115),2)*AT115)/100),2))</f>
        <v>6.41</v>
      </c>
      <c r="Y115" s="2">
        <f>(ROUND((((S115+ROUND((ROUND((((EU115*1.2))*AV115*I115),2)*BS115),2))*AU115)/100),2)+ROUND(((ROUND((ROUND(((AE115-((EU115*1.2)))*AV115*I115),2)*BS115),2)*AU115)/100),2))</f>
        <v>3.28</v>
      </c>
      <c r="Z115" s="2"/>
      <c r="AA115" s="2">
        <v>55929113</v>
      </c>
      <c r="AB115" s="2">
        <f t="shared" si="92"/>
        <v>680.47199999999998</v>
      </c>
      <c r="AC115" s="2">
        <f>ROUND(((ES115*1)),6)</f>
        <v>0</v>
      </c>
      <c r="AD115" s="2">
        <f>ROUND(((((ET115*1.2))-((EU115*1.2)))+AE115),6)</f>
        <v>0</v>
      </c>
      <c r="AE115" s="2">
        <f>ROUND(((EU115*1.2)),6)</f>
        <v>0</v>
      </c>
      <c r="AF115" s="2">
        <f>ROUND(((EV115*1.2)),6)</f>
        <v>680.47199999999998</v>
      </c>
      <c r="AG115" s="2">
        <f t="shared" si="93"/>
        <v>0</v>
      </c>
      <c r="AH115" s="2">
        <f>((EW115*1.2))</f>
        <v>46.8</v>
      </c>
      <c r="AI115" s="2">
        <f>((EX115*1.2))</f>
        <v>0</v>
      </c>
      <c r="AJ115" s="2">
        <f t="shared" si="94"/>
        <v>0</v>
      </c>
      <c r="AK115" s="2">
        <v>567.05999999999995</v>
      </c>
      <c r="AL115" s="2">
        <v>0</v>
      </c>
      <c r="AM115" s="2">
        <v>0</v>
      </c>
      <c r="AN115" s="2">
        <v>0</v>
      </c>
      <c r="AO115" s="2">
        <v>567.05999999999995</v>
      </c>
      <c r="AP115" s="2">
        <v>0</v>
      </c>
      <c r="AQ115" s="2">
        <v>39</v>
      </c>
      <c r="AR115" s="2">
        <v>0</v>
      </c>
      <c r="AS115" s="2">
        <v>0</v>
      </c>
      <c r="AT115" s="2">
        <v>90</v>
      </c>
      <c r="AU115" s="2">
        <v>46</v>
      </c>
      <c r="AV115" s="2">
        <v>1.0469999999999999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0</v>
      </c>
      <c r="BI115" s="2">
        <v>2</v>
      </c>
      <c r="BJ115" s="2" t="s">
        <v>44</v>
      </c>
      <c r="BK115" s="2"/>
      <c r="BL115" s="2"/>
      <c r="BM115" s="2">
        <v>68</v>
      </c>
      <c r="BN115" s="2">
        <v>0</v>
      </c>
      <c r="BO115" s="2" t="s">
        <v>41</v>
      </c>
      <c r="BP115" s="2">
        <v>1</v>
      </c>
      <c r="BQ115" s="2">
        <v>40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90</v>
      </c>
      <c r="CA115" s="2">
        <v>46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1250</v>
      </c>
      <c r="CO115" s="2">
        <v>0</v>
      </c>
      <c r="CP115" s="2">
        <f t="shared" si="95"/>
        <v>7.12</v>
      </c>
      <c r="CQ115" s="2">
        <f t="shared" si="96"/>
        <v>0</v>
      </c>
      <c r="CR115" s="2">
        <f>(ROUND((ROUND((((ET115*1.2))*AV115*1),2)*BB115),2)+ROUND((ROUND(((AE115-((EU115*1.2)))*AV115*1),2)*BS115),2))</f>
        <v>0</v>
      </c>
      <c r="CS115" s="2">
        <f>(ROUND((ROUND((((EU115*1.2))*AV115*1),2)*BS115),2)+ROUND((ROUND(((AE115-((EU115*1.2)))*AV115*1),2)*BS115),2))</f>
        <v>0</v>
      </c>
      <c r="CT115" s="2">
        <f t="shared" si="97"/>
        <v>712.45</v>
      </c>
      <c r="CU115" s="2">
        <f t="shared" si="98"/>
        <v>0</v>
      </c>
      <c r="CV115" s="2">
        <f t="shared" si="99"/>
        <v>48.999599999999994</v>
      </c>
      <c r="CW115" s="2">
        <f t="shared" si="100"/>
        <v>0</v>
      </c>
      <c r="CX115" s="2">
        <f t="shared" si="101"/>
        <v>0</v>
      </c>
      <c r="CY115" s="2">
        <f>(ROUND((((S115+ROUND((ROUND((((EU115*1.2))*AV115*1),2)*BS115),2))*AT115)/100),2)+ROUND(((ROUND((ROUND(((AE115-((EU115*1.2)))*AV115*1),2)*BS115),2)*AT115)/100),2))</f>
        <v>6.41</v>
      </c>
      <c r="CZ115" s="2">
        <f>(ROUND((((S115+ROUND((ROUND((((EU115*1.2))*AV115*1),2)*BS115),2))*AU115)/100),2)+ROUND(((ROUND((ROUND(((AE115-((EU115*1.2)))*AV115*1),2)*BS115),2)*AU115)/100),2))</f>
        <v>3.28</v>
      </c>
      <c r="DA115" s="2"/>
      <c r="DB115" s="2">
        <v>63</v>
      </c>
      <c r="DC115" s="2" t="s">
        <v>3</v>
      </c>
      <c r="DD115" s="2" t="s">
        <v>62</v>
      </c>
      <c r="DE115" s="2" t="s">
        <v>63</v>
      </c>
      <c r="DF115" s="2" t="s">
        <v>63</v>
      </c>
      <c r="DG115" s="2" t="s">
        <v>63</v>
      </c>
      <c r="DH115" s="2" t="s">
        <v>3</v>
      </c>
      <c r="DI115" s="2" t="s">
        <v>63</v>
      </c>
      <c r="DJ115" s="2" t="s">
        <v>63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43</v>
      </c>
      <c r="DW115" s="2" t="s">
        <v>43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55393700</v>
      </c>
      <c r="EF115" s="2">
        <v>40</v>
      </c>
      <c r="EG115" s="2" t="s">
        <v>26</v>
      </c>
      <c r="EH115" s="2">
        <v>0</v>
      </c>
      <c r="EI115" s="2" t="s">
        <v>3</v>
      </c>
      <c r="EJ115" s="2">
        <v>2</v>
      </c>
      <c r="EK115" s="2">
        <v>68</v>
      </c>
      <c r="EL115" s="2" t="s">
        <v>27</v>
      </c>
      <c r="EM115" s="2" t="s">
        <v>28</v>
      </c>
      <c r="EN115" s="2"/>
      <c r="EO115" s="2" t="s">
        <v>67</v>
      </c>
      <c r="EP115" s="2"/>
      <c r="EQ115" s="2">
        <v>0</v>
      </c>
      <c r="ER115" s="2">
        <v>567.05999999999995</v>
      </c>
      <c r="ES115" s="2">
        <v>0</v>
      </c>
      <c r="ET115" s="2">
        <v>0</v>
      </c>
      <c r="EU115" s="2">
        <v>0</v>
      </c>
      <c r="EV115" s="2">
        <v>567.05999999999995</v>
      </c>
      <c r="EW115" s="2">
        <v>39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v>0</v>
      </c>
      <c r="FS115" s="2">
        <v>0</v>
      </c>
      <c r="FT115" s="2"/>
      <c r="FU115" s="2"/>
      <c r="FV115" s="2"/>
      <c r="FW115" s="2"/>
      <c r="FX115" s="2">
        <v>90</v>
      </c>
      <c r="FY115" s="2">
        <v>46</v>
      </c>
      <c r="FZ115" s="2"/>
      <c r="GA115" s="2" t="s">
        <v>3</v>
      </c>
      <c r="GB115" s="2"/>
      <c r="GC115" s="2"/>
      <c r="GD115" s="2">
        <v>1</v>
      </c>
      <c r="GE115" s="2"/>
      <c r="GF115" s="2">
        <v>-821238356</v>
      </c>
      <c r="GG115" s="2">
        <v>2</v>
      </c>
      <c r="GH115" s="2">
        <v>1</v>
      </c>
      <c r="GI115" s="2">
        <v>2</v>
      </c>
      <c r="GJ115" s="2">
        <v>0</v>
      </c>
      <c r="GK115" s="2">
        <v>0</v>
      </c>
      <c r="GL115" s="2">
        <f t="shared" si="102"/>
        <v>0</v>
      </c>
      <c r="GM115" s="2">
        <f t="shared" si="103"/>
        <v>16.809999999999999</v>
      </c>
      <c r="GN115" s="2">
        <f t="shared" si="104"/>
        <v>0</v>
      </c>
      <c r="GO115" s="2">
        <f t="shared" si="105"/>
        <v>16.809999999999999</v>
      </c>
      <c r="GP115" s="2">
        <f t="shared" si="106"/>
        <v>0</v>
      </c>
      <c r="GQ115" s="2"/>
      <c r="GR115" s="2">
        <v>0</v>
      </c>
      <c r="GS115" s="2">
        <v>3</v>
      </c>
      <c r="GT115" s="2">
        <v>0</v>
      </c>
      <c r="GU115" s="2" t="s">
        <v>3</v>
      </c>
      <c r="GV115" s="2">
        <f t="shared" si="107"/>
        <v>0</v>
      </c>
      <c r="GW115" s="2">
        <v>1</v>
      </c>
      <c r="GX115" s="2">
        <f t="shared" si="108"/>
        <v>0</v>
      </c>
      <c r="GY115" s="2"/>
      <c r="GZ115" s="2"/>
      <c r="HA115" s="2">
        <v>0</v>
      </c>
      <c r="HB115" s="2">
        <v>0</v>
      </c>
      <c r="HC115" s="2">
        <f t="shared" si="109"/>
        <v>0</v>
      </c>
      <c r="HD115" s="2"/>
      <c r="HE115" s="2" t="s">
        <v>3</v>
      </c>
      <c r="HF115" s="2" t="s">
        <v>3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">
      <c r="A116" s="3">
        <v>17</v>
      </c>
      <c r="B116" s="3">
        <v>1</v>
      </c>
      <c r="C116" s="3">
        <f>ROW(SmtRes!A216)</f>
        <v>216</v>
      </c>
      <c r="D116" s="3">
        <f>ROW(EtalonRes!A270)</f>
        <v>270</v>
      </c>
      <c r="E116" s="3" t="s">
        <v>195</v>
      </c>
      <c r="F116" s="3" t="s">
        <v>41</v>
      </c>
      <c r="G116" s="3" t="s">
        <v>42</v>
      </c>
      <c r="H116" s="3" t="s">
        <v>43</v>
      </c>
      <c r="I116" s="3">
        <f>ROUND(1/100,9)</f>
        <v>0.01</v>
      </c>
      <c r="J116" s="3">
        <v>0</v>
      </c>
      <c r="K116" s="3">
        <f>ROUND(1/100,9)</f>
        <v>0.01</v>
      </c>
      <c r="O116" s="3">
        <f t="shared" si="85"/>
        <v>401.21</v>
      </c>
      <c r="P116" s="3">
        <f t="shared" si="86"/>
        <v>0</v>
      </c>
      <c r="Q116" s="3">
        <f>(ROUND((ROUND((((ET116*1.2))*AV116*I116),2)*BB116),2)+ROUND((ROUND(((AE116-((EU116*1.2)))*AV116*I116),2)*BS116),2))</f>
        <v>0</v>
      </c>
      <c r="R116" s="3">
        <f>(ROUND((ROUND((((EU116*1.2))*AV116*I116),2)*BS116),2)+ROUND((ROUND(((AE116-((EU116*1.2)))*AV116*I116),2)*BS116),2))</f>
        <v>0</v>
      </c>
      <c r="S116" s="3">
        <f t="shared" si="87"/>
        <v>401.21</v>
      </c>
      <c r="T116" s="3">
        <f t="shared" si="88"/>
        <v>0</v>
      </c>
      <c r="U116" s="3">
        <f t="shared" si="89"/>
        <v>0.48999599999999993</v>
      </c>
      <c r="V116" s="3">
        <f t="shared" si="90"/>
        <v>0</v>
      </c>
      <c r="W116" s="3">
        <f t="shared" si="91"/>
        <v>0</v>
      </c>
      <c r="X116" s="3">
        <f>(ROUND((((S116+ROUND((ROUND((((EU116*1.2))*AV116*I116),2)*BS116),2))*AT116)/100),2)+ROUND(((ROUND((ROUND(((AE116-((EU116*1.2)))*AV116*I116),2)*BS116),2)*AT116)/100),2))</f>
        <v>361.09</v>
      </c>
      <c r="Y116" s="3">
        <f>(ROUND((((S116+ROUND((ROUND((((EU116*1.2))*AV116*I116),2)*BS116),2))*AU116)/100),2)+ROUND(((ROUND((ROUND(((AE116-((EU116*1.2)))*AV116*I116),2)*BS116),2)*AU116)/100),2))</f>
        <v>184.56</v>
      </c>
      <c r="AA116" s="3">
        <v>55929115</v>
      </c>
      <c r="AB116" s="3">
        <f t="shared" si="92"/>
        <v>680.47199999999998</v>
      </c>
      <c r="AC116" s="3">
        <f>ROUND(((ES116*1)),6)</f>
        <v>0</v>
      </c>
      <c r="AD116" s="3">
        <f>ROUND(((((ET116*1.2))-((EU116*1.2)))+AE116),6)</f>
        <v>0</v>
      </c>
      <c r="AE116" s="3">
        <f>ROUND(((EU116*1.2)),6)</f>
        <v>0</v>
      </c>
      <c r="AF116" s="3">
        <f>ROUND(((EV116*1.2)),6)</f>
        <v>680.47199999999998</v>
      </c>
      <c r="AG116" s="3">
        <f t="shared" si="93"/>
        <v>0</v>
      </c>
      <c r="AH116" s="3">
        <f>((EW116*1.2))</f>
        <v>46.8</v>
      </c>
      <c r="AI116" s="3">
        <f>((EX116*1.2))</f>
        <v>0</v>
      </c>
      <c r="AJ116" s="3">
        <f t="shared" si="94"/>
        <v>0</v>
      </c>
      <c r="AK116" s="3">
        <v>567.05999999999995</v>
      </c>
      <c r="AL116" s="3">
        <v>0</v>
      </c>
      <c r="AM116" s="3">
        <v>0</v>
      </c>
      <c r="AN116" s="3">
        <v>0</v>
      </c>
      <c r="AO116" s="3">
        <v>567.05999999999995</v>
      </c>
      <c r="AP116" s="3">
        <v>0</v>
      </c>
      <c r="AQ116" s="3">
        <v>39</v>
      </c>
      <c r="AR116" s="3">
        <v>0</v>
      </c>
      <c r="AS116" s="3">
        <v>0</v>
      </c>
      <c r="AT116" s="3">
        <v>90</v>
      </c>
      <c r="AU116" s="3">
        <v>46</v>
      </c>
      <c r="AV116" s="3">
        <v>1.0469999999999999</v>
      </c>
      <c r="AW116" s="3">
        <v>1</v>
      </c>
      <c r="AZ116" s="3">
        <v>1</v>
      </c>
      <c r="BA116" s="3">
        <v>56.35</v>
      </c>
      <c r="BB116" s="3">
        <v>1</v>
      </c>
      <c r="BC116" s="3">
        <v>1</v>
      </c>
      <c r="BD116" s="3" t="s">
        <v>3</v>
      </c>
      <c r="BE116" s="3" t="s">
        <v>3</v>
      </c>
      <c r="BF116" s="3" t="s">
        <v>3</v>
      </c>
      <c r="BG116" s="3" t="s">
        <v>3</v>
      </c>
      <c r="BH116" s="3">
        <v>0</v>
      </c>
      <c r="BI116" s="3">
        <v>2</v>
      </c>
      <c r="BJ116" s="3" t="s">
        <v>44</v>
      </c>
      <c r="BM116" s="3">
        <v>68</v>
      </c>
      <c r="BN116" s="3">
        <v>0</v>
      </c>
      <c r="BO116" s="3" t="s">
        <v>41</v>
      </c>
      <c r="BP116" s="3">
        <v>1</v>
      </c>
      <c r="BQ116" s="3">
        <v>40</v>
      </c>
      <c r="BR116" s="3">
        <v>0</v>
      </c>
      <c r="BS116" s="3">
        <v>56.35</v>
      </c>
      <c r="BT116" s="3">
        <v>1</v>
      </c>
      <c r="BU116" s="3">
        <v>1</v>
      </c>
      <c r="BV116" s="3">
        <v>1</v>
      </c>
      <c r="BW116" s="3">
        <v>1</v>
      </c>
      <c r="BX116" s="3">
        <v>1</v>
      </c>
      <c r="BY116" s="3" t="s">
        <v>3</v>
      </c>
      <c r="BZ116" s="3">
        <v>90</v>
      </c>
      <c r="CA116" s="3">
        <v>46</v>
      </c>
      <c r="CB116" s="3" t="s">
        <v>3</v>
      </c>
      <c r="CE116" s="3">
        <v>1566</v>
      </c>
      <c r="CF116" s="3">
        <v>0</v>
      </c>
      <c r="CG116" s="3">
        <v>0</v>
      </c>
      <c r="CM116" s="3">
        <v>0</v>
      </c>
      <c r="CN116" s="3" t="s">
        <v>1250</v>
      </c>
      <c r="CO116" s="3">
        <v>0</v>
      </c>
      <c r="CP116" s="3">
        <f t="shared" si="95"/>
        <v>401.21</v>
      </c>
      <c r="CQ116" s="3">
        <f t="shared" si="96"/>
        <v>0</v>
      </c>
      <c r="CR116" s="3">
        <f>(ROUND((ROUND((((ET116*1.2))*AV116*1),2)*BB116),2)+ROUND((ROUND(((AE116-((EU116*1.2)))*AV116*1),2)*BS116),2))</f>
        <v>0</v>
      </c>
      <c r="CS116" s="3">
        <f>(ROUND((ROUND((((EU116*1.2))*AV116*1),2)*BS116),2)+ROUND((ROUND(((AE116-((EU116*1.2)))*AV116*1),2)*BS116),2))</f>
        <v>0</v>
      </c>
      <c r="CT116" s="3">
        <f t="shared" si="97"/>
        <v>40146.559999999998</v>
      </c>
      <c r="CU116" s="3">
        <f t="shared" si="98"/>
        <v>0</v>
      </c>
      <c r="CV116" s="3">
        <f t="shared" si="99"/>
        <v>48.999599999999994</v>
      </c>
      <c r="CW116" s="3">
        <f t="shared" si="100"/>
        <v>0</v>
      </c>
      <c r="CX116" s="3">
        <f t="shared" si="101"/>
        <v>0</v>
      </c>
      <c r="CY116" s="3">
        <f>(ROUND((((S116+ROUND((ROUND((((EU116*1.2))*AV116*1),2)*BS116),2))*AT116)/100),2)+ROUND(((ROUND((ROUND(((AE116-((EU116*1.2)))*AV116*1),2)*BS116),2)*AT116)/100),2))</f>
        <v>361.09</v>
      </c>
      <c r="CZ116" s="3">
        <f>(ROUND((((S116+ROUND((ROUND((((EU116*1.2))*AV116*1),2)*BS116),2))*AU116)/100),2)+ROUND(((ROUND((ROUND(((AE116-((EU116*1.2)))*AV116*1),2)*BS116),2)*AU116)/100),2))</f>
        <v>184.56</v>
      </c>
      <c r="DB116" s="3">
        <v>64</v>
      </c>
      <c r="DC116" s="3" t="s">
        <v>3</v>
      </c>
      <c r="DD116" s="3" t="s">
        <v>62</v>
      </c>
      <c r="DE116" s="3" t="s">
        <v>63</v>
      </c>
      <c r="DF116" s="3" t="s">
        <v>63</v>
      </c>
      <c r="DG116" s="3" t="s">
        <v>63</v>
      </c>
      <c r="DH116" s="3" t="s">
        <v>3</v>
      </c>
      <c r="DI116" s="3" t="s">
        <v>63</v>
      </c>
      <c r="DJ116" s="3" t="s">
        <v>63</v>
      </c>
      <c r="DK116" s="3" t="s">
        <v>3</v>
      </c>
      <c r="DL116" s="3" t="s">
        <v>3</v>
      </c>
      <c r="DM116" s="3" t="s">
        <v>3</v>
      </c>
      <c r="DN116" s="3">
        <v>0</v>
      </c>
      <c r="DO116" s="3">
        <v>0</v>
      </c>
      <c r="DP116" s="3">
        <v>1</v>
      </c>
      <c r="DQ116" s="3">
        <v>1</v>
      </c>
      <c r="DU116" s="3">
        <v>1013</v>
      </c>
      <c r="DV116" s="3" t="s">
        <v>43</v>
      </c>
      <c r="DW116" s="3" t="s">
        <v>43</v>
      </c>
      <c r="DX116" s="3">
        <v>1</v>
      </c>
      <c r="DZ116" s="3" t="s">
        <v>3</v>
      </c>
      <c r="EA116" s="3" t="s">
        <v>3</v>
      </c>
      <c r="EB116" s="3" t="s">
        <v>3</v>
      </c>
      <c r="EC116" s="3" t="s">
        <v>3</v>
      </c>
      <c r="EE116" s="3">
        <v>55393700</v>
      </c>
      <c r="EF116" s="3">
        <v>40</v>
      </c>
      <c r="EG116" s="3" t="s">
        <v>26</v>
      </c>
      <c r="EH116" s="3">
        <v>0</v>
      </c>
      <c r="EI116" s="3" t="s">
        <v>3</v>
      </c>
      <c r="EJ116" s="3">
        <v>2</v>
      </c>
      <c r="EK116" s="3">
        <v>68</v>
      </c>
      <c r="EL116" s="3" t="s">
        <v>27</v>
      </c>
      <c r="EM116" s="3" t="s">
        <v>28</v>
      </c>
      <c r="EO116" s="3" t="s">
        <v>67</v>
      </c>
      <c r="EQ116" s="3">
        <v>0</v>
      </c>
      <c r="ER116" s="3">
        <v>567.05999999999995</v>
      </c>
      <c r="ES116" s="3">
        <v>0</v>
      </c>
      <c r="ET116" s="3">
        <v>0</v>
      </c>
      <c r="EU116" s="3">
        <v>0</v>
      </c>
      <c r="EV116" s="3">
        <v>567.05999999999995</v>
      </c>
      <c r="EW116" s="3">
        <v>39</v>
      </c>
      <c r="EX116" s="3">
        <v>0</v>
      </c>
      <c r="EY116" s="3">
        <v>0</v>
      </c>
      <c r="FQ116" s="3">
        <v>0</v>
      </c>
      <c r="FR116" s="3">
        <v>0</v>
      </c>
      <c r="FS116" s="3">
        <v>0</v>
      </c>
      <c r="FX116" s="3">
        <v>90</v>
      </c>
      <c r="FY116" s="3">
        <v>46</v>
      </c>
      <c r="GA116" s="3" t="s">
        <v>3</v>
      </c>
      <c r="GD116" s="3">
        <v>1</v>
      </c>
      <c r="GF116" s="3">
        <v>-821238356</v>
      </c>
      <c r="GG116" s="3">
        <v>2</v>
      </c>
      <c r="GH116" s="3">
        <v>1</v>
      </c>
      <c r="GI116" s="3">
        <v>2</v>
      </c>
      <c r="GJ116" s="3">
        <v>0</v>
      </c>
      <c r="GK116" s="3">
        <v>0</v>
      </c>
      <c r="GL116" s="3">
        <f t="shared" si="102"/>
        <v>0</v>
      </c>
      <c r="GM116" s="3">
        <f t="shared" si="103"/>
        <v>946.86</v>
      </c>
      <c r="GN116" s="3">
        <f t="shared" si="104"/>
        <v>0</v>
      </c>
      <c r="GO116" s="3">
        <f t="shared" si="105"/>
        <v>946.86</v>
      </c>
      <c r="GP116" s="3">
        <f t="shared" si="106"/>
        <v>0</v>
      </c>
      <c r="GR116" s="3">
        <v>0</v>
      </c>
      <c r="GS116" s="3">
        <v>3</v>
      </c>
      <c r="GT116" s="3">
        <v>0</v>
      </c>
      <c r="GU116" s="3" t="s">
        <v>3</v>
      </c>
      <c r="GV116" s="3">
        <f t="shared" si="107"/>
        <v>0</v>
      </c>
      <c r="GW116" s="3">
        <v>1</v>
      </c>
      <c r="GX116" s="3">
        <f t="shared" si="108"/>
        <v>0</v>
      </c>
      <c r="HA116" s="3">
        <v>0</v>
      </c>
      <c r="HB116" s="3">
        <v>0</v>
      </c>
      <c r="HC116" s="3">
        <f t="shared" si="109"/>
        <v>0</v>
      </c>
      <c r="HE116" s="3" t="s">
        <v>3</v>
      </c>
      <c r="HF116" s="3" t="s">
        <v>3</v>
      </c>
      <c r="HM116" s="3" t="s">
        <v>3</v>
      </c>
      <c r="HN116" s="3" t="s">
        <v>3</v>
      </c>
      <c r="HO116" s="3" t="s">
        <v>3</v>
      </c>
      <c r="HP116" s="3" t="s">
        <v>3</v>
      </c>
      <c r="HQ116" s="3" t="s">
        <v>3</v>
      </c>
      <c r="HS116" s="3">
        <v>0</v>
      </c>
      <c r="IK116" s="3">
        <v>0</v>
      </c>
    </row>
    <row r="117" spans="1:255" x14ac:dyDescent="0.2">
      <c r="A117" s="2">
        <v>17</v>
      </c>
      <c r="B117" s="2">
        <v>1</v>
      </c>
      <c r="C117" s="2"/>
      <c r="D117" s="2"/>
      <c r="E117" s="2" t="s">
        <v>196</v>
      </c>
      <c r="F117" s="2" t="s">
        <v>197</v>
      </c>
      <c r="G117" s="2" t="s">
        <v>198</v>
      </c>
      <c r="H117" s="2" t="s">
        <v>161</v>
      </c>
      <c r="I117" s="2">
        <v>1</v>
      </c>
      <c r="J117" s="2">
        <v>0</v>
      </c>
      <c r="K117" s="2">
        <v>1</v>
      </c>
      <c r="L117" s="2"/>
      <c r="M117" s="2"/>
      <c r="N117" s="2"/>
      <c r="O117" s="2">
        <f t="shared" si="85"/>
        <v>40863.82</v>
      </c>
      <c r="P117" s="2">
        <f t="shared" si="86"/>
        <v>40863.82</v>
      </c>
      <c r="Q117" s="2">
        <f>(ROUND((ROUND(((ET117)*AV117*I117),2)*BB117),2)+ROUND((ROUND(((AE117-(EU117))*AV117*I117),2)*BS117),2))</f>
        <v>0</v>
      </c>
      <c r="R117" s="2">
        <f>(ROUND((ROUND(((EU117)*AV117*I117),2)*BS117),2)+ROUND((ROUND(((AE117-(EU117))*AV117*I117),2)*BS117),2))</f>
        <v>0</v>
      </c>
      <c r="S117" s="2">
        <f t="shared" si="87"/>
        <v>0</v>
      </c>
      <c r="T117" s="2">
        <f t="shared" si="88"/>
        <v>0</v>
      </c>
      <c r="U117" s="2">
        <f t="shared" si="89"/>
        <v>0</v>
      </c>
      <c r="V117" s="2">
        <f t="shared" si="90"/>
        <v>0</v>
      </c>
      <c r="W117" s="2">
        <f t="shared" si="91"/>
        <v>0</v>
      </c>
      <c r="X117" s="2">
        <f>(ROUND((((S117+ROUND((ROUND(((EU117)*AV117*I117),2)*BS117),2))*AT117)/100),2)+ROUND(((ROUND((ROUND(((AE117-(EU117))*AV117*I117),2)*BS117),2)*AT117)/100),2))</f>
        <v>0</v>
      </c>
      <c r="Y117" s="2">
        <f>(ROUND((((S117+ROUND((ROUND(((EU117)*AV117*I117),2)*BS117),2))*AU117)/100),2)+ROUND(((ROUND((ROUND(((AE117-(EU117))*AV117*I117),2)*BS117),2)*AU117)/100),2))</f>
        <v>0</v>
      </c>
      <c r="Z117" s="2"/>
      <c r="AA117" s="2">
        <v>55929113</v>
      </c>
      <c r="AB117" s="2">
        <f t="shared" si="92"/>
        <v>40863.82</v>
      </c>
      <c r="AC117" s="2">
        <f>ROUND((ES117),6)</f>
        <v>40863.82</v>
      </c>
      <c r="AD117" s="2">
        <f>ROUND((((ET117)-(EU117))+AE117),6)</f>
        <v>0</v>
      </c>
      <c r="AE117" s="2">
        <f>ROUND((EU117),6)</f>
        <v>0</v>
      </c>
      <c r="AF117" s="2">
        <f>ROUND((EV117),6)</f>
        <v>0</v>
      </c>
      <c r="AG117" s="2">
        <f t="shared" si="93"/>
        <v>0</v>
      </c>
      <c r="AH117" s="2">
        <f>(EW117)</f>
        <v>0</v>
      </c>
      <c r="AI117" s="2">
        <f>(EX117)</f>
        <v>0</v>
      </c>
      <c r="AJ117" s="2">
        <f t="shared" si="94"/>
        <v>0</v>
      </c>
      <c r="AK117" s="2">
        <v>40863.82</v>
      </c>
      <c r="AL117" s="2">
        <v>40863.82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1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3</v>
      </c>
      <c r="BI117" s="2">
        <v>3</v>
      </c>
      <c r="BJ117" s="2" t="s">
        <v>197</v>
      </c>
      <c r="BK117" s="2"/>
      <c r="BL117" s="2"/>
      <c r="BM117" s="2">
        <v>400007</v>
      </c>
      <c r="BN117" s="2">
        <v>0</v>
      </c>
      <c r="BO117" s="2" t="s">
        <v>3</v>
      </c>
      <c r="BP117" s="2">
        <v>0</v>
      </c>
      <c r="BQ117" s="2">
        <v>214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0</v>
      </c>
      <c r="CA117" s="2">
        <v>0</v>
      </c>
      <c r="CB117" s="2" t="s">
        <v>3</v>
      </c>
      <c r="CC117" s="2"/>
      <c r="CD117" s="2"/>
      <c r="CE117" s="2">
        <v>1566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3</v>
      </c>
      <c r="CO117" s="2">
        <v>0</v>
      </c>
      <c r="CP117" s="2">
        <f t="shared" si="95"/>
        <v>40863.82</v>
      </c>
      <c r="CQ117" s="2">
        <f t="shared" si="96"/>
        <v>40863.82</v>
      </c>
      <c r="CR117" s="2">
        <f>(ROUND((ROUND(((ET117)*AV117*1),2)*BB117),2)+ROUND((ROUND(((AE117-(EU117))*AV117*1),2)*BS117),2))</f>
        <v>0</v>
      </c>
      <c r="CS117" s="2">
        <f>(ROUND((ROUND(((EU117)*AV117*1),2)*BS117),2)+ROUND((ROUND(((AE117-(EU117))*AV117*1),2)*BS117),2))</f>
        <v>0</v>
      </c>
      <c r="CT117" s="2">
        <f t="shared" si="97"/>
        <v>0</v>
      </c>
      <c r="CU117" s="2">
        <f t="shared" si="98"/>
        <v>0</v>
      </c>
      <c r="CV117" s="2">
        <f t="shared" si="99"/>
        <v>0</v>
      </c>
      <c r="CW117" s="2">
        <f t="shared" si="100"/>
        <v>0</v>
      </c>
      <c r="CX117" s="2">
        <f t="shared" si="101"/>
        <v>0</v>
      </c>
      <c r="CY117" s="2">
        <f>(ROUND((((S117+ROUND((ROUND(((EU117)*AV117*1),2)*BS117),2))*AT117)/100),2)+ROUND(((ROUND((ROUND(((AE117-(EU117))*AV117*1),2)*BS117),2)*AT117)/100),2))</f>
        <v>0</v>
      </c>
      <c r="CZ117" s="2">
        <f>(ROUND((((S117+ROUND((ROUND(((EU117)*AV117*1),2)*BS117),2))*AU117)/100),2)+ROUND(((ROUND((ROUND(((AE117-(EU117))*AV117*1),2)*BS117),2)*AU117)/100),2))</f>
        <v>0</v>
      </c>
      <c r="DA117" s="2"/>
      <c r="DB117" s="2"/>
      <c r="DC117" s="2" t="s">
        <v>3</v>
      </c>
      <c r="DD117" s="2" t="s">
        <v>3</v>
      </c>
      <c r="DE117" s="2" t="s">
        <v>3</v>
      </c>
      <c r="DF117" s="2" t="s">
        <v>3</v>
      </c>
      <c r="DG117" s="2" t="s">
        <v>3</v>
      </c>
      <c r="DH117" s="2" t="s">
        <v>3</v>
      </c>
      <c r="DI117" s="2" t="s">
        <v>3</v>
      </c>
      <c r="DJ117" s="2" t="s">
        <v>3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1013</v>
      </c>
      <c r="DV117" s="2" t="s">
        <v>161</v>
      </c>
      <c r="DW117" s="2" t="s">
        <v>161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55393630</v>
      </c>
      <c r="EF117" s="2">
        <v>214</v>
      </c>
      <c r="EG117" s="2" t="s">
        <v>162</v>
      </c>
      <c r="EH117" s="2">
        <v>0</v>
      </c>
      <c r="EI117" s="2" t="s">
        <v>3</v>
      </c>
      <c r="EJ117" s="2">
        <v>3</v>
      </c>
      <c r="EK117" s="2">
        <v>400007</v>
      </c>
      <c r="EL117" s="2" t="s">
        <v>162</v>
      </c>
      <c r="EM117" s="2" t="s">
        <v>163</v>
      </c>
      <c r="EN117" s="2"/>
      <c r="EO117" s="2" t="s">
        <v>3</v>
      </c>
      <c r="EP117" s="2"/>
      <c r="EQ117" s="2">
        <v>16</v>
      </c>
      <c r="ER117" s="2">
        <v>0</v>
      </c>
      <c r="ES117" s="2">
        <v>40863.82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f>P117</f>
        <v>40863.82</v>
      </c>
      <c r="FS117" s="2">
        <v>0</v>
      </c>
      <c r="FT117" s="2"/>
      <c r="FU117" s="2"/>
      <c r="FV117" s="2"/>
      <c r="FW117" s="2"/>
      <c r="FX117" s="2">
        <v>0</v>
      </c>
      <c r="FY117" s="2">
        <v>0</v>
      </c>
      <c r="FZ117" s="2"/>
      <c r="GA117" s="2" t="s">
        <v>199</v>
      </c>
      <c r="GB117" s="2"/>
      <c r="GC117" s="2"/>
      <c r="GD117" s="2">
        <v>1</v>
      </c>
      <c r="GE117" s="2"/>
      <c r="GF117" s="2">
        <v>-754527537</v>
      </c>
      <c r="GG117" s="2">
        <v>2</v>
      </c>
      <c r="GH117" s="2">
        <v>4</v>
      </c>
      <c r="GI117" s="2">
        <v>-2</v>
      </c>
      <c r="GJ117" s="2">
        <v>0</v>
      </c>
      <c r="GK117" s="2">
        <v>0</v>
      </c>
      <c r="GL117" s="2">
        <f t="shared" si="102"/>
        <v>0</v>
      </c>
      <c r="GM117" s="2">
        <f t="shared" si="103"/>
        <v>40863.82</v>
      </c>
      <c r="GN117" s="2">
        <f t="shared" si="104"/>
        <v>0</v>
      </c>
      <c r="GO117" s="2">
        <f t="shared" si="105"/>
        <v>0</v>
      </c>
      <c r="GP117" s="2">
        <f t="shared" si="106"/>
        <v>0</v>
      </c>
      <c r="GQ117" s="2"/>
      <c r="GR117" s="2">
        <v>1</v>
      </c>
      <c r="GS117" s="2">
        <v>2</v>
      </c>
      <c r="GT117" s="2">
        <v>0</v>
      </c>
      <c r="GU117" s="2" t="s">
        <v>3</v>
      </c>
      <c r="GV117" s="2">
        <f t="shared" si="107"/>
        <v>0</v>
      </c>
      <c r="GW117" s="2">
        <v>1</v>
      </c>
      <c r="GX117" s="2">
        <f t="shared" si="108"/>
        <v>0</v>
      </c>
      <c r="GY117" s="2"/>
      <c r="GZ117" s="2"/>
      <c r="HA117" s="2">
        <v>0</v>
      </c>
      <c r="HB117" s="2">
        <v>0</v>
      </c>
      <c r="HC117" s="2">
        <f t="shared" si="109"/>
        <v>0</v>
      </c>
      <c r="HD117" s="2"/>
      <c r="HE117" s="2" t="s">
        <v>34</v>
      </c>
      <c r="HF117" s="2" t="s">
        <v>165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">
      <c r="A118" s="3">
        <v>17</v>
      </c>
      <c r="B118" s="3">
        <v>1</v>
      </c>
      <c r="E118" s="3" t="s">
        <v>196</v>
      </c>
      <c r="F118" s="3" t="s">
        <v>197</v>
      </c>
      <c r="G118" s="3" t="s">
        <v>198</v>
      </c>
      <c r="H118" s="3" t="s">
        <v>161</v>
      </c>
      <c r="I118" s="3">
        <v>1</v>
      </c>
      <c r="J118" s="3">
        <v>0</v>
      </c>
      <c r="K118" s="3">
        <v>1</v>
      </c>
      <c r="O118" s="3">
        <f t="shared" si="85"/>
        <v>309339.12</v>
      </c>
      <c r="P118" s="3">
        <f t="shared" si="86"/>
        <v>309339.12</v>
      </c>
      <c r="Q118" s="3">
        <f>(ROUND((ROUND(((ET118)*AV118*I118),2)*BB118),2)+ROUND((ROUND(((AE118-(EU118))*AV118*I118),2)*BS118),2))</f>
        <v>0</v>
      </c>
      <c r="R118" s="3">
        <f>(ROUND((ROUND(((EU118)*AV118*I118),2)*BS118),2)+ROUND((ROUND(((AE118-(EU118))*AV118*I118),2)*BS118),2))</f>
        <v>0</v>
      </c>
      <c r="S118" s="3">
        <f t="shared" si="87"/>
        <v>0</v>
      </c>
      <c r="T118" s="3">
        <f t="shared" si="88"/>
        <v>0</v>
      </c>
      <c r="U118" s="3">
        <f t="shared" si="89"/>
        <v>0</v>
      </c>
      <c r="V118" s="3">
        <f t="shared" si="90"/>
        <v>0</v>
      </c>
      <c r="W118" s="3">
        <f t="shared" si="91"/>
        <v>0</v>
      </c>
      <c r="X118" s="3">
        <f>(ROUND((((S118+ROUND((ROUND(((EU118)*AV118*I118),2)*BS118),2))*AT118)/100),2)+ROUND(((ROUND((ROUND(((AE118-(EU118))*AV118*I118),2)*BS118),2)*AT118)/100),2))</f>
        <v>0</v>
      </c>
      <c r="Y118" s="3">
        <f>(ROUND((((S118+ROUND((ROUND(((EU118)*AV118*I118),2)*BS118),2))*AU118)/100),2)+ROUND(((ROUND((ROUND(((AE118-(EU118))*AV118*I118),2)*BS118),2)*AU118)/100),2))</f>
        <v>0</v>
      </c>
      <c r="AA118" s="3">
        <v>55929115</v>
      </c>
      <c r="AB118" s="3">
        <f t="shared" si="92"/>
        <v>40863.82</v>
      </c>
      <c r="AC118" s="3">
        <f>ROUND((ES118),6)</f>
        <v>40863.82</v>
      </c>
      <c r="AD118" s="3">
        <f>ROUND((((ET118)-(EU118))+AE118),6)</f>
        <v>0</v>
      </c>
      <c r="AE118" s="3">
        <f>ROUND((EU118),6)</f>
        <v>0</v>
      </c>
      <c r="AF118" s="3">
        <f>ROUND((EV118),6)</f>
        <v>0</v>
      </c>
      <c r="AG118" s="3">
        <f t="shared" si="93"/>
        <v>0</v>
      </c>
      <c r="AH118" s="3">
        <f>(EW118)</f>
        <v>0</v>
      </c>
      <c r="AI118" s="3">
        <f>(EX118)</f>
        <v>0</v>
      </c>
      <c r="AJ118" s="3">
        <f t="shared" si="94"/>
        <v>0</v>
      </c>
      <c r="AK118" s="3">
        <v>40863.82</v>
      </c>
      <c r="AL118" s="3">
        <v>40863.82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1</v>
      </c>
      <c r="AW118" s="3">
        <v>1</v>
      </c>
      <c r="AZ118" s="3">
        <v>1</v>
      </c>
      <c r="BA118" s="3">
        <v>1</v>
      </c>
      <c r="BB118" s="3">
        <v>1</v>
      </c>
      <c r="BC118" s="3">
        <v>7.57</v>
      </c>
      <c r="BD118" s="3" t="s">
        <v>3</v>
      </c>
      <c r="BE118" s="3" t="s">
        <v>3</v>
      </c>
      <c r="BF118" s="3" t="s">
        <v>3</v>
      </c>
      <c r="BG118" s="3" t="s">
        <v>3</v>
      </c>
      <c r="BH118" s="3">
        <v>3</v>
      </c>
      <c r="BI118" s="3">
        <v>3</v>
      </c>
      <c r="BJ118" s="3" t="s">
        <v>197</v>
      </c>
      <c r="BM118" s="3">
        <v>400007</v>
      </c>
      <c r="BN118" s="3">
        <v>0</v>
      </c>
      <c r="BO118" s="3" t="s">
        <v>3</v>
      </c>
      <c r="BP118" s="3">
        <v>0</v>
      </c>
      <c r="BQ118" s="3">
        <v>214</v>
      </c>
      <c r="BR118" s="3">
        <v>0</v>
      </c>
      <c r="BS118" s="3">
        <v>1</v>
      </c>
      <c r="BT118" s="3">
        <v>1</v>
      </c>
      <c r="BU118" s="3">
        <v>1</v>
      </c>
      <c r="BV118" s="3">
        <v>1</v>
      </c>
      <c r="BW118" s="3">
        <v>1</v>
      </c>
      <c r="BX118" s="3">
        <v>1</v>
      </c>
      <c r="BY118" s="3" t="s">
        <v>3</v>
      </c>
      <c r="BZ118" s="3">
        <v>0</v>
      </c>
      <c r="CA118" s="3">
        <v>0</v>
      </c>
      <c r="CB118" s="3" t="s">
        <v>3</v>
      </c>
      <c r="CE118" s="3">
        <v>1566</v>
      </c>
      <c r="CF118" s="3">
        <v>0</v>
      </c>
      <c r="CG118" s="3">
        <v>0</v>
      </c>
      <c r="CM118" s="3">
        <v>0</v>
      </c>
      <c r="CN118" s="3" t="s">
        <v>3</v>
      </c>
      <c r="CO118" s="3">
        <v>0</v>
      </c>
      <c r="CP118" s="3">
        <f t="shared" si="95"/>
        <v>309339.12</v>
      </c>
      <c r="CQ118" s="3">
        <f t="shared" si="96"/>
        <v>309339.12</v>
      </c>
      <c r="CR118" s="3">
        <f>(ROUND((ROUND(((ET118)*AV118*1),2)*BB118),2)+ROUND((ROUND(((AE118-(EU118))*AV118*1),2)*BS118),2))</f>
        <v>0</v>
      </c>
      <c r="CS118" s="3">
        <f>(ROUND((ROUND(((EU118)*AV118*1),2)*BS118),2)+ROUND((ROUND(((AE118-(EU118))*AV118*1),2)*BS118),2))</f>
        <v>0</v>
      </c>
      <c r="CT118" s="3">
        <f t="shared" si="97"/>
        <v>0</v>
      </c>
      <c r="CU118" s="3">
        <f t="shared" si="98"/>
        <v>0</v>
      </c>
      <c r="CV118" s="3">
        <f t="shared" si="99"/>
        <v>0</v>
      </c>
      <c r="CW118" s="3">
        <f t="shared" si="100"/>
        <v>0</v>
      </c>
      <c r="CX118" s="3">
        <f t="shared" si="101"/>
        <v>0</v>
      </c>
      <c r="CY118" s="3">
        <f>(ROUND((((S118+ROUND((ROUND(((EU118)*AV118*1),2)*BS118),2))*AT118)/100),2)+ROUND(((ROUND((ROUND(((AE118-(EU118))*AV118*1),2)*BS118),2)*AT118)/100),2))</f>
        <v>0</v>
      </c>
      <c r="CZ118" s="3">
        <f>(ROUND((((S118+ROUND((ROUND(((EU118)*AV118*1),2)*BS118),2))*AU118)/100),2)+ROUND(((ROUND((ROUND(((AE118-(EU118))*AV118*1),2)*BS118),2)*AU118)/100),2))</f>
        <v>0</v>
      </c>
      <c r="DC118" s="3" t="s">
        <v>3</v>
      </c>
      <c r="DD118" s="3" t="s">
        <v>3</v>
      </c>
      <c r="DE118" s="3" t="s">
        <v>3</v>
      </c>
      <c r="DF118" s="3" t="s">
        <v>3</v>
      </c>
      <c r="DG118" s="3" t="s">
        <v>3</v>
      </c>
      <c r="DH118" s="3" t="s">
        <v>3</v>
      </c>
      <c r="DI118" s="3" t="s">
        <v>3</v>
      </c>
      <c r="DJ118" s="3" t="s">
        <v>3</v>
      </c>
      <c r="DK118" s="3" t="s">
        <v>3</v>
      </c>
      <c r="DL118" s="3" t="s">
        <v>3</v>
      </c>
      <c r="DM118" s="3" t="s">
        <v>3</v>
      </c>
      <c r="DN118" s="3">
        <v>0</v>
      </c>
      <c r="DO118" s="3">
        <v>0</v>
      </c>
      <c r="DP118" s="3">
        <v>1</v>
      </c>
      <c r="DQ118" s="3">
        <v>1</v>
      </c>
      <c r="DU118" s="3">
        <v>1013</v>
      </c>
      <c r="DV118" s="3" t="s">
        <v>161</v>
      </c>
      <c r="DW118" s="3" t="s">
        <v>161</v>
      </c>
      <c r="DX118" s="3">
        <v>1</v>
      </c>
      <c r="DZ118" s="3" t="s">
        <v>3</v>
      </c>
      <c r="EA118" s="3" t="s">
        <v>3</v>
      </c>
      <c r="EB118" s="3" t="s">
        <v>3</v>
      </c>
      <c r="EC118" s="3" t="s">
        <v>3</v>
      </c>
      <c r="EE118" s="3">
        <v>55393630</v>
      </c>
      <c r="EF118" s="3">
        <v>214</v>
      </c>
      <c r="EG118" s="3" t="s">
        <v>162</v>
      </c>
      <c r="EH118" s="3">
        <v>0</v>
      </c>
      <c r="EI118" s="3" t="s">
        <v>3</v>
      </c>
      <c r="EJ118" s="3">
        <v>3</v>
      </c>
      <c r="EK118" s="3">
        <v>400007</v>
      </c>
      <c r="EL118" s="3" t="s">
        <v>162</v>
      </c>
      <c r="EM118" s="3" t="s">
        <v>163</v>
      </c>
      <c r="EO118" s="3" t="s">
        <v>3</v>
      </c>
      <c r="EQ118" s="3">
        <v>16</v>
      </c>
      <c r="ER118" s="3">
        <v>0</v>
      </c>
      <c r="ES118" s="3">
        <v>40863.82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5</v>
      </c>
      <c r="FC118" s="3">
        <v>1</v>
      </c>
      <c r="FD118" s="3">
        <v>18</v>
      </c>
      <c r="FF118" s="3">
        <v>362057</v>
      </c>
      <c r="FQ118" s="3">
        <v>0</v>
      </c>
      <c r="FR118" s="3">
        <f>P118</f>
        <v>309339.12</v>
      </c>
      <c r="FS118" s="3">
        <v>0</v>
      </c>
      <c r="FX118" s="3">
        <v>0</v>
      </c>
      <c r="FY118" s="3">
        <v>0</v>
      </c>
      <c r="GA118" s="3" t="s">
        <v>199</v>
      </c>
      <c r="GD118" s="3">
        <v>1</v>
      </c>
      <c r="GF118" s="3">
        <v>-754527537</v>
      </c>
      <c r="GG118" s="3">
        <v>2</v>
      </c>
      <c r="GH118" s="3">
        <v>3</v>
      </c>
      <c r="GI118" s="3">
        <v>5</v>
      </c>
      <c r="GJ118" s="3">
        <v>0</v>
      </c>
      <c r="GK118" s="3">
        <v>0</v>
      </c>
      <c r="GL118" s="3">
        <f t="shared" si="102"/>
        <v>0</v>
      </c>
      <c r="GM118" s="3">
        <f t="shared" si="103"/>
        <v>309339.12</v>
      </c>
      <c r="GN118" s="3">
        <f t="shared" si="104"/>
        <v>0</v>
      </c>
      <c r="GO118" s="3">
        <f t="shared" si="105"/>
        <v>0</v>
      </c>
      <c r="GP118" s="3">
        <f t="shared" si="106"/>
        <v>0</v>
      </c>
      <c r="GR118" s="3">
        <v>1</v>
      </c>
      <c r="GS118" s="3">
        <v>1</v>
      </c>
      <c r="GT118" s="3">
        <v>0</v>
      </c>
      <c r="GU118" s="3" t="s">
        <v>3</v>
      </c>
      <c r="GV118" s="3">
        <f t="shared" si="107"/>
        <v>0</v>
      </c>
      <c r="GW118" s="3">
        <v>1</v>
      </c>
      <c r="GX118" s="3">
        <f t="shared" si="108"/>
        <v>0</v>
      </c>
      <c r="HA118" s="3">
        <v>0</v>
      </c>
      <c r="HB118" s="3">
        <v>0</v>
      </c>
      <c r="HC118" s="3">
        <f t="shared" si="109"/>
        <v>0</v>
      </c>
      <c r="HE118" s="3" t="s">
        <v>34</v>
      </c>
      <c r="HF118" s="3" t="s">
        <v>165</v>
      </c>
      <c r="HM118" s="3" t="s">
        <v>3</v>
      </c>
      <c r="HN118" s="3" t="s">
        <v>3</v>
      </c>
      <c r="HO118" s="3" t="s">
        <v>3</v>
      </c>
      <c r="HP118" s="3" t="s">
        <v>3</v>
      </c>
      <c r="HQ118" s="3" t="s">
        <v>3</v>
      </c>
      <c r="HS118" s="3">
        <v>0</v>
      </c>
      <c r="IK118" s="3">
        <v>0</v>
      </c>
    </row>
    <row r="119" spans="1:255" x14ac:dyDescent="0.2">
      <c r="A119" s="2">
        <v>17</v>
      </c>
      <c r="B119" s="2">
        <v>1</v>
      </c>
      <c r="C119" s="2">
        <f>ROW(SmtRes!A218)</f>
        <v>218</v>
      </c>
      <c r="D119" s="2">
        <f>ROW(EtalonRes!A272)</f>
        <v>272</v>
      </c>
      <c r="E119" s="2" t="s">
        <v>200</v>
      </c>
      <c r="F119" s="2" t="s">
        <v>201</v>
      </c>
      <c r="G119" s="2" t="s">
        <v>202</v>
      </c>
      <c r="H119" s="2" t="s">
        <v>203</v>
      </c>
      <c r="I119" s="2">
        <f>ROUND(5/100,9)</f>
        <v>0.05</v>
      </c>
      <c r="J119" s="2">
        <v>0</v>
      </c>
      <c r="K119" s="2">
        <f>ROUND(5/100,9)</f>
        <v>0.05</v>
      </c>
      <c r="L119" s="2"/>
      <c r="M119" s="2"/>
      <c r="N119" s="2"/>
      <c r="O119" s="2">
        <f t="shared" si="85"/>
        <v>2.46</v>
      </c>
      <c r="P119" s="2">
        <f t="shared" si="86"/>
        <v>0</v>
      </c>
      <c r="Q119" s="2">
        <f>(ROUND((ROUND((((ET119*1.2))*AV119*I119),2)*BB119),2)+ROUND((ROUND(((AE119-((EU119*1.2)))*AV119*I119),2)*BS119),2))</f>
        <v>0</v>
      </c>
      <c r="R119" s="2">
        <f>(ROUND((ROUND((((EU119*1.2))*AV119*I119),2)*BS119),2)+ROUND((ROUND(((AE119-((EU119*1.2)))*AV119*I119),2)*BS119),2))</f>
        <v>0</v>
      </c>
      <c r="S119" s="2">
        <f t="shared" si="87"/>
        <v>2.46</v>
      </c>
      <c r="T119" s="2">
        <f t="shared" si="88"/>
        <v>0</v>
      </c>
      <c r="U119" s="2">
        <f t="shared" si="89"/>
        <v>0.19474199999999997</v>
      </c>
      <c r="V119" s="2">
        <f t="shared" si="90"/>
        <v>0</v>
      </c>
      <c r="W119" s="2">
        <f t="shared" si="91"/>
        <v>0</v>
      </c>
      <c r="X119" s="2">
        <f>(ROUND((((S119+ROUND((ROUND((((EU119*1.2))*AV119*I119),2)*BS119),2))*AT119)/100),2)+ROUND(((ROUND((ROUND(((AE119-((EU119*1.2)))*AV119*I119),2)*BS119),2)*AT119)/100),2))</f>
        <v>2.21</v>
      </c>
      <c r="Y119" s="2">
        <f>(ROUND((((S119+ROUND((ROUND((((EU119*1.2))*AV119*I119),2)*BS119),2))*AU119)/100),2)+ROUND(((ROUND((ROUND(((AE119-((EU119*1.2)))*AV119*I119),2)*BS119),2)*AU119)/100),2))</f>
        <v>1.1299999999999999</v>
      </c>
      <c r="Z119" s="2"/>
      <c r="AA119" s="2">
        <v>55929113</v>
      </c>
      <c r="AB119" s="2">
        <f t="shared" si="92"/>
        <v>46.944000000000003</v>
      </c>
      <c r="AC119" s="2">
        <f>ROUND(((ES119*1)),6)</f>
        <v>0</v>
      </c>
      <c r="AD119" s="2">
        <f>ROUND(((((ET119*1.2))-((EU119*1.2)))+AE119),6)</f>
        <v>0</v>
      </c>
      <c r="AE119" s="2">
        <f>ROUND(((EU119*1.2)),6)</f>
        <v>0</v>
      </c>
      <c r="AF119" s="2">
        <f>ROUND(((EV119*1.2)),6)</f>
        <v>46.944000000000003</v>
      </c>
      <c r="AG119" s="2">
        <f t="shared" si="93"/>
        <v>0</v>
      </c>
      <c r="AH119" s="2">
        <f>((EW119*1.2))</f>
        <v>3.7199999999999998</v>
      </c>
      <c r="AI119" s="2">
        <f>((EX119*1.2))</f>
        <v>0</v>
      </c>
      <c r="AJ119" s="2">
        <f t="shared" si="94"/>
        <v>0</v>
      </c>
      <c r="AK119" s="2">
        <v>39.119999999999997</v>
      </c>
      <c r="AL119" s="2">
        <v>0</v>
      </c>
      <c r="AM119" s="2">
        <v>0</v>
      </c>
      <c r="AN119" s="2">
        <v>0</v>
      </c>
      <c r="AO119" s="2">
        <v>39.119999999999997</v>
      </c>
      <c r="AP119" s="2">
        <v>0</v>
      </c>
      <c r="AQ119" s="2">
        <v>3.1</v>
      </c>
      <c r="AR119" s="2">
        <v>0</v>
      </c>
      <c r="AS119" s="2">
        <v>0</v>
      </c>
      <c r="AT119" s="2">
        <v>90</v>
      </c>
      <c r="AU119" s="2">
        <v>46</v>
      </c>
      <c r="AV119" s="2">
        <v>1.0469999999999999</v>
      </c>
      <c r="AW119" s="2">
        <v>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0</v>
      </c>
      <c r="BI119" s="2">
        <v>2</v>
      </c>
      <c r="BJ119" s="2" t="s">
        <v>204</v>
      </c>
      <c r="BK119" s="2"/>
      <c r="BL119" s="2"/>
      <c r="BM119" s="2">
        <v>68</v>
      </c>
      <c r="BN119" s="2">
        <v>0</v>
      </c>
      <c r="BO119" s="2" t="s">
        <v>201</v>
      </c>
      <c r="BP119" s="2">
        <v>1</v>
      </c>
      <c r="BQ119" s="2">
        <v>40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90</v>
      </c>
      <c r="CA119" s="2">
        <v>46</v>
      </c>
      <c r="CB119" s="2" t="s">
        <v>3</v>
      </c>
      <c r="CC119" s="2"/>
      <c r="CD119" s="2"/>
      <c r="CE119" s="2">
        <v>1566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1250</v>
      </c>
      <c r="CO119" s="2">
        <v>0</v>
      </c>
      <c r="CP119" s="2">
        <f t="shared" si="95"/>
        <v>2.46</v>
      </c>
      <c r="CQ119" s="2">
        <f t="shared" si="96"/>
        <v>0</v>
      </c>
      <c r="CR119" s="2">
        <f>(ROUND((ROUND((((ET119*1.2))*AV119*1),2)*BB119),2)+ROUND((ROUND(((AE119-((EU119*1.2)))*AV119*1),2)*BS119),2))</f>
        <v>0</v>
      </c>
      <c r="CS119" s="2">
        <f>(ROUND((ROUND((((EU119*1.2))*AV119*1),2)*BS119),2)+ROUND((ROUND(((AE119-((EU119*1.2)))*AV119*1),2)*BS119),2))</f>
        <v>0</v>
      </c>
      <c r="CT119" s="2">
        <f t="shared" si="97"/>
        <v>49.15</v>
      </c>
      <c r="CU119" s="2">
        <f t="shared" si="98"/>
        <v>0</v>
      </c>
      <c r="CV119" s="2">
        <f t="shared" si="99"/>
        <v>3.8948399999999994</v>
      </c>
      <c r="CW119" s="2">
        <f t="shared" si="100"/>
        <v>0</v>
      </c>
      <c r="CX119" s="2">
        <f t="shared" si="101"/>
        <v>0</v>
      </c>
      <c r="CY119" s="2">
        <f>(ROUND((((S119+ROUND((ROUND((((EU119*1.2))*AV119*1),2)*BS119),2))*AT119)/100),2)+ROUND(((ROUND((ROUND(((AE119-((EU119*1.2)))*AV119*1),2)*BS119),2)*AT119)/100),2))</f>
        <v>2.21</v>
      </c>
      <c r="CZ119" s="2">
        <f>(ROUND((((S119+ROUND((ROUND((((EU119*1.2))*AV119*1),2)*BS119),2))*AU119)/100),2)+ROUND(((ROUND((ROUND(((AE119-((EU119*1.2)))*AV119*1),2)*BS119),2)*AU119)/100),2))</f>
        <v>1.1299999999999999</v>
      </c>
      <c r="DA119" s="2"/>
      <c r="DB119" s="2">
        <v>65</v>
      </c>
      <c r="DC119" s="2" t="s">
        <v>3</v>
      </c>
      <c r="DD119" s="2" t="s">
        <v>62</v>
      </c>
      <c r="DE119" s="2" t="s">
        <v>63</v>
      </c>
      <c r="DF119" s="2" t="s">
        <v>63</v>
      </c>
      <c r="DG119" s="2" t="s">
        <v>63</v>
      </c>
      <c r="DH119" s="2" t="s">
        <v>3</v>
      </c>
      <c r="DI119" s="2" t="s">
        <v>63</v>
      </c>
      <c r="DJ119" s="2" t="s">
        <v>63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1013</v>
      </c>
      <c r="DV119" s="2" t="s">
        <v>203</v>
      </c>
      <c r="DW119" s="2" t="s">
        <v>203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55393700</v>
      </c>
      <c r="EF119" s="2">
        <v>40</v>
      </c>
      <c r="EG119" s="2" t="s">
        <v>26</v>
      </c>
      <c r="EH119" s="2">
        <v>0</v>
      </c>
      <c r="EI119" s="2" t="s">
        <v>3</v>
      </c>
      <c r="EJ119" s="2">
        <v>2</v>
      </c>
      <c r="EK119" s="2">
        <v>68</v>
      </c>
      <c r="EL119" s="2" t="s">
        <v>27</v>
      </c>
      <c r="EM119" s="2" t="s">
        <v>28</v>
      </c>
      <c r="EN119" s="2"/>
      <c r="EO119" s="2" t="s">
        <v>67</v>
      </c>
      <c r="EP119" s="2"/>
      <c r="EQ119" s="2">
        <v>0</v>
      </c>
      <c r="ER119" s="2">
        <v>39.119999999999997</v>
      </c>
      <c r="ES119" s="2">
        <v>0</v>
      </c>
      <c r="ET119" s="2">
        <v>0</v>
      </c>
      <c r="EU119" s="2">
        <v>0</v>
      </c>
      <c r="EV119" s="2">
        <v>39.119999999999997</v>
      </c>
      <c r="EW119" s="2">
        <v>3.1</v>
      </c>
      <c r="EX119" s="2">
        <v>0</v>
      </c>
      <c r="EY119" s="2">
        <v>0</v>
      </c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v>0</v>
      </c>
      <c r="FS119" s="2">
        <v>0</v>
      </c>
      <c r="FT119" s="2"/>
      <c r="FU119" s="2"/>
      <c r="FV119" s="2"/>
      <c r="FW119" s="2"/>
      <c r="FX119" s="2">
        <v>90</v>
      </c>
      <c r="FY119" s="2">
        <v>46</v>
      </c>
      <c r="FZ119" s="2"/>
      <c r="GA119" s="2" t="s">
        <v>3</v>
      </c>
      <c r="GB119" s="2"/>
      <c r="GC119" s="2"/>
      <c r="GD119" s="2">
        <v>1</v>
      </c>
      <c r="GE119" s="2"/>
      <c r="GF119" s="2">
        <v>-395814045</v>
      </c>
      <c r="GG119" s="2">
        <v>2</v>
      </c>
      <c r="GH119" s="2">
        <v>1</v>
      </c>
      <c r="GI119" s="2">
        <v>2</v>
      </c>
      <c r="GJ119" s="2">
        <v>0</v>
      </c>
      <c r="GK119" s="2">
        <v>0</v>
      </c>
      <c r="GL119" s="2">
        <f t="shared" si="102"/>
        <v>0</v>
      </c>
      <c r="GM119" s="2">
        <f t="shared" si="103"/>
        <v>5.8</v>
      </c>
      <c r="GN119" s="2">
        <f t="shared" si="104"/>
        <v>0</v>
      </c>
      <c r="GO119" s="2">
        <f t="shared" si="105"/>
        <v>5.8</v>
      </c>
      <c r="GP119" s="2">
        <f t="shared" si="106"/>
        <v>0</v>
      </c>
      <c r="GQ119" s="2"/>
      <c r="GR119" s="2">
        <v>0</v>
      </c>
      <c r="GS119" s="2">
        <v>3</v>
      </c>
      <c r="GT119" s="2">
        <v>0</v>
      </c>
      <c r="GU119" s="2" t="s">
        <v>3</v>
      </c>
      <c r="GV119" s="2">
        <f t="shared" si="107"/>
        <v>0</v>
      </c>
      <c r="GW119" s="2">
        <v>1</v>
      </c>
      <c r="GX119" s="2">
        <f t="shared" si="108"/>
        <v>0</v>
      </c>
      <c r="GY119" s="2"/>
      <c r="GZ119" s="2"/>
      <c r="HA119" s="2">
        <v>0</v>
      </c>
      <c r="HB119" s="2">
        <v>0</v>
      </c>
      <c r="HC119" s="2">
        <f t="shared" si="109"/>
        <v>0</v>
      </c>
      <c r="HD119" s="2"/>
      <c r="HE119" s="2" t="s">
        <v>3</v>
      </c>
      <c r="HF119" s="2" t="s">
        <v>3</v>
      </c>
      <c r="HG119" s="2"/>
      <c r="HH119" s="2"/>
      <c r="HI119" s="2"/>
      <c r="HJ119" s="2"/>
      <c r="HK119" s="2"/>
      <c r="HL119" s="2"/>
      <c r="HM119" s="2" t="s">
        <v>3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">
      <c r="A120" s="3">
        <v>17</v>
      </c>
      <c r="B120" s="3">
        <v>1</v>
      </c>
      <c r="C120" s="3">
        <f>ROW(SmtRes!A220)</f>
        <v>220</v>
      </c>
      <c r="D120" s="3">
        <f>ROW(EtalonRes!A274)</f>
        <v>274</v>
      </c>
      <c r="E120" s="3" t="s">
        <v>200</v>
      </c>
      <c r="F120" s="3" t="s">
        <v>201</v>
      </c>
      <c r="G120" s="3" t="s">
        <v>202</v>
      </c>
      <c r="H120" s="3" t="s">
        <v>203</v>
      </c>
      <c r="I120" s="3">
        <f>ROUND(5/100,9)</f>
        <v>0.05</v>
      </c>
      <c r="J120" s="3">
        <v>0</v>
      </c>
      <c r="K120" s="3">
        <f>ROUND(5/100,9)</f>
        <v>0.05</v>
      </c>
      <c r="O120" s="3">
        <f t="shared" si="85"/>
        <v>138.62</v>
      </c>
      <c r="P120" s="3">
        <f t="shared" si="86"/>
        <v>0</v>
      </c>
      <c r="Q120" s="3">
        <f>(ROUND((ROUND((((ET120*1.2))*AV120*I120),2)*BB120),2)+ROUND((ROUND(((AE120-((EU120*1.2)))*AV120*I120),2)*BS120),2))</f>
        <v>0</v>
      </c>
      <c r="R120" s="3">
        <f>(ROUND((ROUND((((EU120*1.2))*AV120*I120),2)*BS120),2)+ROUND((ROUND(((AE120-((EU120*1.2)))*AV120*I120),2)*BS120),2))</f>
        <v>0</v>
      </c>
      <c r="S120" s="3">
        <f t="shared" si="87"/>
        <v>138.62</v>
      </c>
      <c r="T120" s="3">
        <f t="shared" si="88"/>
        <v>0</v>
      </c>
      <c r="U120" s="3">
        <f t="shared" si="89"/>
        <v>0.19474199999999997</v>
      </c>
      <c r="V120" s="3">
        <f t="shared" si="90"/>
        <v>0</v>
      </c>
      <c r="W120" s="3">
        <f t="shared" si="91"/>
        <v>0</v>
      </c>
      <c r="X120" s="3">
        <f>(ROUND((((S120+ROUND((ROUND((((EU120*1.2))*AV120*I120),2)*BS120),2))*AT120)/100),2)+ROUND(((ROUND((ROUND(((AE120-((EU120*1.2)))*AV120*I120),2)*BS120),2)*AT120)/100),2))</f>
        <v>124.76</v>
      </c>
      <c r="Y120" s="3">
        <f>(ROUND((((S120+ROUND((ROUND((((EU120*1.2))*AV120*I120),2)*BS120),2))*AU120)/100),2)+ROUND(((ROUND((ROUND(((AE120-((EU120*1.2)))*AV120*I120),2)*BS120),2)*AU120)/100),2))</f>
        <v>63.77</v>
      </c>
      <c r="AA120" s="3">
        <v>55929115</v>
      </c>
      <c r="AB120" s="3">
        <f t="shared" si="92"/>
        <v>46.944000000000003</v>
      </c>
      <c r="AC120" s="3">
        <f>ROUND(((ES120*1)),6)</f>
        <v>0</v>
      </c>
      <c r="AD120" s="3">
        <f>ROUND(((((ET120*1.2))-((EU120*1.2)))+AE120),6)</f>
        <v>0</v>
      </c>
      <c r="AE120" s="3">
        <f>ROUND(((EU120*1.2)),6)</f>
        <v>0</v>
      </c>
      <c r="AF120" s="3">
        <f>ROUND(((EV120*1.2)),6)</f>
        <v>46.944000000000003</v>
      </c>
      <c r="AG120" s="3">
        <f t="shared" si="93"/>
        <v>0</v>
      </c>
      <c r="AH120" s="3">
        <f>((EW120*1.2))</f>
        <v>3.7199999999999998</v>
      </c>
      <c r="AI120" s="3">
        <f>((EX120*1.2))</f>
        <v>0</v>
      </c>
      <c r="AJ120" s="3">
        <f t="shared" si="94"/>
        <v>0</v>
      </c>
      <c r="AK120" s="3">
        <v>39.119999999999997</v>
      </c>
      <c r="AL120" s="3">
        <v>0</v>
      </c>
      <c r="AM120" s="3">
        <v>0</v>
      </c>
      <c r="AN120" s="3">
        <v>0</v>
      </c>
      <c r="AO120" s="3">
        <v>39.119999999999997</v>
      </c>
      <c r="AP120" s="3">
        <v>0</v>
      </c>
      <c r="AQ120" s="3">
        <v>3.1</v>
      </c>
      <c r="AR120" s="3">
        <v>0</v>
      </c>
      <c r="AS120" s="3">
        <v>0</v>
      </c>
      <c r="AT120" s="3">
        <v>90</v>
      </c>
      <c r="AU120" s="3">
        <v>46</v>
      </c>
      <c r="AV120" s="3">
        <v>1.0469999999999999</v>
      </c>
      <c r="AW120" s="3">
        <v>1</v>
      </c>
      <c r="AZ120" s="3">
        <v>1</v>
      </c>
      <c r="BA120" s="3">
        <v>56.35</v>
      </c>
      <c r="BB120" s="3">
        <v>1</v>
      </c>
      <c r="BC120" s="3">
        <v>1</v>
      </c>
      <c r="BD120" s="3" t="s">
        <v>3</v>
      </c>
      <c r="BE120" s="3" t="s">
        <v>3</v>
      </c>
      <c r="BF120" s="3" t="s">
        <v>3</v>
      </c>
      <c r="BG120" s="3" t="s">
        <v>3</v>
      </c>
      <c r="BH120" s="3">
        <v>0</v>
      </c>
      <c r="BI120" s="3">
        <v>2</v>
      </c>
      <c r="BJ120" s="3" t="s">
        <v>204</v>
      </c>
      <c r="BM120" s="3">
        <v>68</v>
      </c>
      <c r="BN120" s="3">
        <v>0</v>
      </c>
      <c r="BO120" s="3" t="s">
        <v>201</v>
      </c>
      <c r="BP120" s="3">
        <v>1</v>
      </c>
      <c r="BQ120" s="3">
        <v>40</v>
      </c>
      <c r="BR120" s="3">
        <v>0</v>
      </c>
      <c r="BS120" s="3">
        <v>56.35</v>
      </c>
      <c r="BT120" s="3">
        <v>1</v>
      </c>
      <c r="BU120" s="3">
        <v>1</v>
      </c>
      <c r="BV120" s="3">
        <v>1</v>
      </c>
      <c r="BW120" s="3">
        <v>1</v>
      </c>
      <c r="BX120" s="3">
        <v>1</v>
      </c>
      <c r="BY120" s="3" t="s">
        <v>3</v>
      </c>
      <c r="BZ120" s="3">
        <v>90</v>
      </c>
      <c r="CA120" s="3">
        <v>46</v>
      </c>
      <c r="CB120" s="3" t="s">
        <v>3</v>
      </c>
      <c r="CE120" s="3">
        <v>1566</v>
      </c>
      <c r="CF120" s="3">
        <v>0</v>
      </c>
      <c r="CG120" s="3">
        <v>0</v>
      </c>
      <c r="CM120" s="3">
        <v>0</v>
      </c>
      <c r="CN120" s="3" t="s">
        <v>1250</v>
      </c>
      <c r="CO120" s="3">
        <v>0</v>
      </c>
      <c r="CP120" s="3">
        <f t="shared" si="95"/>
        <v>138.62</v>
      </c>
      <c r="CQ120" s="3">
        <f t="shared" si="96"/>
        <v>0</v>
      </c>
      <c r="CR120" s="3">
        <f>(ROUND((ROUND((((ET120*1.2))*AV120*1),2)*BB120),2)+ROUND((ROUND(((AE120-((EU120*1.2)))*AV120*1),2)*BS120),2))</f>
        <v>0</v>
      </c>
      <c r="CS120" s="3">
        <f>(ROUND((ROUND((((EU120*1.2))*AV120*1),2)*BS120),2)+ROUND((ROUND(((AE120-((EU120*1.2)))*AV120*1),2)*BS120),2))</f>
        <v>0</v>
      </c>
      <c r="CT120" s="3">
        <f t="shared" si="97"/>
        <v>2769.6</v>
      </c>
      <c r="CU120" s="3">
        <f t="shared" si="98"/>
        <v>0</v>
      </c>
      <c r="CV120" s="3">
        <f t="shared" si="99"/>
        <v>3.8948399999999994</v>
      </c>
      <c r="CW120" s="3">
        <f t="shared" si="100"/>
        <v>0</v>
      </c>
      <c r="CX120" s="3">
        <f t="shared" si="101"/>
        <v>0</v>
      </c>
      <c r="CY120" s="3">
        <f>(ROUND((((S120+ROUND((ROUND((((EU120*1.2))*AV120*1),2)*BS120),2))*AT120)/100),2)+ROUND(((ROUND((ROUND(((AE120-((EU120*1.2)))*AV120*1),2)*BS120),2)*AT120)/100),2))</f>
        <v>124.76</v>
      </c>
      <c r="CZ120" s="3">
        <f>(ROUND((((S120+ROUND((ROUND((((EU120*1.2))*AV120*1),2)*BS120),2))*AU120)/100),2)+ROUND(((ROUND((ROUND(((AE120-((EU120*1.2)))*AV120*1),2)*BS120),2)*AU120)/100),2))</f>
        <v>63.77</v>
      </c>
      <c r="DB120" s="3">
        <v>66</v>
      </c>
      <c r="DC120" s="3" t="s">
        <v>3</v>
      </c>
      <c r="DD120" s="3" t="s">
        <v>62</v>
      </c>
      <c r="DE120" s="3" t="s">
        <v>63</v>
      </c>
      <c r="DF120" s="3" t="s">
        <v>63</v>
      </c>
      <c r="DG120" s="3" t="s">
        <v>63</v>
      </c>
      <c r="DH120" s="3" t="s">
        <v>3</v>
      </c>
      <c r="DI120" s="3" t="s">
        <v>63</v>
      </c>
      <c r="DJ120" s="3" t="s">
        <v>63</v>
      </c>
      <c r="DK120" s="3" t="s">
        <v>3</v>
      </c>
      <c r="DL120" s="3" t="s">
        <v>3</v>
      </c>
      <c r="DM120" s="3" t="s">
        <v>3</v>
      </c>
      <c r="DN120" s="3">
        <v>0</v>
      </c>
      <c r="DO120" s="3">
        <v>0</v>
      </c>
      <c r="DP120" s="3">
        <v>1</v>
      </c>
      <c r="DQ120" s="3">
        <v>1</v>
      </c>
      <c r="DU120" s="3">
        <v>1013</v>
      </c>
      <c r="DV120" s="3" t="s">
        <v>203</v>
      </c>
      <c r="DW120" s="3" t="s">
        <v>203</v>
      </c>
      <c r="DX120" s="3">
        <v>1</v>
      </c>
      <c r="DZ120" s="3" t="s">
        <v>3</v>
      </c>
      <c r="EA120" s="3" t="s">
        <v>3</v>
      </c>
      <c r="EB120" s="3" t="s">
        <v>3</v>
      </c>
      <c r="EC120" s="3" t="s">
        <v>3</v>
      </c>
      <c r="EE120" s="3">
        <v>55393700</v>
      </c>
      <c r="EF120" s="3">
        <v>40</v>
      </c>
      <c r="EG120" s="3" t="s">
        <v>26</v>
      </c>
      <c r="EH120" s="3">
        <v>0</v>
      </c>
      <c r="EI120" s="3" t="s">
        <v>3</v>
      </c>
      <c r="EJ120" s="3">
        <v>2</v>
      </c>
      <c r="EK120" s="3">
        <v>68</v>
      </c>
      <c r="EL120" s="3" t="s">
        <v>27</v>
      </c>
      <c r="EM120" s="3" t="s">
        <v>28</v>
      </c>
      <c r="EO120" s="3" t="s">
        <v>67</v>
      </c>
      <c r="EQ120" s="3">
        <v>0</v>
      </c>
      <c r="ER120" s="3">
        <v>39.119999999999997</v>
      </c>
      <c r="ES120" s="3">
        <v>0</v>
      </c>
      <c r="ET120" s="3">
        <v>0</v>
      </c>
      <c r="EU120" s="3">
        <v>0</v>
      </c>
      <c r="EV120" s="3">
        <v>39.119999999999997</v>
      </c>
      <c r="EW120" s="3">
        <v>3.1</v>
      </c>
      <c r="EX120" s="3">
        <v>0</v>
      </c>
      <c r="EY120" s="3">
        <v>0</v>
      </c>
      <c r="FQ120" s="3">
        <v>0</v>
      </c>
      <c r="FR120" s="3">
        <v>0</v>
      </c>
      <c r="FS120" s="3">
        <v>0</v>
      </c>
      <c r="FX120" s="3">
        <v>90</v>
      </c>
      <c r="FY120" s="3">
        <v>46</v>
      </c>
      <c r="GA120" s="3" t="s">
        <v>3</v>
      </c>
      <c r="GD120" s="3">
        <v>1</v>
      </c>
      <c r="GF120" s="3">
        <v>-395814045</v>
      </c>
      <c r="GG120" s="3">
        <v>2</v>
      </c>
      <c r="GH120" s="3">
        <v>1</v>
      </c>
      <c r="GI120" s="3">
        <v>2</v>
      </c>
      <c r="GJ120" s="3">
        <v>0</v>
      </c>
      <c r="GK120" s="3">
        <v>0</v>
      </c>
      <c r="GL120" s="3">
        <f t="shared" si="102"/>
        <v>0</v>
      </c>
      <c r="GM120" s="3">
        <f t="shared" si="103"/>
        <v>327.14999999999998</v>
      </c>
      <c r="GN120" s="3">
        <f t="shared" si="104"/>
        <v>0</v>
      </c>
      <c r="GO120" s="3">
        <f t="shared" si="105"/>
        <v>327.14999999999998</v>
      </c>
      <c r="GP120" s="3">
        <f t="shared" si="106"/>
        <v>0</v>
      </c>
      <c r="GR120" s="3">
        <v>0</v>
      </c>
      <c r="GS120" s="3">
        <v>3</v>
      </c>
      <c r="GT120" s="3">
        <v>0</v>
      </c>
      <c r="GU120" s="3" t="s">
        <v>3</v>
      </c>
      <c r="GV120" s="3">
        <f t="shared" si="107"/>
        <v>0</v>
      </c>
      <c r="GW120" s="3">
        <v>1</v>
      </c>
      <c r="GX120" s="3">
        <f t="shared" si="108"/>
        <v>0</v>
      </c>
      <c r="HA120" s="3">
        <v>0</v>
      </c>
      <c r="HB120" s="3">
        <v>0</v>
      </c>
      <c r="HC120" s="3">
        <f t="shared" si="109"/>
        <v>0</v>
      </c>
      <c r="HE120" s="3" t="s">
        <v>3</v>
      </c>
      <c r="HF120" s="3" t="s">
        <v>3</v>
      </c>
      <c r="HM120" s="3" t="s">
        <v>3</v>
      </c>
      <c r="HN120" s="3" t="s">
        <v>3</v>
      </c>
      <c r="HO120" s="3" t="s">
        <v>3</v>
      </c>
      <c r="HP120" s="3" t="s">
        <v>3</v>
      </c>
      <c r="HQ120" s="3" t="s">
        <v>3</v>
      </c>
      <c r="HS120" s="3">
        <v>0</v>
      </c>
      <c r="IK120" s="3">
        <v>0</v>
      </c>
    </row>
    <row r="121" spans="1:255" x14ac:dyDescent="0.2">
      <c r="A121" s="2">
        <v>18</v>
      </c>
      <c r="B121" s="2">
        <v>1</v>
      </c>
      <c r="C121" s="2">
        <v>218</v>
      </c>
      <c r="D121" s="2"/>
      <c r="E121" s="2" t="s">
        <v>205</v>
      </c>
      <c r="F121" s="2" t="s">
        <v>206</v>
      </c>
      <c r="G121" s="2" t="s">
        <v>207</v>
      </c>
      <c r="H121" s="2" t="s">
        <v>161</v>
      </c>
      <c r="I121" s="2">
        <f>I119*J121</f>
        <v>5</v>
      </c>
      <c r="J121" s="2">
        <v>100</v>
      </c>
      <c r="K121" s="2">
        <v>100</v>
      </c>
      <c r="L121" s="2"/>
      <c r="M121" s="2"/>
      <c r="N121" s="2"/>
      <c r="O121" s="2">
        <f t="shared" si="85"/>
        <v>2656.45</v>
      </c>
      <c r="P121" s="2">
        <f t="shared" si="86"/>
        <v>2656.45</v>
      </c>
      <c r="Q121" s="2">
        <f>(ROUND((ROUND(((ET121)*AV121*I121),2)*BB121),2)+ROUND((ROUND(((AE121-(EU121))*AV121*I121),2)*BS121),2))</f>
        <v>0</v>
      </c>
      <c r="R121" s="2">
        <f>(ROUND((ROUND(((EU121)*AV121*I121),2)*BS121),2)+ROUND((ROUND(((AE121-(EU121))*AV121*I121),2)*BS121),2))</f>
        <v>0</v>
      </c>
      <c r="S121" s="2">
        <f t="shared" si="87"/>
        <v>0</v>
      </c>
      <c r="T121" s="2">
        <f t="shared" si="88"/>
        <v>0</v>
      </c>
      <c r="U121" s="2">
        <f t="shared" si="89"/>
        <v>0</v>
      </c>
      <c r="V121" s="2">
        <f t="shared" si="90"/>
        <v>0</v>
      </c>
      <c r="W121" s="2">
        <f t="shared" si="91"/>
        <v>0</v>
      </c>
      <c r="X121" s="2">
        <f>(ROUND((((S121+ROUND((ROUND(((EU121)*AV121*I121),2)*BS121),2))*AT121)/100),2)+ROUND(((ROUND((ROUND(((AE121-(EU121))*AV121*I121),2)*BS121),2)*AT121)/100),2))</f>
        <v>0</v>
      </c>
      <c r="Y121" s="2">
        <f>(ROUND((((S121+ROUND((ROUND(((EU121)*AV121*I121),2)*BS121),2))*AU121)/100),2)+ROUND(((ROUND((ROUND(((AE121-(EU121))*AV121*I121),2)*BS121),2)*AU121)/100),2))</f>
        <v>0</v>
      </c>
      <c r="Z121" s="2"/>
      <c r="AA121" s="2">
        <v>55929113</v>
      </c>
      <c r="AB121" s="2">
        <f t="shared" si="92"/>
        <v>531.29</v>
      </c>
      <c r="AC121" s="2">
        <f>ROUND((ES121),6)</f>
        <v>531.29</v>
      </c>
      <c r="AD121" s="2">
        <f>ROUND((((ET121)-(EU121))+AE121),6)</f>
        <v>0</v>
      </c>
      <c r="AE121" s="2">
        <f>ROUND((EU121),6)</f>
        <v>0</v>
      </c>
      <c r="AF121" s="2">
        <f>ROUND((EV121),6)</f>
        <v>0</v>
      </c>
      <c r="AG121" s="2">
        <f t="shared" si="93"/>
        <v>0</v>
      </c>
      <c r="AH121" s="2">
        <f>(EW121)</f>
        <v>0</v>
      </c>
      <c r="AI121" s="2">
        <f>(EX121)</f>
        <v>0</v>
      </c>
      <c r="AJ121" s="2">
        <f t="shared" si="94"/>
        <v>0</v>
      </c>
      <c r="AK121" s="2">
        <v>531.29</v>
      </c>
      <c r="AL121" s="2">
        <v>531.29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1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3</v>
      </c>
      <c r="BI121" s="2">
        <v>2</v>
      </c>
      <c r="BJ121" s="2" t="s">
        <v>206</v>
      </c>
      <c r="BK121" s="2"/>
      <c r="BL121" s="2"/>
      <c r="BM121" s="2">
        <v>400005</v>
      </c>
      <c r="BN121" s="2">
        <v>0</v>
      </c>
      <c r="BO121" s="2" t="s">
        <v>3</v>
      </c>
      <c r="BP121" s="2">
        <v>0</v>
      </c>
      <c r="BQ121" s="2">
        <v>213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90</v>
      </c>
      <c r="CA121" s="2">
        <v>46</v>
      </c>
      <c r="CB121" s="2" t="s">
        <v>3</v>
      </c>
      <c r="CC121" s="2"/>
      <c r="CD121" s="2"/>
      <c r="CE121" s="2">
        <v>1566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1252</v>
      </c>
      <c r="CO121" s="2">
        <v>0</v>
      </c>
      <c r="CP121" s="2">
        <f t="shared" si="95"/>
        <v>2656.45</v>
      </c>
      <c r="CQ121" s="2">
        <f t="shared" si="96"/>
        <v>531.29</v>
      </c>
      <c r="CR121" s="2">
        <f>(ROUND((ROUND(((ET121)*AV121*1),2)*BB121),2)+ROUND((ROUND(((AE121-(EU121))*AV121*1),2)*BS121),2))</f>
        <v>0</v>
      </c>
      <c r="CS121" s="2">
        <f>(ROUND((ROUND(((EU121)*AV121*1),2)*BS121),2)+ROUND((ROUND(((AE121-(EU121))*AV121*1),2)*BS121),2))</f>
        <v>0</v>
      </c>
      <c r="CT121" s="2">
        <f t="shared" si="97"/>
        <v>0</v>
      </c>
      <c r="CU121" s="2">
        <f t="shared" si="98"/>
        <v>0</v>
      </c>
      <c r="CV121" s="2">
        <f t="shared" si="99"/>
        <v>0</v>
      </c>
      <c r="CW121" s="2">
        <f t="shared" si="100"/>
        <v>0</v>
      </c>
      <c r="CX121" s="2">
        <f t="shared" si="101"/>
        <v>0</v>
      </c>
      <c r="CY121" s="2">
        <f>(ROUND((((S121+ROUND((ROUND(((EU121)*AV121*1),2)*BS121),2))*AT121)/100),2)+ROUND(((ROUND((ROUND(((AE121-(EU121))*AV121*1),2)*BS121),2)*AT121)/100),2))</f>
        <v>0</v>
      </c>
      <c r="CZ121" s="2">
        <f>(ROUND((((S121+ROUND((ROUND(((EU121)*AV121*1),2)*BS121),2))*AU121)/100),2)+ROUND(((ROUND((ROUND(((AE121-(EU121))*AV121*1),2)*BS121),2)*AU121)/100),2))</f>
        <v>0</v>
      </c>
      <c r="DA121" s="2"/>
      <c r="DB121" s="2"/>
      <c r="DC121" s="2" t="s">
        <v>3</v>
      </c>
      <c r="DD121" s="2" t="s">
        <v>3</v>
      </c>
      <c r="DE121" s="2" t="s">
        <v>3</v>
      </c>
      <c r="DF121" s="2" t="s">
        <v>3</v>
      </c>
      <c r="DG121" s="2" t="s">
        <v>3</v>
      </c>
      <c r="DH121" s="2" t="s">
        <v>3</v>
      </c>
      <c r="DI121" s="2" t="s">
        <v>3</v>
      </c>
      <c r="DJ121" s="2" t="s">
        <v>3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1013</v>
      </c>
      <c r="DV121" s="2" t="s">
        <v>161</v>
      </c>
      <c r="DW121" s="2" t="s">
        <v>161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55393628</v>
      </c>
      <c r="EF121" s="2">
        <v>213</v>
      </c>
      <c r="EG121" s="2" t="s">
        <v>208</v>
      </c>
      <c r="EH121" s="2">
        <v>0</v>
      </c>
      <c r="EI121" s="2" t="s">
        <v>3</v>
      </c>
      <c r="EJ121" s="2">
        <v>1</v>
      </c>
      <c r="EK121" s="2">
        <v>400005</v>
      </c>
      <c r="EL121" s="2" t="s">
        <v>208</v>
      </c>
      <c r="EM121" s="2" t="s">
        <v>209</v>
      </c>
      <c r="EN121" s="2"/>
      <c r="EO121" s="2" t="s">
        <v>67</v>
      </c>
      <c r="EP121" s="2"/>
      <c r="EQ121" s="2">
        <v>16</v>
      </c>
      <c r="ER121" s="2">
        <v>0</v>
      </c>
      <c r="ES121" s="2">
        <v>531.29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0</v>
      </c>
      <c r="FT121" s="2"/>
      <c r="FU121" s="2"/>
      <c r="FV121" s="2"/>
      <c r="FW121" s="2"/>
      <c r="FX121" s="2">
        <v>90</v>
      </c>
      <c r="FY121" s="2">
        <v>46</v>
      </c>
      <c r="FZ121" s="2"/>
      <c r="GA121" s="2" t="s">
        <v>210</v>
      </c>
      <c r="GB121" s="2"/>
      <c r="GC121" s="2"/>
      <c r="GD121" s="2">
        <v>1</v>
      </c>
      <c r="GE121" s="2"/>
      <c r="GF121" s="2">
        <v>-492128836</v>
      </c>
      <c r="GG121" s="2">
        <v>2</v>
      </c>
      <c r="GH121" s="2">
        <v>4</v>
      </c>
      <c r="GI121" s="2">
        <v>-2</v>
      </c>
      <c r="GJ121" s="2">
        <v>0</v>
      </c>
      <c r="GK121" s="2">
        <v>0</v>
      </c>
      <c r="GL121" s="2">
        <f t="shared" si="102"/>
        <v>0</v>
      </c>
      <c r="GM121" s="2">
        <f t="shared" si="103"/>
        <v>2656.45</v>
      </c>
      <c r="GN121" s="2">
        <f t="shared" si="104"/>
        <v>0</v>
      </c>
      <c r="GO121" s="2">
        <f t="shared" si="105"/>
        <v>2656.45</v>
      </c>
      <c r="GP121" s="2">
        <f t="shared" si="106"/>
        <v>0</v>
      </c>
      <c r="GQ121" s="2"/>
      <c r="GR121" s="2">
        <v>1</v>
      </c>
      <c r="GS121" s="2">
        <v>2</v>
      </c>
      <c r="GT121" s="2">
        <v>0</v>
      </c>
      <c r="GU121" s="2" t="s">
        <v>3</v>
      </c>
      <c r="GV121" s="2">
        <f t="shared" si="107"/>
        <v>0</v>
      </c>
      <c r="GW121" s="2">
        <v>1</v>
      </c>
      <c r="GX121" s="2">
        <f t="shared" si="108"/>
        <v>0</v>
      </c>
      <c r="GY121" s="2"/>
      <c r="GZ121" s="2"/>
      <c r="HA121" s="2">
        <v>0</v>
      </c>
      <c r="HB121" s="2">
        <v>0</v>
      </c>
      <c r="HC121" s="2">
        <f t="shared" si="109"/>
        <v>0</v>
      </c>
      <c r="HD121" s="2"/>
      <c r="HE121" s="2" t="s">
        <v>211</v>
      </c>
      <c r="HF121" s="2" t="s">
        <v>30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">
      <c r="A122" s="3">
        <v>18</v>
      </c>
      <c r="B122" s="3">
        <v>1</v>
      </c>
      <c r="C122" s="3">
        <v>220</v>
      </c>
      <c r="E122" s="3" t="s">
        <v>205</v>
      </c>
      <c r="F122" s="3" t="s">
        <v>206</v>
      </c>
      <c r="G122" s="3" t="s">
        <v>207</v>
      </c>
      <c r="H122" s="3" t="s">
        <v>161</v>
      </c>
      <c r="I122" s="3">
        <f>I120*J122</f>
        <v>5</v>
      </c>
      <c r="J122" s="3">
        <v>100</v>
      </c>
      <c r="K122" s="3">
        <v>100</v>
      </c>
      <c r="O122" s="3">
        <f t="shared" si="85"/>
        <v>26139.47</v>
      </c>
      <c r="P122" s="3">
        <f t="shared" si="86"/>
        <v>26139.47</v>
      </c>
      <c r="Q122" s="3">
        <f>(ROUND((ROUND(((ET122)*AV122*I122),2)*BB122),2)+ROUND((ROUND(((AE122-(EU122))*AV122*I122),2)*BS122),2))</f>
        <v>0</v>
      </c>
      <c r="R122" s="3">
        <f>(ROUND((ROUND(((EU122)*AV122*I122),2)*BS122),2)+ROUND((ROUND(((AE122-(EU122))*AV122*I122),2)*BS122),2))</f>
        <v>0</v>
      </c>
      <c r="S122" s="3">
        <f t="shared" si="87"/>
        <v>0</v>
      </c>
      <c r="T122" s="3">
        <f t="shared" si="88"/>
        <v>0</v>
      </c>
      <c r="U122" s="3">
        <f t="shared" si="89"/>
        <v>0</v>
      </c>
      <c r="V122" s="3">
        <f t="shared" si="90"/>
        <v>0</v>
      </c>
      <c r="W122" s="3">
        <f t="shared" si="91"/>
        <v>0</v>
      </c>
      <c r="X122" s="3">
        <f>(ROUND((((S122+ROUND((ROUND(((EU122)*AV122*I122),2)*BS122),2))*AT122)/100),2)+ROUND(((ROUND((ROUND(((AE122-(EU122))*AV122*I122),2)*BS122),2)*AT122)/100),2))</f>
        <v>0</v>
      </c>
      <c r="Y122" s="3">
        <f>(ROUND((((S122+ROUND((ROUND(((EU122)*AV122*I122),2)*BS122),2))*AU122)/100),2)+ROUND(((ROUND((ROUND(((AE122-(EU122))*AV122*I122),2)*BS122),2)*AU122)/100),2))</f>
        <v>0</v>
      </c>
      <c r="AA122" s="3">
        <v>55929115</v>
      </c>
      <c r="AB122" s="3">
        <f t="shared" si="92"/>
        <v>531.29</v>
      </c>
      <c r="AC122" s="3">
        <f>ROUND((ES122),6)</f>
        <v>531.29</v>
      </c>
      <c r="AD122" s="3">
        <f>ROUND((((ET122)-(EU122))+AE122),6)</f>
        <v>0</v>
      </c>
      <c r="AE122" s="3">
        <f>ROUND((EU122),6)</f>
        <v>0</v>
      </c>
      <c r="AF122" s="3">
        <f>ROUND((EV122),6)</f>
        <v>0</v>
      </c>
      <c r="AG122" s="3">
        <f t="shared" si="93"/>
        <v>0</v>
      </c>
      <c r="AH122" s="3">
        <f>(EW122)</f>
        <v>0</v>
      </c>
      <c r="AI122" s="3">
        <f>(EX122)</f>
        <v>0</v>
      </c>
      <c r="AJ122" s="3">
        <f t="shared" si="94"/>
        <v>0</v>
      </c>
      <c r="AK122" s="3">
        <v>531.29</v>
      </c>
      <c r="AL122" s="3">
        <v>531.29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1</v>
      </c>
      <c r="AW122" s="3">
        <v>1</v>
      </c>
      <c r="AZ122" s="3">
        <v>1</v>
      </c>
      <c r="BA122" s="3">
        <v>1</v>
      </c>
      <c r="BB122" s="3">
        <v>1</v>
      </c>
      <c r="BC122" s="3">
        <v>9.84</v>
      </c>
      <c r="BD122" s="3" t="s">
        <v>3</v>
      </c>
      <c r="BE122" s="3" t="s">
        <v>3</v>
      </c>
      <c r="BF122" s="3" t="s">
        <v>3</v>
      </c>
      <c r="BG122" s="3" t="s">
        <v>3</v>
      </c>
      <c r="BH122" s="3">
        <v>3</v>
      </c>
      <c r="BI122" s="3">
        <v>2</v>
      </c>
      <c r="BJ122" s="3" t="s">
        <v>206</v>
      </c>
      <c r="BM122" s="3">
        <v>400005</v>
      </c>
      <c r="BN122" s="3">
        <v>0</v>
      </c>
      <c r="BO122" s="3" t="s">
        <v>3</v>
      </c>
      <c r="BP122" s="3">
        <v>0</v>
      </c>
      <c r="BQ122" s="3">
        <v>213</v>
      </c>
      <c r="BR122" s="3">
        <v>0</v>
      </c>
      <c r="BS122" s="3">
        <v>1</v>
      </c>
      <c r="BT122" s="3">
        <v>1</v>
      </c>
      <c r="BU122" s="3">
        <v>1</v>
      </c>
      <c r="BV122" s="3">
        <v>1</v>
      </c>
      <c r="BW122" s="3">
        <v>1</v>
      </c>
      <c r="BX122" s="3">
        <v>1</v>
      </c>
      <c r="BY122" s="3" t="s">
        <v>3</v>
      </c>
      <c r="BZ122" s="3">
        <v>90</v>
      </c>
      <c r="CA122" s="3">
        <v>46</v>
      </c>
      <c r="CB122" s="3" t="s">
        <v>3</v>
      </c>
      <c r="CE122" s="3">
        <v>1566</v>
      </c>
      <c r="CF122" s="3">
        <v>0</v>
      </c>
      <c r="CG122" s="3">
        <v>0</v>
      </c>
      <c r="CM122" s="3">
        <v>0</v>
      </c>
      <c r="CN122" s="3" t="s">
        <v>1252</v>
      </c>
      <c r="CO122" s="3">
        <v>0</v>
      </c>
      <c r="CP122" s="3">
        <f t="shared" si="95"/>
        <v>26139.47</v>
      </c>
      <c r="CQ122" s="3">
        <f t="shared" si="96"/>
        <v>5227.8900000000003</v>
      </c>
      <c r="CR122" s="3">
        <f>(ROUND((ROUND(((ET122)*AV122*1),2)*BB122),2)+ROUND((ROUND(((AE122-(EU122))*AV122*1),2)*BS122),2))</f>
        <v>0</v>
      </c>
      <c r="CS122" s="3">
        <f>(ROUND((ROUND(((EU122)*AV122*1),2)*BS122),2)+ROUND((ROUND(((AE122-(EU122))*AV122*1),2)*BS122),2))</f>
        <v>0</v>
      </c>
      <c r="CT122" s="3">
        <f t="shared" si="97"/>
        <v>0</v>
      </c>
      <c r="CU122" s="3">
        <f t="shared" si="98"/>
        <v>0</v>
      </c>
      <c r="CV122" s="3">
        <f t="shared" si="99"/>
        <v>0</v>
      </c>
      <c r="CW122" s="3">
        <f t="shared" si="100"/>
        <v>0</v>
      </c>
      <c r="CX122" s="3">
        <f t="shared" si="101"/>
        <v>0</v>
      </c>
      <c r="CY122" s="3">
        <f>(ROUND((((S122+ROUND((ROUND(((EU122)*AV122*1),2)*BS122),2))*AT122)/100),2)+ROUND(((ROUND((ROUND(((AE122-(EU122))*AV122*1),2)*BS122),2)*AT122)/100),2))</f>
        <v>0</v>
      </c>
      <c r="CZ122" s="3">
        <f>(ROUND((((S122+ROUND((ROUND(((EU122)*AV122*1),2)*BS122),2))*AU122)/100),2)+ROUND(((ROUND((ROUND(((AE122-(EU122))*AV122*1),2)*BS122),2)*AU122)/100),2))</f>
        <v>0</v>
      </c>
      <c r="DC122" s="3" t="s">
        <v>3</v>
      </c>
      <c r="DD122" s="3" t="s">
        <v>3</v>
      </c>
      <c r="DE122" s="3" t="s">
        <v>3</v>
      </c>
      <c r="DF122" s="3" t="s">
        <v>3</v>
      </c>
      <c r="DG122" s="3" t="s">
        <v>3</v>
      </c>
      <c r="DH122" s="3" t="s">
        <v>3</v>
      </c>
      <c r="DI122" s="3" t="s">
        <v>3</v>
      </c>
      <c r="DJ122" s="3" t="s">
        <v>3</v>
      </c>
      <c r="DK122" s="3" t="s">
        <v>3</v>
      </c>
      <c r="DL122" s="3" t="s">
        <v>3</v>
      </c>
      <c r="DM122" s="3" t="s">
        <v>3</v>
      </c>
      <c r="DN122" s="3">
        <v>0</v>
      </c>
      <c r="DO122" s="3">
        <v>0</v>
      </c>
      <c r="DP122" s="3">
        <v>1</v>
      </c>
      <c r="DQ122" s="3">
        <v>1</v>
      </c>
      <c r="DU122" s="3">
        <v>1013</v>
      </c>
      <c r="DV122" s="3" t="s">
        <v>161</v>
      </c>
      <c r="DW122" s="3" t="s">
        <v>161</v>
      </c>
      <c r="DX122" s="3">
        <v>1</v>
      </c>
      <c r="DZ122" s="3" t="s">
        <v>3</v>
      </c>
      <c r="EA122" s="3" t="s">
        <v>3</v>
      </c>
      <c r="EB122" s="3" t="s">
        <v>3</v>
      </c>
      <c r="EC122" s="3" t="s">
        <v>3</v>
      </c>
      <c r="EE122" s="3">
        <v>55393628</v>
      </c>
      <c r="EF122" s="3">
        <v>213</v>
      </c>
      <c r="EG122" s="3" t="s">
        <v>208</v>
      </c>
      <c r="EH122" s="3">
        <v>0</v>
      </c>
      <c r="EI122" s="3" t="s">
        <v>3</v>
      </c>
      <c r="EJ122" s="3">
        <v>1</v>
      </c>
      <c r="EK122" s="3">
        <v>400005</v>
      </c>
      <c r="EL122" s="3" t="s">
        <v>208</v>
      </c>
      <c r="EM122" s="3" t="s">
        <v>209</v>
      </c>
      <c r="EO122" s="3" t="s">
        <v>67</v>
      </c>
      <c r="EQ122" s="3">
        <v>16</v>
      </c>
      <c r="ER122" s="3">
        <v>0</v>
      </c>
      <c r="ES122" s="3">
        <v>531.29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Z122" s="3">
        <v>5</v>
      </c>
      <c r="FC122" s="3">
        <v>1</v>
      </c>
      <c r="FD122" s="3">
        <v>18</v>
      </c>
      <c r="FF122" s="3">
        <v>6253</v>
      </c>
      <c r="FQ122" s="3">
        <v>0</v>
      </c>
      <c r="FR122" s="3">
        <v>0</v>
      </c>
      <c r="FS122" s="3">
        <v>0</v>
      </c>
      <c r="FX122" s="3">
        <v>90</v>
      </c>
      <c r="FY122" s="3">
        <v>46</v>
      </c>
      <c r="GA122" s="3" t="s">
        <v>210</v>
      </c>
      <c r="GD122" s="3">
        <v>1</v>
      </c>
      <c r="GF122" s="3">
        <v>-492128836</v>
      </c>
      <c r="GG122" s="3">
        <v>2</v>
      </c>
      <c r="GH122" s="3">
        <v>3</v>
      </c>
      <c r="GI122" s="3">
        <v>5</v>
      </c>
      <c r="GJ122" s="3">
        <v>0</v>
      </c>
      <c r="GK122" s="3">
        <v>0</v>
      </c>
      <c r="GL122" s="3">
        <f t="shared" si="102"/>
        <v>0</v>
      </c>
      <c r="GM122" s="3">
        <f t="shared" si="103"/>
        <v>26139.47</v>
      </c>
      <c r="GN122" s="3">
        <f t="shared" si="104"/>
        <v>0</v>
      </c>
      <c r="GO122" s="3">
        <f t="shared" si="105"/>
        <v>26139.47</v>
      </c>
      <c r="GP122" s="3">
        <f t="shared" si="106"/>
        <v>0</v>
      </c>
      <c r="GR122" s="3">
        <v>1</v>
      </c>
      <c r="GS122" s="3">
        <v>1</v>
      </c>
      <c r="GT122" s="3">
        <v>0</v>
      </c>
      <c r="GU122" s="3" t="s">
        <v>3</v>
      </c>
      <c r="GV122" s="3">
        <f t="shared" si="107"/>
        <v>0</v>
      </c>
      <c r="GW122" s="3">
        <v>1</v>
      </c>
      <c r="GX122" s="3">
        <f t="shared" si="108"/>
        <v>0</v>
      </c>
      <c r="HA122" s="3">
        <v>0</v>
      </c>
      <c r="HB122" s="3">
        <v>0</v>
      </c>
      <c r="HC122" s="3">
        <f t="shared" si="109"/>
        <v>0</v>
      </c>
      <c r="HE122" s="3" t="s">
        <v>211</v>
      </c>
      <c r="HF122" s="3" t="s">
        <v>30</v>
      </c>
      <c r="HM122" s="3" t="s">
        <v>3</v>
      </c>
      <c r="HN122" s="3" t="s">
        <v>3</v>
      </c>
      <c r="HO122" s="3" t="s">
        <v>3</v>
      </c>
      <c r="HP122" s="3" t="s">
        <v>3</v>
      </c>
      <c r="HQ122" s="3" t="s">
        <v>3</v>
      </c>
      <c r="HS122" s="3">
        <v>0</v>
      </c>
      <c r="IK122" s="3">
        <v>0</v>
      </c>
    </row>
    <row r="123" spans="1:255" x14ac:dyDescent="0.2">
      <c r="A123" s="2">
        <v>17</v>
      </c>
      <c r="B123" s="2">
        <v>1</v>
      </c>
      <c r="C123" s="2">
        <f>ROW(SmtRes!A235)</f>
        <v>235</v>
      </c>
      <c r="D123" s="2">
        <f>ROW(EtalonRes!A290)</f>
        <v>290</v>
      </c>
      <c r="E123" s="2" t="s">
        <v>212</v>
      </c>
      <c r="F123" s="2" t="s">
        <v>31</v>
      </c>
      <c r="G123" s="2" t="s">
        <v>171</v>
      </c>
      <c r="H123" s="2" t="s">
        <v>22</v>
      </c>
      <c r="I123" s="2">
        <v>1</v>
      </c>
      <c r="J123" s="2">
        <v>0</v>
      </c>
      <c r="K123" s="2">
        <v>1</v>
      </c>
      <c r="L123" s="2"/>
      <c r="M123" s="2"/>
      <c r="N123" s="2"/>
      <c r="O123" s="2">
        <f t="shared" si="85"/>
        <v>283.39999999999998</v>
      </c>
      <c r="P123" s="2">
        <f t="shared" si="86"/>
        <v>55.8</v>
      </c>
      <c r="Q123" s="2">
        <f>(ROUND((ROUND((((ET123*1.2))*AV123*I123),2)*BB123),2)+ROUND((ROUND(((AE123-((EU123*1.2)))*AV123*I123),2)*BS123),2))</f>
        <v>57.71</v>
      </c>
      <c r="R123" s="2">
        <f>(ROUND((ROUND((((EU123*1.2))*AV123*I123),2)*BS123),2)+ROUND((ROUND(((AE123-((EU123*1.2)))*AV123*I123),2)*BS123),2))</f>
        <v>6.34</v>
      </c>
      <c r="S123" s="2">
        <f t="shared" si="87"/>
        <v>169.89</v>
      </c>
      <c r="T123" s="2">
        <f t="shared" si="88"/>
        <v>0</v>
      </c>
      <c r="U123" s="2">
        <f t="shared" si="89"/>
        <v>11.684519999999999</v>
      </c>
      <c r="V123" s="2">
        <f t="shared" si="90"/>
        <v>0</v>
      </c>
      <c r="W123" s="2">
        <f t="shared" si="91"/>
        <v>0</v>
      </c>
      <c r="X123" s="2">
        <f>(ROUND((((S123+ROUND((ROUND((((EU123*1.2))*AV123*I123),2)*BS123),2))*AT123)/100),2)+ROUND(((ROUND((ROUND(((AE123-((EU123*1.2)))*AV123*I123),2)*BS123),2)*AT123)/100),2))</f>
        <v>158.61000000000001</v>
      </c>
      <c r="Y123" s="2">
        <f>(ROUND((((S123+ROUND((ROUND((((EU123*1.2))*AV123*I123),2)*BS123),2))*AU123)/100),2)+ROUND(((ROUND((ROUND(((AE123-((EU123*1.2)))*AV123*I123),2)*BS123),2)*AU123)/100),2))</f>
        <v>81.069999999999993</v>
      </c>
      <c r="Z123" s="2"/>
      <c r="AA123" s="2">
        <v>55929113</v>
      </c>
      <c r="AB123" s="2">
        <f t="shared" si="92"/>
        <v>273.18</v>
      </c>
      <c r="AC123" s="2">
        <f>ROUND(((ES123*1)),6)</f>
        <v>55.8</v>
      </c>
      <c r="AD123" s="2">
        <f>ROUND(((((ET123*1.2))-((EU123*1.2)))+AE123),6)</f>
        <v>55.116</v>
      </c>
      <c r="AE123" s="2">
        <f>ROUND(((EU123*1.2)),6)</f>
        <v>6.06</v>
      </c>
      <c r="AF123" s="2">
        <f>ROUND(((EV123*1.2)),6)</f>
        <v>162.26400000000001</v>
      </c>
      <c r="AG123" s="2">
        <f t="shared" si="93"/>
        <v>0</v>
      </c>
      <c r="AH123" s="2">
        <f>((EW123*1.2))</f>
        <v>11.16</v>
      </c>
      <c r="AI123" s="2">
        <f>((EX123*1.2))</f>
        <v>0</v>
      </c>
      <c r="AJ123" s="2">
        <f t="shared" si="94"/>
        <v>0</v>
      </c>
      <c r="AK123" s="2">
        <v>236.95</v>
      </c>
      <c r="AL123" s="2">
        <v>55.8</v>
      </c>
      <c r="AM123" s="2">
        <v>45.93</v>
      </c>
      <c r="AN123" s="2">
        <v>5.05</v>
      </c>
      <c r="AO123" s="2">
        <v>135.22</v>
      </c>
      <c r="AP123" s="2">
        <v>0</v>
      </c>
      <c r="AQ123" s="2">
        <v>9.3000000000000007</v>
      </c>
      <c r="AR123" s="2">
        <v>0</v>
      </c>
      <c r="AS123" s="2">
        <v>0</v>
      </c>
      <c r="AT123" s="2">
        <v>90</v>
      </c>
      <c r="AU123" s="2">
        <v>46</v>
      </c>
      <c r="AV123" s="2">
        <v>1.0469999999999999</v>
      </c>
      <c r="AW123" s="2">
        <v>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0</v>
      </c>
      <c r="BI123" s="2">
        <v>2</v>
      </c>
      <c r="BJ123" s="2" t="s">
        <v>33</v>
      </c>
      <c r="BK123" s="2"/>
      <c r="BL123" s="2"/>
      <c r="BM123" s="2">
        <v>68</v>
      </c>
      <c r="BN123" s="2">
        <v>0</v>
      </c>
      <c r="BO123" s="2" t="s">
        <v>31</v>
      </c>
      <c r="BP123" s="2">
        <v>1</v>
      </c>
      <c r="BQ123" s="2">
        <v>40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90</v>
      </c>
      <c r="CA123" s="2">
        <v>46</v>
      </c>
      <c r="CB123" s="2" t="s">
        <v>3</v>
      </c>
      <c r="CC123" s="2"/>
      <c r="CD123" s="2"/>
      <c r="CE123" s="2">
        <v>1566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1250</v>
      </c>
      <c r="CO123" s="2">
        <v>0</v>
      </c>
      <c r="CP123" s="2">
        <f t="shared" si="95"/>
        <v>283.39999999999998</v>
      </c>
      <c r="CQ123" s="2">
        <f t="shared" si="96"/>
        <v>55.8</v>
      </c>
      <c r="CR123" s="2">
        <f>(ROUND((ROUND((((ET123*1.2))*AV123*1),2)*BB123),2)+ROUND((ROUND(((AE123-((EU123*1.2)))*AV123*1),2)*BS123),2))</f>
        <v>57.71</v>
      </c>
      <c r="CS123" s="2">
        <f>(ROUND((ROUND((((EU123*1.2))*AV123*1),2)*BS123),2)+ROUND((ROUND(((AE123-((EU123*1.2)))*AV123*1),2)*BS123),2))</f>
        <v>6.34</v>
      </c>
      <c r="CT123" s="2">
        <f t="shared" si="97"/>
        <v>169.89</v>
      </c>
      <c r="CU123" s="2">
        <f t="shared" si="98"/>
        <v>0</v>
      </c>
      <c r="CV123" s="2">
        <f t="shared" si="99"/>
        <v>11.684519999999999</v>
      </c>
      <c r="CW123" s="2">
        <f t="shared" si="100"/>
        <v>0</v>
      </c>
      <c r="CX123" s="2">
        <f t="shared" si="101"/>
        <v>0</v>
      </c>
      <c r="CY123" s="2">
        <f>(ROUND((((S123+ROUND((ROUND((((EU123*1.2))*AV123*1),2)*BS123),2))*AT123)/100),2)+ROUND(((ROUND((ROUND(((AE123-((EU123*1.2)))*AV123*1),2)*BS123),2)*AT123)/100),2))</f>
        <v>158.61000000000001</v>
      </c>
      <c r="CZ123" s="2">
        <f>(ROUND((((S123+ROUND((ROUND((((EU123*1.2))*AV123*1),2)*BS123),2))*AU123)/100),2)+ROUND(((ROUND((ROUND(((AE123-((EU123*1.2)))*AV123*1),2)*BS123),2)*AU123)/100),2))</f>
        <v>81.069999999999993</v>
      </c>
      <c r="DA123" s="2"/>
      <c r="DB123" s="2">
        <v>67</v>
      </c>
      <c r="DC123" s="2" t="s">
        <v>3</v>
      </c>
      <c r="DD123" s="2" t="s">
        <v>62</v>
      </c>
      <c r="DE123" s="2" t="s">
        <v>63</v>
      </c>
      <c r="DF123" s="2" t="s">
        <v>63</v>
      </c>
      <c r="DG123" s="2" t="s">
        <v>63</v>
      </c>
      <c r="DH123" s="2" t="s">
        <v>3</v>
      </c>
      <c r="DI123" s="2" t="s">
        <v>63</v>
      </c>
      <c r="DJ123" s="2" t="s">
        <v>63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1013</v>
      </c>
      <c r="DV123" s="2" t="s">
        <v>22</v>
      </c>
      <c r="DW123" s="2" t="s">
        <v>22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55393700</v>
      </c>
      <c r="EF123" s="2">
        <v>40</v>
      </c>
      <c r="EG123" s="2" t="s">
        <v>26</v>
      </c>
      <c r="EH123" s="2">
        <v>0</v>
      </c>
      <c r="EI123" s="2" t="s">
        <v>3</v>
      </c>
      <c r="EJ123" s="2">
        <v>2</v>
      </c>
      <c r="EK123" s="2">
        <v>68</v>
      </c>
      <c r="EL123" s="2" t="s">
        <v>27</v>
      </c>
      <c r="EM123" s="2" t="s">
        <v>28</v>
      </c>
      <c r="EN123" s="2"/>
      <c r="EO123" s="2" t="s">
        <v>67</v>
      </c>
      <c r="EP123" s="2"/>
      <c r="EQ123" s="2">
        <v>0</v>
      </c>
      <c r="ER123" s="2">
        <v>236.95</v>
      </c>
      <c r="ES123" s="2">
        <v>55.8</v>
      </c>
      <c r="ET123" s="2">
        <v>45.93</v>
      </c>
      <c r="EU123" s="2">
        <v>5.05</v>
      </c>
      <c r="EV123" s="2">
        <v>135.22</v>
      </c>
      <c r="EW123" s="2">
        <v>9.3000000000000007</v>
      </c>
      <c r="EX123" s="2">
        <v>0</v>
      </c>
      <c r="EY123" s="2">
        <v>0</v>
      </c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v>0</v>
      </c>
      <c r="FS123" s="2">
        <v>0</v>
      </c>
      <c r="FT123" s="2"/>
      <c r="FU123" s="2"/>
      <c r="FV123" s="2"/>
      <c r="FW123" s="2"/>
      <c r="FX123" s="2">
        <v>90</v>
      </c>
      <c r="FY123" s="2">
        <v>46</v>
      </c>
      <c r="FZ123" s="2"/>
      <c r="GA123" s="2" t="s">
        <v>3</v>
      </c>
      <c r="GB123" s="2"/>
      <c r="GC123" s="2"/>
      <c r="GD123" s="2">
        <v>1</v>
      </c>
      <c r="GE123" s="2"/>
      <c r="GF123" s="2">
        <v>1573787508</v>
      </c>
      <c r="GG123" s="2">
        <v>2</v>
      </c>
      <c r="GH123" s="2">
        <v>1</v>
      </c>
      <c r="GI123" s="2">
        <v>2</v>
      </c>
      <c r="GJ123" s="2">
        <v>0</v>
      </c>
      <c r="GK123" s="2">
        <v>0</v>
      </c>
      <c r="GL123" s="2">
        <f t="shared" si="102"/>
        <v>0</v>
      </c>
      <c r="GM123" s="2">
        <f t="shared" si="103"/>
        <v>523.08000000000004</v>
      </c>
      <c r="GN123" s="2">
        <f t="shared" si="104"/>
        <v>0</v>
      </c>
      <c r="GO123" s="2">
        <f t="shared" si="105"/>
        <v>523.08000000000004</v>
      </c>
      <c r="GP123" s="2">
        <f t="shared" si="106"/>
        <v>0</v>
      </c>
      <c r="GQ123" s="2"/>
      <c r="GR123" s="2">
        <v>0</v>
      </c>
      <c r="GS123" s="2">
        <v>3</v>
      </c>
      <c r="GT123" s="2">
        <v>0</v>
      </c>
      <c r="GU123" s="2" t="s">
        <v>3</v>
      </c>
      <c r="GV123" s="2">
        <f t="shared" si="107"/>
        <v>0</v>
      </c>
      <c r="GW123" s="2">
        <v>1</v>
      </c>
      <c r="GX123" s="2">
        <f t="shared" si="108"/>
        <v>0</v>
      </c>
      <c r="GY123" s="2"/>
      <c r="GZ123" s="2"/>
      <c r="HA123" s="2">
        <v>0</v>
      </c>
      <c r="HB123" s="2">
        <v>0</v>
      </c>
      <c r="HC123" s="2">
        <f t="shared" si="109"/>
        <v>0</v>
      </c>
      <c r="HD123" s="2"/>
      <c r="HE123" s="2" t="s">
        <v>3</v>
      </c>
      <c r="HF123" s="2" t="s">
        <v>3</v>
      </c>
      <c r="HG123" s="2"/>
      <c r="HH123" s="2"/>
      <c r="HI123" s="2"/>
      <c r="HJ123" s="2"/>
      <c r="HK123" s="2"/>
      <c r="HL123" s="2"/>
      <c r="HM123" s="2" t="s">
        <v>3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">
      <c r="A124" s="3">
        <v>17</v>
      </c>
      <c r="B124" s="3">
        <v>1</v>
      </c>
      <c r="C124" s="3">
        <f>ROW(SmtRes!A250)</f>
        <v>250</v>
      </c>
      <c r="D124" s="3">
        <f>ROW(EtalonRes!A306)</f>
        <v>306</v>
      </c>
      <c r="E124" s="3" t="s">
        <v>212</v>
      </c>
      <c r="F124" s="3" t="s">
        <v>31</v>
      </c>
      <c r="G124" s="3" t="s">
        <v>171</v>
      </c>
      <c r="H124" s="3" t="s">
        <v>22</v>
      </c>
      <c r="I124" s="3">
        <v>1</v>
      </c>
      <c r="J124" s="3">
        <v>0</v>
      </c>
      <c r="K124" s="3">
        <v>1</v>
      </c>
      <c r="O124" s="3">
        <f t="shared" si="85"/>
        <v>11092.35</v>
      </c>
      <c r="P124" s="3">
        <f t="shared" si="86"/>
        <v>586.46</v>
      </c>
      <c r="Q124" s="3">
        <f>(ROUND((ROUND((((ET124*1.2))*AV124*I124),2)*BB124),2)+ROUND((ROUND(((AE124-((EU124*1.2)))*AV124*I124),2)*BS124),2))</f>
        <v>932.59</v>
      </c>
      <c r="R124" s="3">
        <f>(ROUND((ROUND((((EU124*1.2))*AV124*I124),2)*BS124),2)+ROUND((ROUND(((AE124-((EU124*1.2)))*AV124*I124),2)*BS124),2))</f>
        <v>357.26</v>
      </c>
      <c r="S124" s="3">
        <f t="shared" si="87"/>
        <v>9573.2999999999993</v>
      </c>
      <c r="T124" s="3">
        <f t="shared" si="88"/>
        <v>0</v>
      </c>
      <c r="U124" s="3">
        <f t="shared" si="89"/>
        <v>11.684519999999999</v>
      </c>
      <c r="V124" s="3">
        <f t="shared" si="90"/>
        <v>0</v>
      </c>
      <c r="W124" s="3">
        <f t="shared" si="91"/>
        <v>0</v>
      </c>
      <c r="X124" s="3">
        <f>(ROUND((((S124+ROUND((ROUND((((EU124*1.2))*AV124*I124),2)*BS124),2))*AT124)/100),2)+ROUND(((ROUND((ROUND(((AE124-((EU124*1.2)))*AV124*I124),2)*BS124),2)*AT124)/100),2))</f>
        <v>8937.5</v>
      </c>
      <c r="Y124" s="3">
        <f>(ROUND((((S124+ROUND((ROUND((((EU124*1.2))*AV124*I124),2)*BS124),2))*AU124)/100),2)+ROUND(((ROUND((ROUND(((AE124-((EU124*1.2)))*AV124*I124),2)*BS124),2)*AU124)/100),2))</f>
        <v>4568.0600000000004</v>
      </c>
      <c r="AA124" s="3">
        <v>55929115</v>
      </c>
      <c r="AB124" s="3">
        <f t="shared" si="92"/>
        <v>273.18</v>
      </c>
      <c r="AC124" s="3">
        <f>ROUND(((ES124*1)),6)</f>
        <v>55.8</v>
      </c>
      <c r="AD124" s="3">
        <f>ROUND(((((ET124*1.2))-((EU124*1.2)))+AE124),6)</f>
        <v>55.116</v>
      </c>
      <c r="AE124" s="3">
        <f>ROUND(((EU124*1.2)),6)</f>
        <v>6.06</v>
      </c>
      <c r="AF124" s="3">
        <f>ROUND(((EV124*1.2)),6)</f>
        <v>162.26400000000001</v>
      </c>
      <c r="AG124" s="3">
        <f t="shared" si="93"/>
        <v>0</v>
      </c>
      <c r="AH124" s="3">
        <f>((EW124*1.2))</f>
        <v>11.16</v>
      </c>
      <c r="AI124" s="3">
        <f>((EX124*1.2))</f>
        <v>0</v>
      </c>
      <c r="AJ124" s="3">
        <f t="shared" si="94"/>
        <v>0</v>
      </c>
      <c r="AK124" s="3">
        <v>236.95</v>
      </c>
      <c r="AL124" s="3">
        <v>55.8</v>
      </c>
      <c r="AM124" s="3">
        <v>45.93</v>
      </c>
      <c r="AN124" s="3">
        <v>5.05</v>
      </c>
      <c r="AO124" s="3">
        <v>135.22</v>
      </c>
      <c r="AP124" s="3">
        <v>0</v>
      </c>
      <c r="AQ124" s="3">
        <v>9.3000000000000007</v>
      </c>
      <c r="AR124" s="3">
        <v>0</v>
      </c>
      <c r="AS124" s="3">
        <v>0</v>
      </c>
      <c r="AT124" s="3">
        <v>90</v>
      </c>
      <c r="AU124" s="3">
        <v>46</v>
      </c>
      <c r="AV124" s="3">
        <v>1.0469999999999999</v>
      </c>
      <c r="AW124" s="3">
        <v>1</v>
      </c>
      <c r="AZ124" s="3">
        <v>1</v>
      </c>
      <c r="BA124" s="3">
        <v>56.35</v>
      </c>
      <c r="BB124" s="3">
        <v>16.16</v>
      </c>
      <c r="BC124" s="3">
        <v>10.51</v>
      </c>
      <c r="BD124" s="3" t="s">
        <v>3</v>
      </c>
      <c r="BE124" s="3" t="s">
        <v>3</v>
      </c>
      <c r="BF124" s="3" t="s">
        <v>3</v>
      </c>
      <c r="BG124" s="3" t="s">
        <v>3</v>
      </c>
      <c r="BH124" s="3">
        <v>0</v>
      </c>
      <c r="BI124" s="3">
        <v>2</v>
      </c>
      <c r="BJ124" s="3" t="s">
        <v>33</v>
      </c>
      <c r="BM124" s="3">
        <v>68</v>
      </c>
      <c r="BN124" s="3">
        <v>0</v>
      </c>
      <c r="BO124" s="3" t="s">
        <v>31</v>
      </c>
      <c r="BP124" s="3">
        <v>1</v>
      </c>
      <c r="BQ124" s="3">
        <v>40</v>
      </c>
      <c r="BR124" s="3">
        <v>0</v>
      </c>
      <c r="BS124" s="3">
        <v>56.35</v>
      </c>
      <c r="BT124" s="3">
        <v>1</v>
      </c>
      <c r="BU124" s="3">
        <v>1</v>
      </c>
      <c r="BV124" s="3">
        <v>1</v>
      </c>
      <c r="BW124" s="3">
        <v>1</v>
      </c>
      <c r="BX124" s="3">
        <v>1</v>
      </c>
      <c r="BY124" s="3" t="s">
        <v>3</v>
      </c>
      <c r="BZ124" s="3">
        <v>90</v>
      </c>
      <c r="CA124" s="3">
        <v>46</v>
      </c>
      <c r="CB124" s="3" t="s">
        <v>3</v>
      </c>
      <c r="CE124" s="3">
        <v>1566</v>
      </c>
      <c r="CF124" s="3">
        <v>0</v>
      </c>
      <c r="CG124" s="3">
        <v>0</v>
      </c>
      <c r="CM124" s="3">
        <v>0</v>
      </c>
      <c r="CN124" s="3" t="s">
        <v>1250</v>
      </c>
      <c r="CO124" s="3">
        <v>0</v>
      </c>
      <c r="CP124" s="3">
        <f t="shared" si="95"/>
        <v>11092.349999999999</v>
      </c>
      <c r="CQ124" s="3">
        <f t="shared" si="96"/>
        <v>586.46</v>
      </c>
      <c r="CR124" s="3">
        <f>(ROUND((ROUND((((ET124*1.2))*AV124*1),2)*BB124),2)+ROUND((ROUND(((AE124-((EU124*1.2)))*AV124*1),2)*BS124),2))</f>
        <v>932.59</v>
      </c>
      <c r="CS124" s="3">
        <f>(ROUND((ROUND((((EU124*1.2))*AV124*1),2)*BS124),2)+ROUND((ROUND(((AE124-((EU124*1.2)))*AV124*1),2)*BS124),2))</f>
        <v>357.26</v>
      </c>
      <c r="CT124" s="3">
        <f t="shared" si="97"/>
        <v>9573.2999999999993</v>
      </c>
      <c r="CU124" s="3">
        <f t="shared" si="98"/>
        <v>0</v>
      </c>
      <c r="CV124" s="3">
        <f t="shared" si="99"/>
        <v>11.684519999999999</v>
      </c>
      <c r="CW124" s="3">
        <f t="shared" si="100"/>
        <v>0</v>
      </c>
      <c r="CX124" s="3">
        <f t="shared" si="101"/>
        <v>0</v>
      </c>
      <c r="CY124" s="3">
        <f>(ROUND((((S124+ROUND((ROUND((((EU124*1.2))*AV124*1),2)*BS124),2))*AT124)/100),2)+ROUND(((ROUND((ROUND(((AE124-((EU124*1.2)))*AV124*1),2)*BS124),2)*AT124)/100),2))</f>
        <v>8937.5</v>
      </c>
      <c r="CZ124" s="3">
        <f>(ROUND((((S124+ROUND((ROUND((((EU124*1.2))*AV124*1),2)*BS124),2))*AU124)/100),2)+ROUND(((ROUND((ROUND(((AE124-((EU124*1.2)))*AV124*1),2)*BS124),2)*AU124)/100),2))</f>
        <v>4568.0600000000004</v>
      </c>
      <c r="DB124" s="3">
        <v>68</v>
      </c>
      <c r="DC124" s="3" t="s">
        <v>3</v>
      </c>
      <c r="DD124" s="3" t="s">
        <v>62</v>
      </c>
      <c r="DE124" s="3" t="s">
        <v>63</v>
      </c>
      <c r="DF124" s="3" t="s">
        <v>63</v>
      </c>
      <c r="DG124" s="3" t="s">
        <v>63</v>
      </c>
      <c r="DH124" s="3" t="s">
        <v>3</v>
      </c>
      <c r="DI124" s="3" t="s">
        <v>63</v>
      </c>
      <c r="DJ124" s="3" t="s">
        <v>63</v>
      </c>
      <c r="DK124" s="3" t="s">
        <v>3</v>
      </c>
      <c r="DL124" s="3" t="s">
        <v>3</v>
      </c>
      <c r="DM124" s="3" t="s">
        <v>3</v>
      </c>
      <c r="DN124" s="3">
        <v>0</v>
      </c>
      <c r="DO124" s="3">
        <v>0</v>
      </c>
      <c r="DP124" s="3">
        <v>1</v>
      </c>
      <c r="DQ124" s="3">
        <v>1</v>
      </c>
      <c r="DU124" s="3">
        <v>1013</v>
      </c>
      <c r="DV124" s="3" t="s">
        <v>22</v>
      </c>
      <c r="DW124" s="3" t="s">
        <v>22</v>
      </c>
      <c r="DX124" s="3">
        <v>1</v>
      </c>
      <c r="DZ124" s="3" t="s">
        <v>3</v>
      </c>
      <c r="EA124" s="3" t="s">
        <v>3</v>
      </c>
      <c r="EB124" s="3" t="s">
        <v>3</v>
      </c>
      <c r="EC124" s="3" t="s">
        <v>3</v>
      </c>
      <c r="EE124" s="3">
        <v>55393700</v>
      </c>
      <c r="EF124" s="3">
        <v>40</v>
      </c>
      <c r="EG124" s="3" t="s">
        <v>26</v>
      </c>
      <c r="EH124" s="3">
        <v>0</v>
      </c>
      <c r="EI124" s="3" t="s">
        <v>3</v>
      </c>
      <c r="EJ124" s="3">
        <v>2</v>
      </c>
      <c r="EK124" s="3">
        <v>68</v>
      </c>
      <c r="EL124" s="3" t="s">
        <v>27</v>
      </c>
      <c r="EM124" s="3" t="s">
        <v>28</v>
      </c>
      <c r="EO124" s="3" t="s">
        <v>67</v>
      </c>
      <c r="EQ124" s="3">
        <v>0</v>
      </c>
      <c r="ER124" s="3">
        <v>236.95</v>
      </c>
      <c r="ES124" s="3">
        <v>55.8</v>
      </c>
      <c r="ET124" s="3">
        <v>45.93</v>
      </c>
      <c r="EU124" s="3">
        <v>5.05</v>
      </c>
      <c r="EV124" s="3">
        <v>135.22</v>
      </c>
      <c r="EW124" s="3">
        <v>9.3000000000000007</v>
      </c>
      <c r="EX124" s="3">
        <v>0</v>
      </c>
      <c r="EY124" s="3">
        <v>0</v>
      </c>
      <c r="FQ124" s="3">
        <v>0</v>
      </c>
      <c r="FR124" s="3">
        <v>0</v>
      </c>
      <c r="FS124" s="3">
        <v>0</v>
      </c>
      <c r="FX124" s="3">
        <v>90</v>
      </c>
      <c r="FY124" s="3">
        <v>46</v>
      </c>
      <c r="GA124" s="3" t="s">
        <v>3</v>
      </c>
      <c r="GD124" s="3">
        <v>1</v>
      </c>
      <c r="GF124" s="3">
        <v>1573787508</v>
      </c>
      <c r="GG124" s="3">
        <v>2</v>
      </c>
      <c r="GH124" s="3">
        <v>1</v>
      </c>
      <c r="GI124" s="3">
        <v>2</v>
      </c>
      <c r="GJ124" s="3">
        <v>0</v>
      </c>
      <c r="GK124" s="3">
        <v>0</v>
      </c>
      <c r="GL124" s="3">
        <f t="shared" si="102"/>
        <v>0</v>
      </c>
      <c r="GM124" s="3">
        <f t="shared" si="103"/>
        <v>24597.91</v>
      </c>
      <c r="GN124" s="3">
        <f t="shared" si="104"/>
        <v>0</v>
      </c>
      <c r="GO124" s="3">
        <f t="shared" si="105"/>
        <v>24597.91</v>
      </c>
      <c r="GP124" s="3">
        <f t="shared" si="106"/>
        <v>0</v>
      </c>
      <c r="GR124" s="3">
        <v>0</v>
      </c>
      <c r="GS124" s="3">
        <v>3</v>
      </c>
      <c r="GT124" s="3">
        <v>0</v>
      </c>
      <c r="GU124" s="3" t="s">
        <v>3</v>
      </c>
      <c r="GV124" s="3">
        <f t="shared" si="107"/>
        <v>0</v>
      </c>
      <c r="GW124" s="3">
        <v>1</v>
      </c>
      <c r="GX124" s="3">
        <f t="shared" si="108"/>
        <v>0</v>
      </c>
      <c r="HA124" s="3">
        <v>0</v>
      </c>
      <c r="HB124" s="3">
        <v>0</v>
      </c>
      <c r="HC124" s="3">
        <f t="shared" si="109"/>
        <v>0</v>
      </c>
      <c r="HE124" s="3" t="s">
        <v>3</v>
      </c>
      <c r="HF124" s="3" t="s">
        <v>3</v>
      </c>
      <c r="HM124" s="3" t="s">
        <v>3</v>
      </c>
      <c r="HN124" s="3" t="s">
        <v>3</v>
      </c>
      <c r="HO124" s="3" t="s">
        <v>3</v>
      </c>
      <c r="HP124" s="3" t="s">
        <v>3</v>
      </c>
      <c r="HQ124" s="3" t="s">
        <v>3</v>
      </c>
      <c r="HS124" s="3">
        <v>0</v>
      </c>
      <c r="IK124" s="3">
        <v>0</v>
      </c>
    </row>
    <row r="125" spans="1:255" x14ac:dyDescent="0.2">
      <c r="A125" s="2">
        <v>18</v>
      </c>
      <c r="B125" s="2">
        <v>1</v>
      </c>
      <c r="C125" s="2">
        <v>228</v>
      </c>
      <c r="D125" s="2"/>
      <c r="E125" s="2" t="s">
        <v>213</v>
      </c>
      <c r="F125" s="2" t="s">
        <v>173</v>
      </c>
      <c r="G125" s="2" t="s">
        <v>174</v>
      </c>
      <c r="H125" s="2" t="s">
        <v>175</v>
      </c>
      <c r="I125" s="2">
        <f>I123*J125</f>
        <v>0.3</v>
      </c>
      <c r="J125" s="2">
        <v>0.3</v>
      </c>
      <c r="K125" s="2">
        <v>0.3</v>
      </c>
      <c r="L125" s="2"/>
      <c r="M125" s="2"/>
      <c r="N125" s="2"/>
      <c r="O125" s="2">
        <f t="shared" ref="O125:O156" si="116">ROUND(CP125,2)</f>
        <v>9.32</v>
      </c>
      <c r="P125" s="2">
        <f t="shared" ref="P125:P156" si="117">ROUND((ROUND((AC125*AW125*I125),2)*BC125),2)</f>
        <v>9.32</v>
      </c>
      <c r="Q125" s="2">
        <f>(ROUND((ROUND(((ET125)*AV125*I125),2)*BB125),2)+ROUND((ROUND(((AE125-(EU125))*AV125*I125),2)*BS125),2))</f>
        <v>0</v>
      </c>
      <c r="R125" s="2">
        <f>(ROUND((ROUND(((EU125)*AV125*I125),2)*BS125),2)+ROUND((ROUND(((AE125-(EU125))*AV125*I125),2)*BS125),2))</f>
        <v>0</v>
      </c>
      <c r="S125" s="2">
        <f t="shared" ref="S125:S156" si="118">ROUND((ROUND((AF125*AV125*I125),2)*BA125),2)</f>
        <v>0</v>
      </c>
      <c r="T125" s="2">
        <f t="shared" ref="T125:T156" si="119">ROUND(CU125*I125,2)</f>
        <v>0</v>
      </c>
      <c r="U125" s="2">
        <f t="shared" ref="U125:U156" si="120">CV125*I125</f>
        <v>0</v>
      </c>
      <c r="V125" s="2">
        <f t="shared" ref="V125:V156" si="121">CW125*I125</f>
        <v>0</v>
      </c>
      <c r="W125" s="2">
        <f t="shared" ref="W125:W156" si="122">ROUND(CX125*I125,2)</f>
        <v>0</v>
      </c>
      <c r="X125" s="2">
        <f>(ROUND((((S125+ROUND((ROUND(((EU125)*AV125*I125),2)*BS125),2))*AT125)/100),2)+ROUND(((ROUND((ROUND(((AE125-(EU125))*AV125*I125),2)*BS125),2)*AT125)/100),2))</f>
        <v>0</v>
      </c>
      <c r="Y125" s="2">
        <f>(ROUND((((S125+ROUND((ROUND(((EU125)*AV125*I125),2)*BS125),2))*AU125)/100),2)+ROUND(((ROUND((ROUND(((AE125-(EU125))*AV125*I125),2)*BS125),2)*AU125)/100),2))</f>
        <v>0</v>
      </c>
      <c r="Z125" s="2"/>
      <c r="AA125" s="2">
        <v>55929113</v>
      </c>
      <c r="AB125" s="2">
        <f t="shared" ref="AB125:AB156" si="123">ROUND((AC125+AD125+AF125),6)</f>
        <v>31.08</v>
      </c>
      <c r="AC125" s="2">
        <f>ROUND((ES125),6)</f>
        <v>31.08</v>
      </c>
      <c r="AD125" s="2">
        <f>ROUND((((ET125)-(EU125))+AE125),6)</f>
        <v>0</v>
      </c>
      <c r="AE125" s="2">
        <f t="shared" ref="AE125:AF128" si="124">ROUND((EU125),6)</f>
        <v>0</v>
      </c>
      <c r="AF125" s="2">
        <f t="shared" si="124"/>
        <v>0</v>
      </c>
      <c r="AG125" s="2">
        <f t="shared" ref="AG125:AG156" si="125">ROUND((AP125),6)</f>
        <v>0</v>
      </c>
      <c r="AH125" s="2">
        <f t="shared" ref="AH125:AI128" si="126">(EW125)</f>
        <v>0</v>
      </c>
      <c r="AI125" s="2">
        <f t="shared" si="126"/>
        <v>0</v>
      </c>
      <c r="AJ125" s="2">
        <f t="shared" ref="AJ125:AJ156" si="127">(AS125)</f>
        <v>0</v>
      </c>
      <c r="AK125" s="2">
        <v>31.08</v>
      </c>
      <c r="AL125" s="2">
        <v>31.08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90</v>
      </c>
      <c r="AU125" s="2">
        <v>46</v>
      </c>
      <c r="AV125" s="2">
        <v>1</v>
      </c>
      <c r="AW125" s="2">
        <v>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3</v>
      </c>
      <c r="BI125" s="2">
        <v>2</v>
      </c>
      <c r="BJ125" s="2" t="s">
        <v>176</v>
      </c>
      <c r="BK125" s="2"/>
      <c r="BL125" s="2"/>
      <c r="BM125" s="2">
        <v>68</v>
      </c>
      <c r="BN125" s="2">
        <v>0</v>
      </c>
      <c r="BO125" s="2" t="s">
        <v>3</v>
      </c>
      <c r="BP125" s="2">
        <v>0</v>
      </c>
      <c r="BQ125" s="2">
        <v>40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90</v>
      </c>
      <c r="CA125" s="2">
        <v>46</v>
      </c>
      <c r="CB125" s="2" t="s">
        <v>3</v>
      </c>
      <c r="CC125" s="2"/>
      <c r="CD125" s="2"/>
      <c r="CE125" s="2">
        <v>1566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1252</v>
      </c>
      <c r="CO125" s="2">
        <v>0</v>
      </c>
      <c r="CP125" s="2">
        <f t="shared" ref="CP125:CP156" si="128">(P125+Q125+S125)</f>
        <v>9.32</v>
      </c>
      <c r="CQ125" s="2">
        <f t="shared" ref="CQ125:CQ156" si="129">ROUND((ROUND((AC125*AW125*1),2)*BC125),2)</f>
        <v>31.08</v>
      </c>
      <c r="CR125" s="2">
        <f>(ROUND((ROUND(((ET125)*AV125*1),2)*BB125),2)+ROUND((ROUND(((AE125-(EU125))*AV125*1),2)*BS125),2))</f>
        <v>0</v>
      </c>
      <c r="CS125" s="2">
        <f>(ROUND((ROUND(((EU125)*AV125*1),2)*BS125),2)+ROUND((ROUND(((AE125-(EU125))*AV125*1),2)*BS125),2))</f>
        <v>0</v>
      </c>
      <c r="CT125" s="2">
        <f t="shared" ref="CT125:CT156" si="130">ROUND((ROUND((AF125*AV125*1),2)*BA125),2)</f>
        <v>0</v>
      </c>
      <c r="CU125" s="2">
        <f t="shared" ref="CU125:CU156" si="131">AG125</f>
        <v>0</v>
      </c>
      <c r="CV125" s="2">
        <f t="shared" ref="CV125:CV156" si="132">(AH125*AV125)</f>
        <v>0</v>
      </c>
      <c r="CW125" s="2">
        <f t="shared" ref="CW125:CW156" si="133">AI125</f>
        <v>0</v>
      </c>
      <c r="CX125" s="2">
        <f t="shared" ref="CX125:CX156" si="134">AJ125</f>
        <v>0</v>
      </c>
      <c r="CY125" s="2">
        <f>(ROUND((((S125+ROUND((ROUND(((EU125)*AV125*1),2)*BS125),2))*AT125)/100),2)+ROUND(((ROUND((ROUND(((AE125-(EU125))*AV125*1),2)*BS125),2)*AT125)/100),2))</f>
        <v>0</v>
      </c>
      <c r="CZ125" s="2">
        <f>(ROUND((((S125+ROUND((ROUND(((EU125)*AV125*1),2)*BS125),2))*AU125)/100),2)+ROUND(((ROUND((ROUND(((AE125-(EU125))*AV125*1),2)*BS125),2)*AU125)/100),2))</f>
        <v>0</v>
      </c>
      <c r="DA125" s="2"/>
      <c r="DB125" s="2"/>
      <c r="DC125" s="2" t="s">
        <v>3</v>
      </c>
      <c r="DD125" s="2" t="s">
        <v>3</v>
      </c>
      <c r="DE125" s="2" t="s">
        <v>3</v>
      </c>
      <c r="DF125" s="2" t="s">
        <v>3</v>
      </c>
      <c r="DG125" s="2" t="s">
        <v>3</v>
      </c>
      <c r="DH125" s="2" t="s">
        <v>3</v>
      </c>
      <c r="DI125" s="2" t="s">
        <v>3</v>
      </c>
      <c r="DJ125" s="2" t="s">
        <v>3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1009</v>
      </c>
      <c r="DV125" s="2" t="s">
        <v>175</v>
      </c>
      <c r="DW125" s="2" t="s">
        <v>175</v>
      </c>
      <c r="DX125" s="2">
        <v>1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55393700</v>
      </c>
      <c r="EF125" s="2">
        <v>40</v>
      </c>
      <c r="EG125" s="2" t="s">
        <v>26</v>
      </c>
      <c r="EH125" s="2">
        <v>0</v>
      </c>
      <c r="EI125" s="2" t="s">
        <v>3</v>
      </c>
      <c r="EJ125" s="2">
        <v>2</v>
      </c>
      <c r="EK125" s="2">
        <v>68</v>
      </c>
      <c r="EL125" s="2" t="s">
        <v>27</v>
      </c>
      <c r="EM125" s="2" t="s">
        <v>28</v>
      </c>
      <c r="EN125" s="2"/>
      <c r="EO125" s="2" t="s">
        <v>67</v>
      </c>
      <c r="EP125" s="2"/>
      <c r="EQ125" s="2">
        <v>0</v>
      </c>
      <c r="ER125" s="2">
        <v>31.08</v>
      </c>
      <c r="ES125" s="2">
        <v>31.08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v>0</v>
      </c>
      <c r="FS125" s="2">
        <v>0</v>
      </c>
      <c r="FT125" s="2"/>
      <c r="FU125" s="2"/>
      <c r="FV125" s="2"/>
      <c r="FW125" s="2"/>
      <c r="FX125" s="2">
        <v>90</v>
      </c>
      <c r="FY125" s="2">
        <v>46</v>
      </c>
      <c r="FZ125" s="2"/>
      <c r="GA125" s="2" t="s">
        <v>3</v>
      </c>
      <c r="GB125" s="2"/>
      <c r="GC125" s="2"/>
      <c r="GD125" s="2">
        <v>1</v>
      </c>
      <c r="GE125" s="2"/>
      <c r="GF125" s="2">
        <v>-2097101800</v>
      </c>
      <c r="GG125" s="2">
        <v>2</v>
      </c>
      <c r="GH125" s="2">
        <v>1</v>
      </c>
      <c r="GI125" s="2">
        <v>-2</v>
      </c>
      <c r="GJ125" s="2">
        <v>0</v>
      </c>
      <c r="GK125" s="2">
        <v>0</v>
      </c>
      <c r="GL125" s="2">
        <f t="shared" ref="GL125:GL156" si="135">ROUND(IF(AND(BH125=3,BI125=3,FS125&lt;&gt;0),P125,0),2)</f>
        <v>0</v>
      </c>
      <c r="GM125" s="2">
        <f t="shared" ref="GM125:GM156" si="136">ROUND(O125+X125+Y125,2)+GX125</f>
        <v>9.32</v>
      </c>
      <c r="GN125" s="2">
        <f t="shared" ref="GN125:GN156" si="137">IF(OR(BI125=0,BI125=1),GM125-GX125,0)</f>
        <v>0</v>
      </c>
      <c r="GO125" s="2">
        <f t="shared" ref="GO125:GO156" si="138">IF(BI125=2,GM125-GX125,0)</f>
        <v>9.32</v>
      </c>
      <c r="GP125" s="2">
        <f t="shared" ref="GP125:GP156" si="139">IF(BI125=4,GM125-GX125,0)</f>
        <v>0</v>
      </c>
      <c r="GQ125" s="2"/>
      <c r="GR125" s="2">
        <v>0</v>
      </c>
      <c r="GS125" s="2">
        <v>3</v>
      </c>
      <c r="GT125" s="2">
        <v>0</v>
      </c>
      <c r="GU125" s="2" t="s">
        <v>3</v>
      </c>
      <c r="GV125" s="2">
        <f t="shared" ref="GV125:GV156" si="140">ROUND((GT125),6)</f>
        <v>0</v>
      </c>
      <c r="GW125" s="2">
        <v>1</v>
      </c>
      <c r="GX125" s="2">
        <f t="shared" ref="GX125:GX156" si="141">ROUND(HC125*I125,2)</f>
        <v>0</v>
      </c>
      <c r="GY125" s="2"/>
      <c r="GZ125" s="2"/>
      <c r="HA125" s="2">
        <v>0</v>
      </c>
      <c r="HB125" s="2">
        <v>0</v>
      </c>
      <c r="HC125" s="2">
        <f t="shared" ref="HC125:HC156" si="142">GV125*GW125</f>
        <v>0</v>
      </c>
      <c r="HD125" s="2"/>
      <c r="HE125" s="2" t="s">
        <v>3</v>
      </c>
      <c r="HF125" s="2" t="s">
        <v>3</v>
      </c>
      <c r="HG125" s="2"/>
      <c r="HH125" s="2"/>
      <c r="HI125" s="2"/>
      <c r="HJ125" s="2"/>
      <c r="HK125" s="2"/>
      <c r="HL125" s="2"/>
      <c r="HM125" s="2" t="s">
        <v>62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">
      <c r="A126" s="3">
        <v>18</v>
      </c>
      <c r="B126" s="3">
        <v>1</v>
      </c>
      <c r="C126" s="3">
        <v>243</v>
      </c>
      <c r="E126" s="3" t="s">
        <v>213</v>
      </c>
      <c r="F126" s="3" t="s">
        <v>173</v>
      </c>
      <c r="G126" s="3" t="s">
        <v>174</v>
      </c>
      <c r="H126" s="3" t="s">
        <v>175</v>
      </c>
      <c r="I126" s="3">
        <f>I124*J126</f>
        <v>0.3</v>
      </c>
      <c r="J126" s="3">
        <v>0.3</v>
      </c>
      <c r="K126" s="3">
        <v>0.3</v>
      </c>
      <c r="O126" s="3">
        <f t="shared" si="116"/>
        <v>33.46</v>
      </c>
      <c r="P126" s="3">
        <f t="shared" si="117"/>
        <v>33.46</v>
      </c>
      <c r="Q126" s="3">
        <f>(ROUND((ROUND(((ET126)*AV126*I126),2)*BB126),2)+ROUND((ROUND(((AE126-(EU126))*AV126*I126),2)*BS126),2))</f>
        <v>0</v>
      </c>
      <c r="R126" s="3">
        <f>(ROUND((ROUND(((EU126)*AV126*I126),2)*BS126),2)+ROUND((ROUND(((AE126-(EU126))*AV126*I126),2)*BS126),2))</f>
        <v>0</v>
      </c>
      <c r="S126" s="3">
        <f t="shared" si="118"/>
        <v>0</v>
      </c>
      <c r="T126" s="3">
        <f t="shared" si="119"/>
        <v>0</v>
      </c>
      <c r="U126" s="3">
        <f t="shared" si="120"/>
        <v>0</v>
      </c>
      <c r="V126" s="3">
        <f t="shared" si="121"/>
        <v>0</v>
      </c>
      <c r="W126" s="3">
        <f t="shared" si="122"/>
        <v>0</v>
      </c>
      <c r="X126" s="3">
        <f>(ROUND((((S126+ROUND((ROUND(((EU126)*AV126*I126),2)*BS126),2))*AT126)/100),2)+ROUND(((ROUND((ROUND(((AE126-(EU126))*AV126*I126),2)*BS126),2)*AT126)/100),2))</f>
        <v>0</v>
      </c>
      <c r="Y126" s="3">
        <f>(ROUND((((S126+ROUND((ROUND(((EU126)*AV126*I126),2)*BS126),2))*AU126)/100),2)+ROUND(((ROUND((ROUND(((AE126-(EU126))*AV126*I126),2)*BS126),2)*AU126)/100),2))</f>
        <v>0</v>
      </c>
      <c r="AA126" s="3">
        <v>55929115</v>
      </c>
      <c r="AB126" s="3">
        <f t="shared" si="123"/>
        <v>31.08</v>
      </c>
      <c r="AC126" s="3">
        <f>ROUND((ES126),6)</f>
        <v>31.08</v>
      </c>
      <c r="AD126" s="3">
        <f>ROUND((((ET126)-(EU126))+AE126),6)</f>
        <v>0</v>
      </c>
      <c r="AE126" s="3">
        <f t="shared" si="124"/>
        <v>0</v>
      </c>
      <c r="AF126" s="3">
        <f t="shared" si="124"/>
        <v>0</v>
      </c>
      <c r="AG126" s="3">
        <f t="shared" si="125"/>
        <v>0</v>
      </c>
      <c r="AH126" s="3">
        <f t="shared" si="126"/>
        <v>0</v>
      </c>
      <c r="AI126" s="3">
        <f t="shared" si="126"/>
        <v>0</v>
      </c>
      <c r="AJ126" s="3">
        <f t="shared" si="127"/>
        <v>0</v>
      </c>
      <c r="AK126" s="3">
        <v>31.08</v>
      </c>
      <c r="AL126" s="3">
        <v>31.08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90</v>
      </c>
      <c r="AU126" s="3">
        <v>46</v>
      </c>
      <c r="AV126" s="3">
        <v>1</v>
      </c>
      <c r="AW126" s="3">
        <v>1</v>
      </c>
      <c r="AZ126" s="3">
        <v>1</v>
      </c>
      <c r="BA126" s="3">
        <v>1</v>
      </c>
      <c r="BB126" s="3">
        <v>1</v>
      </c>
      <c r="BC126" s="3">
        <v>3.59</v>
      </c>
      <c r="BD126" s="3" t="s">
        <v>3</v>
      </c>
      <c r="BE126" s="3" t="s">
        <v>3</v>
      </c>
      <c r="BF126" s="3" t="s">
        <v>3</v>
      </c>
      <c r="BG126" s="3" t="s">
        <v>3</v>
      </c>
      <c r="BH126" s="3">
        <v>3</v>
      </c>
      <c r="BI126" s="3">
        <v>2</v>
      </c>
      <c r="BJ126" s="3" t="s">
        <v>176</v>
      </c>
      <c r="BM126" s="3">
        <v>68</v>
      </c>
      <c r="BN126" s="3">
        <v>0</v>
      </c>
      <c r="BO126" s="3" t="s">
        <v>173</v>
      </c>
      <c r="BP126" s="3">
        <v>1</v>
      </c>
      <c r="BQ126" s="3">
        <v>40</v>
      </c>
      <c r="BR126" s="3">
        <v>0</v>
      </c>
      <c r="BS126" s="3">
        <v>1</v>
      </c>
      <c r="BT126" s="3">
        <v>1</v>
      </c>
      <c r="BU126" s="3">
        <v>1</v>
      </c>
      <c r="BV126" s="3">
        <v>1</v>
      </c>
      <c r="BW126" s="3">
        <v>1</v>
      </c>
      <c r="BX126" s="3">
        <v>1</v>
      </c>
      <c r="BY126" s="3" t="s">
        <v>3</v>
      </c>
      <c r="BZ126" s="3">
        <v>90</v>
      </c>
      <c r="CA126" s="3">
        <v>46</v>
      </c>
      <c r="CB126" s="3" t="s">
        <v>3</v>
      </c>
      <c r="CE126" s="3">
        <v>1566</v>
      </c>
      <c r="CF126" s="3">
        <v>0</v>
      </c>
      <c r="CG126" s="3">
        <v>0</v>
      </c>
      <c r="CM126" s="3">
        <v>0</v>
      </c>
      <c r="CN126" s="3" t="s">
        <v>1252</v>
      </c>
      <c r="CO126" s="3">
        <v>0</v>
      </c>
      <c r="CP126" s="3">
        <f t="shared" si="128"/>
        <v>33.46</v>
      </c>
      <c r="CQ126" s="3">
        <f t="shared" si="129"/>
        <v>111.58</v>
      </c>
      <c r="CR126" s="3">
        <f>(ROUND((ROUND(((ET126)*AV126*1),2)*BB126),2)+ROUND((ROUND(((AE126-(EU126))*AV126*1),2)*BS126),2))</f>
        <v>0</v>
      </c>
      <c r="CS126" s="3">
        <f>(ROUND((ROUND(((EU126)*AV126*1),2)*BS126),2)+ROUND((ROUND(((AE126-(EU126))*AV126*1),2)*BS126),2))</f>
        <v>0</v>
      </c>
      <c r="CT126" s="3">
        <f t="shared" si="130"/>
        <v>0</v>
      </c>
      <c r="CU126" s="3">
        <f t="shared" si="131"/>
        <v>0</v>
      </c>
      <c r="CV126" s="3">
        <f t="shared" si="132"/>
        <v>0</v>
      </c>
      <c r="CW126" s="3">
        <f t="shared" si="133"/>
        <v>0</v>
      </c>
      <c r="CX126" s="3">
        <f t="shared" si="134"/>
        <v>0</v>
      </c>
      <c r="CY126" s="3">
        <f>(ROUND((((S126+ROUND((ROUND(((EU126)*AV126*1),2)*BS126),2))*AT126)/100),2)+ROUND(((ROUND((ROUND(((AE126-(EU126))*AV126*1),2)*BS126),2)*AT126)/100),2))</f>
        <v>0</v>
      </c>
      <c r="CZ126" s="3">
        <f>(ROUND((((S126+ROUND((ROUND(((EU126)*AV126*1),2)*BS126),2))*AU126)/100),2)+ROUND(((ROUND((ROUND(((AE126-(EU126))*AV126*1),2)*BS126),2)*AU126)/100),2))</f>
        <v>0</v>
      </c>
      <c r="DC126" s="3" t="s">
        <v>3</v>
      </c>
      <c r="DD126" s="3" t="s">
        <v>3</v>
      </c>
      <c r="DE126" s="3" t="s">
        <v>3</v>
      </c>
      <c r="DF126" s="3" t="s">
        <v>3</v>
      </c>
      <c r="DG126" s="3" t="s">
        <v>3</v>
      </c>
      <c r="DH126" s="3" t="s">
        <v>3</v>
      </c>
      <c r="DI126" s="3" t="s">
        <v>3</v>
      </c>
      <c r="DJ126" s="3" t="s">
        <v>3</v>
      </c>
      <c r="DK126" s="3" t="s">
        <v>3</v>
      </c>
      <c r="DL126" s="3" t="s">
        <v>3</v>
      </c>
      <c r="DM126" s="3" t="s">
        <v>3</v>
      </c>
      <c r="DN126" s="3">
        <v>0</v>
      </c>
      <c r="DO126" s="3">
        <v>0</v>
      </c>
      <c r="DP126" s="3">
        <v>1</v>
      </c>
      <c r="DQ126" s="3">
        <v>1</v>
      </c>
      <c r="DU126" s="3">
        <v>1009</v>
      </c>
      <c r="DV126" s="3" t="s">
        <v>175</v>
      </c>
      <c r="DW126" s="3" t="s">
        <v>175</v>
      </c>
      <c r="DX126" s="3">
        <v>1</v>
      </c>
      <c r="DZ126" s="3" t="s">
        <v>3</v>
      </c>
      <c r="EA126" s="3" t="s">
        <v>3</v>
      </c>
      <c r="EB126" s="3" t="s">
        <v>3</v>
      </c>
      <c r="EC126" s="3" t="s">
        <v>3</v>
      </c>
      <c r="EE126" s="3">
        <v>55393700</v>
      </c>
      <c r="EF126" s="3">
        <v>40</v>
      </c>
      <c r="EG126" s="3" t="s">
        <v>26</v>
      </c>
      <c r="EH126" s="3">
        <v>0</v>
      </c>
      <c r="EI126" s="3" t="s">
        <v>3</v>
      </c>
      <c r="EJ126" s="3">
        <v>2</v>
      </c>
      <c r="EK126" s="3">
        <v>68</v>
      </c>
      <c r="EL126" s="3" t="s">
        <v>27</v>
      </c>
      <c r="EM126" s="3" t="s">
        <v>28</v>
      </c>
      <c r="EO126" s="3" t="s">
        <v>67</v>
      </c>
      <c r="EQ126" s="3">
        <v>0</v>
      </c>
      <c r="ER126" s="3">
        <v>31.08</v>
      </c>
      <c r="ES126" s="3">
        <v>31.08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FQ126" s="3">
        <v>0</v>
      </c>
      <c r="FR126" s="3">
        <v>0</v>
      </c>
      <c r="FS126" s="3">
        <v>0</v>
      </c>
      <c r="FX126" s="3">
        <v>90</v>
      </c>
      <c r="FY126" s="3">
        <v>46</v>
      </c>
      <c r="GA126" s="3" t="s">
        <v>3</v>
      </c>
      <c r="GD126" s="3">
        <v>1</v>
      </c>
      <c r="GF126" s="3">
        <v>-2097101800</v>
      </c>
      <c r="GG126" s="3">
        <v>2</v>
      </c>
      <c r="GH126" s="3">
        <v>1</v>
      </c>
      <c r="GI126" s="3">
        <v>2</v>
      </c>
      <c r="GJ126" s="3">
        <v>0</v>
      </c>
      <c r="GK126" s="3">
        <v>0</v>
      </c>
      <c r="GL126" s="3">
        <f t="shared" si="135"/>
        <v>0</v>
      </c>
      <c r="GM126" s="3">
        <f t="shared" si="136"/>
        <v>33.46</v>
      </c>
      <c r="GN126" s="3">
        <f t="shared" si="137"/>
        <v>0</v>
      </c>
      <c r="GO126" s="3">
        <f t="shared" si="138"/>
        <v>33.46</v>
      </c>
      <c r="GP126" s="3">
        <f t="shared" si="139"/>
        <v>0</v>
      </c>
      <c r="GR126" s="3">
        <v>0</v>
      </c>
      <c r="GS126" s="3">
        <v>3</v>
      </c>
      <c r="GT126" s="3">
        <v>0</v>
      </c>
      <c r="GU126" s="3" t="s">
        <v>3</v>
      </c>
      <c r="GV126" s="3">
        <f t="shared" si="140"/>
        <v>0</v>
      </c>
      <c r="GW126" s="3">
        <v>1</v>
      </c>
      <c r="GX126" s="3">
        <f t="shared" si="141"/>
        <v>0</v>
      </c>
      <c r="HA126" s="3">
        <v>0</v>
      </c>
      <c r="HB126" s="3">
        <v>0</v>
      </c>
      <c r="HC126" s="3">
        <f t="shared" si="142"/>
        <v>0</v>
      </c>
      <c r="HE126" s="3" t="s">
        <v>3</v>
      </c>
      <c r="HF126" s="3" t="s">
        <v>3</v>
      </c>
      <c r="HM126" s="3" t="s">
        <v>62</v>
      </c>
      <c r="HN126" s="3" t="s">
        <v>3</v>
      </c>
      <c r="HO126" s="3" t="s">
        <v>3</v>
      </c>
      <c r="HP126" s="3" t="s">
        <v>3</v>
      </c>
      <c r="HQ126" s="3" t="s">
        <v>3</v>
      </c>
      <c r="HS126" s="3">
        <v>0</v>
      </c>
      <c r="IK126" s="3">
        <v>0</v>
      </c>
    </row>
    <row r="127" spans="1:255" x14ac:dyDescent="0.2">
      <c r="A127" s="2">
        <v>18</v>
      </c>
      <c r="B127" s="2">
        <v>1</v>
      </c>
      <c r="C127" s="2">
        <v>234</v>
      </c>
      <c r="D127" s="2"/>
      <c r="E127" s="2" t="s">
        <v>214</v>
      </c>
      <c r="F127" s="2" t="s">
        <v>215</v>
      </c>
      <c r="G127" s="2" t="s">
        <v>216</v>
      </c>
      <c r="H127" s="2" t="s">
        <v>161</v>
      </c>
      <c r="I127" s="2">
        <f>I123*J127</f>
        <v>1</v>
      </c>
      <c r="J127" s="2">
        <v>1</v>
      </c>
      <c r="K127" s="2">
        <v>1</v>
      </c>
      <c r="L127" s="2"/>
      <c r="M127" s="2"/>
      <c r="N127" s="2"/>
      <c r="O127" s="2">
        <f t="shared" si="116"/>
        <v>16296.12</v>
      </c>
      <c r="P127" s="2">
        <f t="shared" si="117"/>
        <v>16296.12</v>
      </c>
      <c r="Q127" s="2">
        <f>(ROUND((ROUND(((ET127)*AV127*I127),2)*BB127),2)+ROUND((ROUND(((AE127-(EU127))*AV127*I127),2)*BS127),2))</f>
        <v>0</v>
      </c>
      <c r="R127" s="2">
        <f>(ROUND((ROUND(((EU127)*AV127*I127),2)*BS127),2)+ROUND((ROUND(((AE127-(EU127))*AV127*I127),2)*BS127),2))</f>
        <v>0</v>
      </c>
      <c r="S127" s="2">
        <f t="shared" si="118"/>
        <v>0</v>
      </c>
      <c r="T127" s="2">
        <f t="shared" si="119"/>
        <v>0</v>
      </c>
      <c r="U127" s="2">
        <f t="shared" si="120"/>
        <v>0</v>
      </c>
      <c r="V127" s="2">
        <f t="shared" si="121"/>
        <v>0</v>
      </c>
      <c r="W127" s="2">
        <f t="shared" si="122"/>
        <v>0</v>
      </c>
      <c r="X127" s="2">
        <f>(ROUND((((S127+ROUND((ROUND(((EU127)*AV127*I127),2)*BS127),2))*AT127)/100),2)+ROUND(((ROUND((ROUND(((AE127-(EU127))*AV127*I127),2)*BS127),2)*AT127)/100),2))</f>
        <v>0</v>
      </c>
      <c r="Y127" s="2">
        <f>(ROUND((((S127+ROUND((ROUND(((EU127)*AV127*I127),2)*BS127),2))*AU127)/100),2)+ROUND(((ROUND((ROUND(((AE127-(EU127))*AV127*I127),2)*BS127),2)*AU127)/100),2))</f>
        <v>0</v>
      </c>
      <c r="Z127" s="2"/>
      <c r="AA127" s="2">
        <v>55929113</v>
      </c>
      <c r="AB127" s="2">
        <f t="shared" si="123"/>
        <v>16296.12</v>
      </c>
      <c r="AC127" s="2">
        <f>ROUND((ES127),6)</f>
        <v>16296.12</v>
      </c>
      <c r="AD127" s="2">
        <f>ROUND((((ET127)-(EU127))+AE127),6)</f>
        <v>0</v>
      </c>
      <c r="AE127" s="2">
        <f t="shared" si="124"/>
        <v>0</v>
      </c>
      <c r="AF127" s="2">
        <f t="shared" si="124"/>
        <v>0</v>
      </c>
      <c r="AG127" s="2">
        <f t="shared" si="125"/>
        <v>0</v>
      </c>
      <c r="AH127" s="2">
        <f t="shared" si="126"/>
        <v>0</v>
      </c>
      <c r="AI127" s="2">
        <f t="shared" si="126"/>
        <v>0</v>
      </c>
      <c r="AJ127" s="2">
        <f t="shared" si="127"/>
        <v>0</v>
      </c>
      <c r="AK127" s="2">
        <v>16296.12</v>
      </c>
      <c r="AL127" s="2">
        <v>16296.12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1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3</v>
      </c>
      <c r="BI127" s="2">
        <v>3</v>
      </c>
      <c r="BJ127" s="2" t="s">
        <v>215</v>
      </c>
      <c r="BK127" s="2"/>
      <c r="BL127" s="2"/>
      <c r="BM127" s="2">
        <v>400007</v>
      </c>
      <c r="BN127" s="2">
        <v>0</v>
      </c>
      <c r="BO127" s="2" t="s">
        <v>3</v>
      </c>
      <c r="BP127" s="2">
        <v>0</v>
      </c>
      <c r="BQ127" s="2">
        <v>214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90</v>
      </c>
      <c r="CA127" s="2">
        <v>46</v>
      </c>
      <c r="CB127" s="2" t="s">
        <v>3</v>
      </c>
      <c r="CC127" s="2"/>
      <c r="CD127" s="2"/>
      <c r="CE127" s="2">
        <v>1566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1252</v>
      </c>
      <c r="CO127" s="2">
        <v>0</v>
      </c>
      <c r="CP127" s="2">
        <f t="shared" si="128"/>
        <v>16296.12</v>
      </c>
      <c r="CQ127" s="2">
        <f t="shared" si="129"/>
        <v>16296.12</v>
      </c>
      <c r="CR127" s="2">
        <f>(ROUND((ROUND(((ET127)*AV127*1),2)*BB127),2)+ROUND((ROUND(((AE127-(EU127))*AV127*1),2)*BS127),2))</f>
        <v>0</v>
      </c>
      <c r="CS127" s="2">
        <f>(ROUND((ROUND(((EU127)*AV127*1),2)*BS127),2)+ROUND((ROUND(((AE127-(EU127))*AV127*1),2)*BS127),2))</f>
        <v>0</v>
      </c>
      <c r="CT127" s="2">
        <f t="shared" si="130"/>
        <v>0</v>
      </c>
      <c r="CU127" s="2">
        <f t="shared" si="131"/>
        <v>0</v>
      </c>
      <c r="CV127" s="2">
        <f t="shared" si="132"/>
        <v>0</v>
      </c>
      <c r="CW127" s="2">
        <f t="shared" si="133"/>
        <v>0</v>
      </c>
      <c r="CX127" s="2">
        <f t="shared" si="134"/>
        <v>0</v>
      </c>
      <c r="CY127" s="2">
        <f>(ROUND((((S127+ROUND((ROUND(((EU127)*AV127*1),2)*BS127),2))*AT127)/100),2)+ROUND(((ROUND((ROUND(((AE127-(EU127))*AV127*1),2)*BS127),2)*AT127)/100),2))</f>
        <v>0</v>
      </c>
      <c r="CZ127" s="2">
        <f>(ROUND((((S127+ROUND((ROUND(((EU127)*AV127*1),2)*BS127),2))*AU127)/100),2)+ROUND(((ROUND((ROUND(((AE127-(EU127))*AV127*1),2)*BS127),2)*AU127)/100),2))</f>
        <v>0</v>
      </c>
      <c r="DA127" s="2"/>
      <c r="DB127" s="2"/>
      <c r="DC127" s="2" t="s">
        <v>3</v>
      </c>
      <c r="DD127" s="2" t="s">
        <v>3</v>
      </c>
      <c r="DE127" s="2" t="s">
        <v>3</v>
      </c>
      <c r="DF127" s="2" t="s">
        <v>3</v>
      </c>
      <c r="DG127" s="2" t="s">
        <v>3</v>
      </c>
      <c r="DH127" s="2" t="s">
        <v>3</v>
      </c>
      <c r="DI127" s="2" t="s">
        <v>3</v>
      </c>
      <c r="DJ127" s="2" t="s">
        <v>3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1013</v>
      </c>
      <c r="DV127" s="2" t="s">
        <v>161</v>
      </c>
      <c r="DW127" s="2" t="s">
        <v>161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55393630</v>
      </c>
      <c r="EF127" s="2">
        <v>214</v>
      </c>
      <c r="EG127" s="2" t="s">
        <v>162</v>
      </c>
      <c r="EH127" s="2">
        <v>0</v>
      </c>
      <c r="EI127" s="2" t="s">
        <v>3</v>
      </c>
      <c r="EJ127" s="2">
        <v>3</v>
      </c>
      <c r="EK127" s="2">
        <v>400007</v>
      </c>
      <c r="EL127" s="2" t="s">
        <v>162</v>
      </c>
      <c r="EM127" s="2" t="s">
        <v>163</v>
      </c>
      <c r="EN127" s="2"/>
      <c r="EO127" s="2" t="s">
        <v>67</v>
      </c>
      <c r="EP127" s="2"/>
      <c r="EQ127" s="2">
        <v>16</v>
      </c>
      <c r="ER127" s="2">
        <v>0</v>
      </c>
      <c r="ES127" s="2">
        <v>16296.12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f>P127</f>
        <v>16296.12</v>
      </c>
      <c r="FS127" s="2">
        <v>0</v>
      </c>
      <c r="FT127" s="2"/>
      <c r="FU127" s="2"/>
      <c r="FV127" s="2"/>
      <c r="FW127" s="2"/>
      <c r="FX127" s="2">
        <v>90</v>
      </c>
      <c r="FY127" s="2">
        <v>46</v>
      </c>
      <c r="FZ127" s="2"/>
      <c r="GA127" s="2" t="s">
        <v>217</v>
      </c>
      <c r="GB127" s="2"/>
      <c r="GC127" s="2"/>
      <c r="GD127" s="2">
        <v>1</v>
      </c>
      <c r="GE127" s="2"/>
      <c r="GF127" s="2">
        <v>1843390921</v>
      </c>
      <c r="GG127" s="2">
        <v>2</v>
      </c>
      <c r="GH127" s="2">
        <v>4</v>
      </c>
      <c r="GI127" s="2">
        <v>-2</v>
      </c>
      <c r="GJ127" s="2">
        <v>0</v>
      </c>
      <c r="GK127" s="2">
        <v>0</v>
      </c>
      <c r="GL127" s="2">
        <f t="shared" si="135"/>
        <v>0</v>
      </c>
      <c r="GM127" s="2">
        <f t="shared" si="136"/>
        <v>16296.12</v>
      </c>
      <c r="GN127" s="2">
        <f t="shared" si="137"/>
        <v>0</v>
      </c>
      <c r="GO127" s="2">
        <f t="shared" si="138"/>
        <v>0</v>
      </c>
      <c r="GP127" s="2">
        <f t="shared" si="139"/>
        <v>0</v>
      </c>
      <c r="GQ127" s="2"/>
      <c r="GR127" s="2">
        <v>1</v>
      </c>
      <c r="GS127" s="2">
        <v>2</v>
      </c>
      <c r="GT127" s="2">
        <v>0</v>
      </c>
      <c r="GU127" s="2" t="s">
        <v>3</v>
      </c>
      <c r="GV127" s="2">
        <f t="shared" si="140"/>
        <v>0</v>
      </c>
      <c r="GW127" s="2">
        <v>1</v>
      </c>
      <c r="GX127" s="2">
        <f t="shared" si="141"/>
        <v>0</v>
      </c>
      <c r="GY127" s="2"/>
      <c r="GZ127" s="2"/>
      <c r="HA127" s="2">
        <v>0</v>
      </c>
      <c r="HB127" s="2">
        <v>0</v>
      </c>
      <c r="HC127" s="2">
        <f t="shared" si="142"/>
        <v>0</v>
      </c>
      <c r="HD127" s="2"/>
      <c r="HE127" s="2" t="s">
        <v>34</v>
      </c>
      <c r="HF127" s="2" t="s">
        <v>165</v>
      </c>
      <c r="HG127" s="2"/>
      <c r="HH127" s="2"/>
      <c r="HI127" s="2"/>
      <c r="HJ127" s="2"/>
      <c r="HK127" s="2"/>
      <c r="HL127" s="2"/>
      <c r="HM127" s="2" t="s">
        <v>62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">
      <c r="A128" s="3">
        <v>18</v>
      </c>
      <c r="B128" s="3">
        <v>1</v>
      </c>
      <c r="C128" s="3">
        <v>249</v>
      </c>
      <c r="E128" s="3" t="s">
        <v>214</v>
      </c>
      <c r="F128" s="3" t="s">
        <v>215</v>
      </c>
      <c r="G128" s="3" t="s">
        <v>216</v>
      </c>
      <c r="H128" s="3" t="s">
        <v>161</v>
      </c>
      <c r="I128" s="3">
        <f>I124*J128</f>
        <v>1</v>
      </c>
      <c r="J128" s="3">
        <v>1</v>
      </c>
      <c r="K128" s="3">
        <v>1</v>
      </c>
      <c r="O128" s="3">
        <f t="shared" si="116"/>
        <v>123361.63</v>
      </c>
      <c r="P128" s="3">
        <f t="shared" si="117"/>
        <v>123361.63</v>
      </c>
      <c r="Q128" s="3">
        <f>(ROUND((ROUND(((ET128)*AV128*I128),2)*BB128),2)+ROUND((ROUND(((AE128-(EU128))*AV128*I128),2)*BS128),2))</f>
        <v>0</v>
      </c>
      <c r="R128" s="3">
        <f>(ROUND((ROUND(((EU128)*AV128*I128),2)*BS128),2)+ROUND((ROUND(((AE128-(EU128))*AV128*I128),2)*BS128),2))</f>
        <v>0</v>
      </c>
      <c r="S128" s="3">
        <f t="shared" si="118"/>
        <v>0</v>
      </c>
      <c r="T128" s="3">
        <f t="shared" si="119"/>
        <v>0</v>
      </c>
      <c r="U128" s="3">
        <f t="shared" si="120"/>
        <v>0</v>
      </c>
      <c r="V128" s="3">
        <f t="shared" si="121"/>
        <v>0</v>
      </c>
      <c r="W128" s="3">
        <f t="shared" si="122"/>
        <v>0</v>
      </c>
      <c r="X128" s="3">
        <f>(ROUND((((S128+ROUND((ROUND(((EU128)*AV128*I128),2)*BS128),2))*AT128)/100),2)+ROUND(((ROUND((ROUND(((AE128-(EU128))*AV128*I128),2)*BS128),2)*AT128)/100),2))</f>
        <v>0</v>
      </c>
      <c r="Y128" s="3">
        <f>(ROUND((((S128+ROUND((ROUND(((EU128)*AV128*I128),2)*BS128),2))*AU128)/100),2)+ROUND(((ROUND((ROUND(((AE128-(EU128))*AV128*I128),2)*BS128),2)*AU128)/100),2))</f>
        <v>0</v>
      </c>
      <c r="AA128" s="3">
        <v>55929115</v>
      </c>
      <c r="AB128" s="3">
        <f t="shared" si="123"/>
        <v>16296.12</v>
      </c>
      <c r="AC128" s="3">
        <f>ROUND((ES128),6)</f>
        <v>16296.12</v>
      </c>
      <c r="AD128" s="3">
        <f>ROUND((((ET128)-(EU128))+AE128),6)</f>
        <v>0</v>
      </c>
      <c r="AE128" s="3">
        <f t="shared" si="124"/>
        <v>0</v>
      </c>
      <c r="AF128" s="3">
        <f t="shared" si="124"/>
        <v>0</v>
      </c>
      <c r="AG128" s="3">
        <f t="shared" si="125"/>
        <v>0</v>
      </c>
      <c r="AH128" s="3">
        <f t="shared" si="126"/>
        <v>0</v>
      </c>
      <c r="AI128" s="3">
        <f t="shared" si="126"/>
        <v>0</v>
      </c>
      <c r="AJ128" s="3">
        <f t="shared" si="127"/>
        <v>0</v>
      </c>
      <c r="AK128" s="3">
        <v>16296.12</v>
      </c>
      <c r="AL128" s="3">
        <v>16296.12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1</v>
      </c>
      <c r="AW128" s="3">
        <v>1</v>
      </c>
      <c r="AZ128" s="3">
        <v>1</v>
      </c>
      <c r="BA128" s="3">
        <v>1</v>
      </c>
      <c r="BB128" s="3">
        <v>1</v>
      </c>
      <c r="BC128" s="3">
        <v>7.57</v>
      </c>
      <c r="BD128" s="3" t="s">
        <v>3</v>
      </c>
      <c r="BE128" s="3" t="s">
        <v>3</v>
      </c>
      <c r="BF128" s="3" t="s">
        <v>3</v>
      </c>
      <c r="BG128" s="3" t="s">
        <v>3</v>
      </c>
      <c r="BH128" s="3">
        <v>3</v>
      </c>
      <c r="BI128" s="3">
        <v>3</v>
      </c>
      <c r="BJ128" s="3" t="s">
        <v>215</v>
      </c>
      <c r="BM128" s="3">
        <v>400007</v>
      </c>
      <c r="BN128" s="3">
        <v>0</v>
      </c>
      <c r="BO128" s="3" t="s">
        <v>3</v>
      </c>
      <c r="BP128" s="3">
        <v>0</v>
      </c>
      <c r="BQ128" s="3">
        <v>214</v>
      </c>
      <c r="BR128" s="3">
        <v>0</v>
      </c>
      <c r="BS128" s="3">
        <v>1</v>
      </c>
      <c r="BT128" s="3">
        <v>1</v>
      </c>
      <c r="BU128" s="3">
        <v>1</v>
      </c>
      <c r="BV128" s="3">
        <v>1</v>
      </c>
      <c r="BW128" s="3">
        <v>1</v>
      </c>
      <c r="BX128" s="3">
        <v>1</v>
      </c>
      <c r="BY128" s="3" t="s">
        <v>3</v>
      </c>
      <c r="BZ128" s="3">
        <v>90</v>
      </c>
      <c r="CA128" s="3">
        <v>46</v>
      </c>
      <c r="CB128" s="3" t="s">
        <v>3</v>
      </c>
      <c r="CE128" s="3">
        <v>1566</v>
      </c>
      <c r="CF128" s="3">
        <v>0</v>
      </c>
      <c r="CG128" s="3">
        <v>0</v>
      </c>
      <c r="CM128" s="3">
        <v>0</v>
      </c>
      <c r="CN128" s="3" t="s">
        <v>1252</v>
      </c>
      <c r="CO128" s="3">
        <v>0</v>
      </c>
      <c r="CP128" s="3">
        <f t="shared" si="128"/>
        <v>123361.63</v>
      </c>
      <c r="CQ128" s="3">
        <f t="shared" si="129"/>
        <v>123361.63</v>
      </c>
      <c r="CR128" s="3">
        <f>(ROUND((ROUND(((ET128)*AV128*1),2)*BB128),2)+ROUND((ROUND(((AE128-(EU128))*AV128*1),2)*BS128),2))</f>
        <v>0</v>
      </c>
      <c r="CS128" s="3">
        <f>(ROUND((ROUND(((EU128)*AV128*1),2)*BS128),2)+ROUND((ROUND(((AE128-(EU128))*AV128*1),2)*BS128),2))</f>
        <v>0</v>
      </c>
      <c r="CT128" s="3">
        <f t="shared" si="130"/>
        <v>0</v>
      </c>
      <c r="CU128" s="3">
        <f t="shared" si="131"/>
        <v>0</v>
      </c>
      <c r="CV128" s="3">
        <f t="shared" si="132"/>
        <v>0</v>
      </c>
      <c r="CW128" s="3">
        <f t="shared" si="133"/>
        <v>0</v>
      </c>
      <c r="CX128" s="3">
        <f t="shared" si="134"/>
        <v>0</v>
      </c>
      <c r="CY128" s="3">
        <f>(ROUND((((S128+ROUND((ROUND(((EU128)*AV128*1),2)*BS128),2))*AT128)/100),2)+ROUND(((ROUND((ROUND(((AE128-(EU128))*AV128*1),2)*BS128),2)*AT128)/100),2))</f>
        <v>0</v>
      </c>
      <c r="CZ128" s="3">
        <f>(ROUND((((S128+ROUND((ROUND(((EU128)*AV128*1),2)*BS128),2))*AU128)/100),2)+ROUND(((ROUND((ROUND(((AE128-(EU128))*AV128*1),2)*BS128),2)*AU128)/100),2))</f>
        <v>0</v>
      </c>
      <c r="DC128" s="3" t="s">
        <v>3</v>
      </c>
      <c r="DD128" s="3" t="s">
        <v>3</v>
      </c>
      <c r="DE128" s="3" t="s">
        <v>3</v>
      </c>
      <c r="DF128" s="3" t="s">
        <v>3</v>
      </c>
      <c r="DG128" s="3" t="s">
        <v>3</v>
      </c>
      <c r="DH128" s="3" t="s">
        <v>3</v>
      </c>
      <c r="DI128" s="3" t="s">
        <v>3</v>
      </c>
      <c r="DJ128" s="3" t="s">
        <v>3</v>
      </c>
      <c r="DK128" s="3" t="s">
        <v>3</v>
      </c>
      <c r="DL128" s="3" t="s">
        <v>3</v>
      </c>
      <c r="DM128" s="3" t="s">
        <v>3</v>
      </c>
      <c r="DN128" s="3">
        <v>0</v>
      </c>
      <c r="DO128" s="3">
        <v>0</v>
      </c>
      <c r="DP128" s="3">
        <v>1</v>
      </c>
      <c r="DQ128" s="3">
        <v>1</v>
      </c>
      <c r="DU128" s="3">
        <v>1013</v>
      </c>
      <c r="DV128" s="3" t="s">
        <v>161</v>
      </c>
      <c r="DW128" s="3" t="s">
        <v>161</v>
      </c>
      <c r="DX128" s="3">
        <v>1</v>
      </c>
      <c r="DZ128" s="3" t="s">
        <v>3</v>
      </c>
      <c r="EA128" s="3" t="s">
        <v>3</v>
      </c>
      <c r="EB128" s="3" t="s">
        <v>3</v>
      </c>
      <c r="EC128" s="3" t="s">
        <v>3</v>
      </c>
      <c r="EE128" s="3">
        <v>55393630</v>
      </c>
      <c r="EF128" s="3">
        <v>214</v>
      </c>
      <c r="EG128" s="3" t="s">
        <v>162</v>
      </c>
      <c r="EH128" s="3">
        <v>0</v>
      </c>
      <c r="EI128" s="3" t="s">
        <v>3</v>
      </c>
      <c r="EJ128" s="3">
        <v>3</v>
      </c>
      <c r="EK128" s="3">
        <v>400007</v>
      </c>
      <c r="EL128" s="3" t="s">
        <v>162</v>
      </c>
      <c r="EM128" s="3" t="s">
        <v>163</v>
      </c>
      <c r="EO128" s="3" t="s">
        <v>67</v>
      </c>
      <c r="EQ128" s="3">
        <v>16</v>
      </c>
      <c r="ER128" s="3">
        <v>0</v>
      </c>
      <c r="ES128" s="3">
        <v>16296.12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Z128" s="3">
        <v>5</v>
      </c>
      <c r="FC128" s="3">
        <v>1</v>
      </c>
      <c r="FD128" s="3">
        <v>18</v>
      </c>
      <c r="FF128" s="3">
        <v>144385</v>
      </c>
      <c r="FQ128" s="3">
        <v>0</v>
      </c>
      <c r="FR128" s="3">
        <f>P128</f>
        <v>123361.63</v>
      </c>
      <c r="FS128" s="3">
        <v>0</v>
      </c>
      <c r="FX128" s="3">
        <v>90</v>
      </c>
      <c r="FY128" s="3">
        <v>46</v>
      </c>
      <c r="GA128" s="3" t="s">
        <v>217</v>
      </c>
      <c r="GD128" s="3">
        <v>1</v>
      </c>
      <c r="GF128" s="3">
        <v>1843390921</v>
      </c>
      <c r="GG128" s="3">
        <v>2</v>
      </c>
      <c r="GH128" s="3">
        <v>3</v>
      </c>
      <c r="GI128" s="3">
        <v>5</v>
      </c>
      <c r="GJ128" s="3">
        <v>0</v>
      </c>
      <c r="GK128" s="3">
        <v>0</v>
      </c>
      <c r="GL128" s="3">
        <f t="shared" si="135"/>
        <v>0</v>
      </c>
      <c r="GM128" s="3">
        <f t="shared" si="136"/>
        <v>123361.63</v>
      </c>
      <c r="GN128" s="3">
        <f t="shared" si="137"/>
        <v>0</v>
      </c>
      <c r="GO128" s="3">
        <f t="shared" si="138"/>
        <v>0</v>
      </c>
      <c r="GP128" s="3">
        <f t="shared" si="139"/>
        <v>0</v>
      </c>
      <c r="GR128" s="3">
        <v>1</v>
      </c>
      <c r="GS128" s="3">
        <v>1</v>
      </c>
      <c r="GT128" s="3">
        <v>0</v>
      </c>
      <c r="GU128" s="3" t="s">
        <v>3</v>
      </c>
      <c r="GV128" s="3">
        <f t="shared" si="140"/>
        <v>0</v>
      </c>
      <c r="GW128" s="3">
        <v>1</v>
      </c>
      <c r="GX128" s="3">
        <f t="shared" si="141"/>
        <v>0</v>
      </c>
      <c r="HA128" s="3">
        <v>0</v>
      </c>
      <c r="HB128" s="3">
        <v>0</v>
      </c>
      <c r="HC128" s="3">
        <f t="shared" si="142"/>
        <v>0</v>
      </c>
      <c r="HE128" s="3" t="s">
        <v>34</v>
      </c>
      <c r="HF128" s="3" t="s">
        <v>165</v>
      </c>
      <c r="HM128" s="3" t="s">
        <v>62</v>
      </c>
      <c r="HN128" s="3" t="s">
        <v>3</v>
      </c>
      <c r="HO128" s="3" t="s">
        <v>3</v>
      </c>
      <c r="HP128" s="3" t="s">
        <v>3</v>
      </c>
      <c r="HQ128" s="3" t="s">
        <v>3</v>
      </c>
      <c r="HS128" s="3">
        <v>0</v>
      </c>
      <c r="IK128" s="3">
        <v>0</v>
      </c>
    </row>
    <row r="129" spans="1:255" x14ac:dyDescent="0.2">
      <c r="A129" s="2">
        <v>17</v>
      </c>
      <c r="B129" s="2">
        <v>1</v>
      </c>
      <c r="C129" s="2">
        <f>ROW(SmtRes!A257)</f>
        <v>257</v>
      </c>
      <c r="D129" s="2">
        <f>ROW(EtalonRes!A313)</f>
        <v>313</v>
      </c>
      <c r="E129" s="2" t="s">
        <v>218</v>
      </c>
      <c r="F129" s="2" t="s">
        <v>219</v>
      </c>
      <c r="G129" s="2" t="s">
        <v>220</v>
      </c>
      <c r="H129" s="2" t="s">
        <v>221</v>
      </c>
      <c r="I129" s="2">
        <v>1</v>
      </c>
      <c r="J129" s="2">
        <v>0</v>
      </c>
      <c r="K129" s="2">
        <v>1</v>
      </c>
      <c r="L129" s="2"/>
      <c r="M129" s="2"/>
      <c r="N129" s="2"/>
      <c r="O129" s="2">
        <f t="shared" si="116"/>
        <v>114.85</v>
      </c>
      <c r="P129" s="2">
        <f t="shared" si="117"/>
        <v>3.55</v>
      </c>
      <c r="Q129" s="2">
        <f>(ROUND((ROUND((((ET129*1.2))*AV129*I129),2)*BB129),2)+ROUND((ROUND(((AE129-((EU129*1.2)))*AV129*I129),2)*BS129),2))</f>
        <v>28.86</v>
      </c>
      <c r="R129" s="2">
        <f>(ROUND((ROUND((((EU129*1.2))*AV129*I129),2)*BS129),2)+ROUND((ROUND(((AE129-((EU129*1.2)))*AV129*I129),2)*BS129),2))</f>
        <v>3.17</v>
      </c>
      <c r="S129" s="2">
        <f t="shared" si="118"/>
        <v>82.44</v>
      </c>
      <c r="T129" s="2">
        <f t="shared" si="119"/>
        <v>0</v>
      </c>
      <c r="U129" s="2">
        <f t="shared" si="120"/>
        <v>6.5332799999999995</v>
      </c>
      <c r="V129" s="2">
        <f t="shared" si="121"/>
        <v>0</v>
      </c>
      <c r="W129" s="2">
        <f t="shared" si="122"/>
        <v>0</v>
      </c>
      <c r="X129" s="2">
        <f>(ROUND((((S129+ROUND((ROUND((((EU129*1.2))*AV129*I129),2)*BS129),2))*AT129)/100),2)+ROUND(((ROUND((ROUND(((AE129-((EU129*1.2)))*AV129*I129),2)*BS129),2)*AT129)/100),2))</f>
        <v>77.05</v>
      </c>
      <c r="Y129" s="2">
        <f>(ROUND((((S129+ROUND((ROUND((((EU129*1.2))*AV129*I129),2)*BS129),2))*AU129)/100),2)+ROUND(((ROUND((ROUND(((AE129-((EU129*1.2)))*AV129*I129),2)*BS129),2)*AU129)/100),2))</f>
        <v>39.380000000000003</v>
      </c>
      <c r="Z129" s="2"/>
      <c r="AA129" s="2">
        <v>55929113</v>
      </c>
      <c r="AB129" s="2">
        <f t="shared" si="123"/>
        <v>109.858</v>
      </c>
      <c r="AC129" s="2">
        <f>ROUND(((ES129*1)),6)</f>
        <v>3.55</v>
      </c>
      <c r="AD129" s="2">
        <f>ROUND(((((ET129*1.2))-((EU129*1.2)))+AE129),6)</f>
        <v>27.564</v>
      </c>
      <c r="AE129" s="2">
        <f>ROUND(((EU129*1.2)),6)</f>
        <v>3.024</v>
      </c>
      <c r="AF129" s="2">
        <f>ROUND(((EV129*1.2)),6)</f>
        <v>78.744</v>
      </c>
      <c r="AG129" s="2">
        <f t="shared" si="125"/>
        <v>0</v>
      </c>
      <c r="AH129" s="2">
        <f>((EW129*1.2))</f>
        <v>6.24</v>
      </c>
      <c r="AI129" s="2">
        <f>((EX129*1.2))</f>
        <v>0</v>
      </c>
      <c r="AJ129" s="2">
        <f t="shared" si="127"/>
        <v>0</v>
      </c>
      <c r="AK129" s="2">
        <v>92.14</v>
      </c>
      <c r="AL129" s="2">
        <v>3.55</v>
      </c>
      <c r="AM129" s="2">
        <v>22.97</v>
      </c>
      <c r="AN129" s="2">
        <v>2.52</v>
      </c>
      <c r="AO129" s="2">
        <v>65.62</v>
      </c>
      <c r="AP129" s="2">
        <v>0</v>
      </c>
      <c r="AQ129" s="2">
        <v>5.2</v>
      </c>
      <c r="AR129" s="2">
        <v>0</v>
      </c>
      <c r="AS129" s="2">
        <v>0</v>
      </c>
      <c r="AT129" s="2">
        <v>90</v>
      </c>
      <c r="AU129" s="2">
        <v>46</v>
      </c>
      <c r="AV129" s="2">
        <v>1.0469999999999999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0</v>
      </c>
      <c r="BI129" s="2">
        <v>2</v>
      </c>
      <c r="BJ129" s="2" t="s">
        <v>222</v>
      </c>
      <c r="BK129" s="2"/>
      <c r="BL129" s="2"/>
      <c r="BM129" s="2">
        <v>68</v>
      </c>
      <c r="BN129" s="2">
        <v>0</v>
      </c>
      <c r="BO129" s="2" t="s">
        <v>219</v>
      </c>
      <c r="BP129" s="2">
        <v>1</v>
      </c>
      <c r="BQ129" s="2">
        <v>40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90</v>
      </c>
      <c r="CA129" s="2">
        <v>46</v>
      </c>
      <c r="CB129" s="2" t="s">
        <v>3</v>
      </c>
      <c r="CC129" s="2"/>
      <c r="CD129" s="2"/>
      <c r="CE129" s="2">
        <v>1566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1250</v>
      </c>
      <c r="CO129" s="2">
        <v>0</v>
      </c>
      <c r="CP129" s="2">
        <f t="shared" si="128"/>
        <v>114.85</v>
      </c>
      <c r="CQ129" s="2">
        <f t="shared" si="129"/>
        <v>3.55</v>
      </c>
      <c r="CR129" s="2">
        <f>(ROUND((ROUND((((ET129*1.2))*AV129*1),2)*BB129),2)+ROUND((ROUND(((AE129-((EU129*1.2)))*AV129*1),2)*BS129),2))</f>
        <v>28.86</v>
      </c>
      <c r="CS129" s="2">
        <f>(ROUND((ROUND((((EU129*1.2))*AV129*1),2)*BS129),2)+ROUND((ROUND(((AE129-((EU129*1.2)))*AV129*1),2)*BS129),2))</f>
        <v>3.17</v>
      </c>
      <c r="CT129" s="2">
        <f t="shared" si="130"/>
        <v>82.44</v>
      </c>
      <c r="CU129" s="2">
        <f t="shared" si="131"/>
        <v>0</v>
      </c>
      <c r="CV129" s="2">
        <f t="shared" si="132"/>
        <v>6.5332799999999995</v>
      </c>
      <c r="CW129" s="2">
        <f t="shared" si="133"/>
        <v>0</v>
      </c>
      <c r="CX129" s="2">
        <f t="shared" si="134"/>
        <v>0</v>
      </c>
      <c r="CY129" s="2">
        <f>(ROUND((((S129+ROUND((ROUND((((EU129*1.2))*AV129*1),2)*BS129),2))*AT129)/100),2)+ROUND(((ROUND((ROUND(((AE129-((EU129*1.2)))*AV129*1),2)*BS129),2)*AT129)/100),2))</f>
        <v>77.05</v>
      </c>
      <c r="CZ129" s="2">
        <f>(ROUND((((S129+ROUND((ROUND((((EU129*1.2))*AV129*1),2)*BS129),2))*AU129)/100),2)+ROUND(((ROUND((ROUND(((AE129-((EU129*1.2)))*AV129*1),2)*BS129),2)*AU129)/100),2))</f>
        <v>39.380000000000003</v>
      </c>
      <c r="DA129" s="2"/>
      <c r="DB129" s="2">
        <v>69</v>
      </c>
      <c r="DC129" s="2" t="s">
        <v>3</v>
      </c>
      <c r="DD129" s="2" t="s">
        <v>62</v>
      </c>
      <c r="DE129" s="2" t="s">
        <v>63</v>
      </c>
      <c r="DF129" s="2" t="s">
        <v>63</v>
      </c>
      <c r="DG129" s="2" t="s">
        <v>63</v>
      </c>
      <c r="DH129" s="2" t="s">
        <v>3</v>
      </c>
      <c r="DI129" s="2" t="s">
        <v>63</v>
      </c>
      <c r="DJ129" s="2" t="s">
        <v>63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1013</v>
      </c>
      <c r="DV129" s="2" t="s">
        <v>221</v>
      </c>
      <c r="DW129" s="2" t="s">
        <v>221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55393700</v>
      </c>
      <c r="EF129" s="2">
        <v>40</v>
      </c>
      <c r="EG129" s="2" t="s">
        <v>26</v>
      </c>
      <c r="EH129" s="2">
        <v>0</v>
      </c>
      <c r="EI129" s="2" t="s">
        <v>3</v>
      </c>
      <c r="EJ129" s="2">
        <v>2</v>
      </c>
      <c r="EK129" s="2">
        <v>68</v>
      </c>
      <c r="EL129" s="2" t="s">
        <v>27</v>
      </c>
      <c r="EM129" s="2" t="s">
        <v>28</v>
      </c>
      <c r="EN129" s="2"/>
      <c r="EO129" s="2" t="s">
        <v>67</v>
      </c>
      <c r="EP129" s="2"/>
      <c r="EQ129" s="2">
        <v>0</v>
      </c>
      <c r="ER129" s="2">
        <v>92.14</v>
      </c>
      <c r="ES129" s="2">
        <v>3.55</v>
      </c>
      <c r="ET129" s="2">
        <v>22.97</v>
      </c>
      <c r="EU129" s="2">
        <v>2.52</v>
      </c>
      <c r="EV129" s="2">
        <v>65.62</v>
      </c>
      <c r="EW129" s="2">
        <v>5.2</v>
      </c>
      <c r="EX129" s="2">
        <v>0</v>
      </c>
      <c r="EY129" s="2">
        <v>0</v>
      </c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90</v>
      </c>
      <c r="FY129" s="2">
        <v>46</v>
      </c>
      <c r="FZ129" s="2"/>
      <c r="GA129" s="2" t="s">
        <v>3</v>
      </c>
      <c r="GB129" s="2"/>
      <c r="GC129" s="2"/>
      <c r="GD129" s="2">
        <v>1</v>
      </c>
      <c r="GE129" s="2"/>
      <c r="GF129" s="2">
        <v>-1068586702</v>
      </c>
      <c r="GG129" s="2">
        <v>2</v>
      </c>
      <c r="GH129" s="2">
        <v>1</v>
      </c>
      <c r="GI129" s="2">
        <v>2</v>
      </c>
      <c r="GJ129" s="2">
        <v>0</v>
      </c>
      <c r="GK129" s="2">
        <v>0</v>
      </c>
      <c r="GL129" s="2">
        <f t="shared" si="135"/>
        <v>0</v>
      </c>
      <c r="GM129" s="2">
        <f t="shared" si="136"/>
        <v>231.28</v>
      </c>
      <c r="GN129" s="2">
        <f t="shared" si="137"/>
        <v>0</v>
      </c>
      <c r="GO129" s="2">
        <f t="shared" si="138"/>
        <v>231.28</v>
      </c>
      <c r="GP129" s="2">
        <f t="shared" si="139"/>
        <v>0</v>
      </c>
      <c r="GQ129" s="2"/>
      <c r="GR129" s="2">
        <v>0</v>
      </c>
      <c r="GS129" s="2">
        <v>3</v>
      </c>
      <c r="GT129" s="2">
        <v>0</v>
      </c>
      <c r="GU129" s="2" t="s">
        <v>3</v>
      </c>
      <c r="GV129" s="2">
        <f t="shared" si="140"/>
        <v>0</v>
      </c>
      <c r="GW129" s="2">
        <v>1</v>
      </c>
      <c r="GX129" s="2">
        <f t="shared" si="141"/>
        <v>0</v>
      </c>
      <c r="GY129" s="2"/>
      <c r="GZ129" s="2"/>
      <c r="HA129" s="2">
        <v>0</v>
      </c>
      <c r="HB129" s="2">
        <v>0</v>
      </c>
      <c r="HC129" s="2">
        <f t="shared" si="142"/>
        <v>0</v>
      </c>
      <c r="HD129" s="2"/>
      <c r="HE129" s="2" t="s">
        <v>3</v>
      </c>
      <c r="HF129" s="2" t="s">
        <v>3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 s="3">
        <v>17</v>
      </c>
      <c r="B130" s="3">
        <v>1</v>
      </c>
      <c r="C130" s="3">
        <f>ROW(SmtRes!A264)</f>
        <v>264</v>
      </c>
      <c r="D130" s="3">
        <f>ROW(EtalonRes!A320)</f>
        <v>320</v>
      </c>
      <c r="E130" s="3" t="s">
        <v>218</v>
      </c>
      <c r="F130" s="3" t="s">
        <v>219</v>
      </c>
      <c r="G130" s="3" t="s">
        <v>220</v>
      </c>
      <c r="H130" s="3" t="s">
        <v>221</v>
      </c>
      <c r="I130" s="3">
        <v>1</v>
      </c>
      <c r="J130" s="3">
        <v>0</v>
      </c>
      <c r="K130" s="3">
        <v>1</v>
      </c>
      <c r="O130" s="3">
        <f t="shared" si="116"/>
        <v>5129.09</v>
      </c>
      <c r="P130" s="3">
        <f t="shared" si="117"/>
        <v>17.22</v>
      </c>
      <c r="Q130" s="3">
        <f>(ROUND((ROUND((((ET130*1.2))*AV130*I130),2)*BB130),2)+ROUND((ROUND(((AE130-((EU130*1.2)))*AV130*I130),2)*BS130),2))</f>
        <v>466.38</v>
      </c>
      <c r="R130" s="3">
        <f>(ROUND((ROUND((((EU130*1.2))*AV130*I130),2)*BS130),2)+ROUND((ROUND(((AE130-((EU130*1.2)))*AV130*I130),2)*BS130),2))</f>
        <v>178.63</v>
      </c>
      <c r="S130" s="3">
        <f t="shared" si="118"/>
        <v>4645.49</v>
      </c>
      <c r="T130" s="3">
        <f t="shared" si="119"/>
        <v>0</v>
      </c>
      <c r="U130" s="3">
        <f t="shared" si="120"/>
        <v>6.5332799999999995</v>
      </c>
      <c r="V130" s="3">
        <f t="shared" si="121"/>
        <v>0</v>
      </c>
      <c r="W130" s="3">
        <f t="shared" si="122"/>
        <v>0</v>
      </c>
      <c r="X130" s="3">
        <f>(ROUND((((S130+ROUND((ROUND((((EU130*1.2))*AV130*I130),2)*BS130),2))*AT130)/100),2)+ROUND(((ROUND((ROUND(((AE130-((EU130*1.2)))*AV130*I130),2)*BS130),2)*AT130)/100),2))</f>
        <v>4341.71</v>
      </c>
      <c r="Y130" s="3">
        <f>(ROUND((((S130+ROUND((ROUND((((EU130*1.2))*AV130*I130),2)*BS130),2))*AU130)/100),2)+ROUND(((ROUND((ROUND(((AE130-((EU130*1.2)))*AV130*I130),2)*BS130),2)*AU130)/100),2))</f>
        <v>2219.1</v>
      </c>
      <c r="AA130" s="3">
        <v>55929115</v>
      </c>
      <c r="AB130" s="3">
        <f t="shared" si="123"/>
        <v>109.858</v>
      </c>
      <c r="AC130" s="3">
        <f>ROUND(((ES130*1)),6)</f>
        <v>3.55</v>
      </c>
      <c r="AD130" s="3">
        <f>ROUND(((((ET130*1.2))-((EU130*1.2)))+AE130),6)</f>
        <v>27.564</v>
      </c>
      <c r="AE130" s="3">
        <f>ROUND(((EU130*1.2)),6)</f>
        <v>3.024</v>
      </c>
      <c r="AF130" s="3">
        <f>ROUND(((EV130*1.2)),6)</f>
        <v>78.744</v>
      </c>
      <c r="AG130" s="3">
        <f t="shared" si="125"/>
        <v>0</v>
      </c>
      <c r="AH130" s="3">
        <f>((EW130*1.2))</f>
        <v>6.24</v>
      </c>
      <c r="AI130" s="3">
        <f>((EX130*1.2))</f>
        <v>0</v>
      </c>
      <c r="AJ130" s="3">
        <f t="shared" si="127"/>
        <v>0</v>
      </c>
      <c r="AK130" s="3">
        <v>92.14</v>
      </c>
      <c r="AL130" s="3">
        <v>3.55</v>
      </c>
      <c r="AM130" s="3">
        <v>22.97</v>
      </c>
      <c r="AN130" s="3">
        <v>2.52</v>
      </c>
      <c r="AO130" s="3">
        <v>65.62</v>
      </c>
      <c r="AP130" s="3">
        <v>0</v>
      </c>
      <c r="AQ130" s="3">
        <v>5.2</v>
      </c>
      <c r="AR130" s="3">
        <v>0</v>
      </c>
      <c r="AS130" s="3">
        <v>0</v>
      </c>
      <c r="AT130" s="3">
        <v>90</v>
      </c>
      <c r="AU130" s="3">
        <v>46</v>
      </c>
      <c r="AV130" s="3">
        <v>1.0469999999999999</v>
      </c>
      <c r="AW130" s="3">
        <v>1</v>
      </c>
      <c r="AZ130" s="3">
        <v>1</v>
      </c>
      <c r="BA130" s="3">
        <v>56.35</v>
      </c>
      <c r="BB130" s="3">
        <v>16.16</v>
      </c>
      <c r="BC130" s="3">
        <v>4.8499999999999996</v>
      </c>
      <c r="BD130" s="3" t="s">
        <v>3</v>
      </c>
      <c r="BE130" s="3" t="s">
        <v>3</v>
      </c>
      <c r="BF130" s="3" t="s">
        <v>3</v>
      </c>
      <c r="BG130" s="3" t="s">
        <v>3</v>
      </c>
      <c r="BH130" s="3">
        <v>0</v>
      </c>
      <c r="BI130" s="3">
        <v>2</v>
      </c>
      <c r="BJ130" s="3" t="s">
        <v>222</v>
      </c>
      <c r="BM130" s="3">
        <v>68</v>
      </c>
      <c r="BN130" s="3">
        <v>0</v>
      </c>
      <c r="BO130" s="3" t="s">
        <v>219</v>
      </c>
      <c r="BP130" s="3">
        <v>1</v>
      </c>
      <c r="BQ130" s="3">
        <v>40</v>
      </c>
      <c r="BR130" s="3">
        <v>0</v>
      </c>
      <c r="BS130" s="3">
        <v>56.35</v>
      </c>
      <c r="BT130" s="3">
        <v>1</v>
      </c>
      <c r="BU130" s="3">
        <v>1</v>
      </c>
      <c r="BV130" s="3">
        <v>1</v>
      </c>
      <c r="BW130" s="3">
        <v>1</v>
      </c>
      <c r="BX130" s="3">
        <v>1</v>
      </c>
      <c r="BY130" s="3" t="s">
        <v>3</v>
      </c>
      <c r="BZ130" s="3">
        <v>90</v>
      </c>
      <c r="CA130" s="3">
        <v>46</v>
      </c>
      <c r="CB130" s="3" t="s">
        <v>3</v>
      </c>
      <c r="CE130" s="3">
        <v>1566</v>
      </c>
      <c r="CF130" s="3">
        <v>0</v>
      </c>
      <c r="CG130" s="3">
        <v>0</v>
      </c>
      <c r="CM130" s="3">
        <v>0</v>
      </c>
      <c r="CN130" s="3" t="s">
        <v>1250</v>
      </c>
      <c r="CO130" s="3">
        <v>0</v>
      </c>
      <c r="CP130" s="3">
        <f t="shared" si="128"/>
        <v>5129.09</v>
      </c>
      <c r="CQ130" s="3">
        <f t="shared" si="129"/>
        <v>17.22</v>
      </c>
      <c r="CR130" s="3">
        <f>(ROUND((ROUND((((ET130*1.2))*AV130*1),2)*BB130),2)+ROUND((ROUND(((AE130-((EU130*1.2)))*AV130*1),2)*BS130),2))</f>
        <v>466.38</v>
      </c>
      <c r="CS130" s="3">
        <f>(ROUND((ROUND((((EU130*1.2))*AV130*1),2)*BS130),2)+ROUND((ROUND(((AE130-((EU130*1.2)))*AV130*1),2)*BS130),2))</f>
        <v>178.63</v>
      </c>
      <c r="CT130" s="3">
        <f t="shared" si="130"/>
        <v>4645.49</v>
      </c>
      <c r="CU130" s="3">
        <f t="shared" si="131"/>
        <v>0</v>
      </c>
      <c r="CV130" s="3">
        <f t="shared" si="132"/>
        <v>6.5332799999999995</v>
      </c>
      <c r="CW130" s="3">
        <f t="shared" si="133"/>
        <v>0</v>
      </c>
      <c r="CX130" s="3">
        <f t="shared" si="134"/>
        <v>0</v>
      </c>
      <c r="CY130" s="3">
        <f>(ROUND((((S130+ROUND((ROUND((((EU130*1.2))*AV130*1),2)*BS130),2))*AT130)/100),2)+ROUND(((ROUND((ROUND(((AE130-((EU130*1.2)))*AV130*1),2)*BS130),2)*AT130)/100),2))</f>
        <v>4341.71</v>
      </c>
      <c r="CZ130" s="3">
        <f>(ROUND((((S130+ROUND((ROUND((((EU130*1.2))*AV130*1),2)*BS130),2))*AU130)/100),2)+ROUND(((ROUND((ROUND(((AE130-((EU130*1.2)))*AV130*1),2)*BS130),2)*AU130)/100),2))</f>
        <v>2219.1</v>
      </c>
      <c r="DB130" s="3">
        <v>70</v>
      </c>
      <c r="DC130" s="3" t="s">
        <v>3</v>
      </c>
      <c r="DD130" s="3" t="s">
        <v>62</v>
      </c>
      <c r="DE130" s="3" t="s">
        <v>63</v>
      </c>
      <c r="DF130" s="3" t="s">
        <v>63</v>
      </c>
      <c r="DG130" s="3" t="s">
        <v>63</v>
      </c>
      <c r="DH130" s="3" t="s">
        <v>3</v>
      </c>
      <c r="DI130" s="3" t="s">
        <v>63</v>
      </c>
      <c r="DJ130" s="3" t="s">
        <v>63</v>
      </c>
      <c r="DK130" s="3" t="s">
        <v>3</v>
      </c>
      <c r="DL130" s="3" t="s">
        <v>3</v>
      </c>
      <c r="DM130" s="3" t="s">
        <v>3</v>
      </c>
      <c r="DN130" s="3">
        <v>0</v>
      </c>
      <c r="DO130" s="3">
        <v>0</v>
      </c>
      <c r="DP130" s="3">
        <v>1</v>
      </c>
      <c r="DQ130" s="3">
        <v>1</v>
      </c>
      <c r="DU130" s="3">
        <v>1013</v>
      </c>
      <c r="DV130" s="3" t="s">
        <v>221</v>
      </c>
      <c r="DW130" s="3" t="s">
        <v>221</v>
      </c>
      <c r="DX130" s="3">
        <v>1</v>
      </c>
      <c r="DZ130" s="3" t="s">
        <v>3</v>
      </c>
      <c r="EA130" s="3" t="s">
        <v>3</v>
      </c>
      <c r="EB130" s="3" t="s">
        <v>3</v>
      </c>
      <c r="EC130" s="3" t="s">
        <v>3</v>
      </c>
      <c r="EE130" s="3">
        <v>55393700</v>
      </c>
      <c r="EF130" s="3">
        <v>40</v>
      </c>
      <c r="EG130" s="3" t="s">
        <v>26</v>
      </c>
      <c r="EH130" s="3">
        <v>0</v>
      </c>
      <c r="EI130" s="3" t="s">
        <v>3</v>
      </c>
      <c r="EJ130" s="3">
        <v>2</v>
      </c>
      <c r="EK130" s="3">
        <v>68</v>
      </c>
      <c r="EL130" s="3" t="s">
        <v>27</v>
      </c>
      <c r="EM130" s="3" t="s">
        <v>28</v>
      </c>
      <c r="EO130" s="3" t="s">
        <v>67</v>
      </c>
      <c r="EQ130" s="3">
        <v>0</v>
      </c>
      <c r="ER130" s="3">
        <v>92.14</v>
      </c>
      <c r="ES130" s="3">
        <v>3.55</v>
      </c>
      <c r="ET130" s="3">
        <v>22.97</v>
      </c>
      <c r="EU130" s="3">
        <v>2.52</v>
      </c>
      <c r="EV130" s="3">
        <v>65.62</v>
      </c>
      <c r="EW130" s="3">
        <v>5.2</v>
      </c>
      <c r="EX130" s="3">
        <v>0</v>
      </c>
      <c r="EY130" s="3">
        <v>0</v>
      </c>
      <c r="FQ130" s="3">
        <v>0</v>
      </c>
      <c r="FR130" s="3">
        <v>0</v>
      </c>
      <c r="FS130" s="3">
        <v>0</v>
      </c>
      <c r="FX130" s="3">
        <v>90</v>
      </c>
      <c r="FY130" s="3">
        <v>46</v>
      </c>
      <c r="GA130" s="3" t="s">
        <v>3</v>
      </c>
      <c r="GD130" s="3">
        <v>1</v>
      </c>
      <c r="GF130" s="3">
        <v>-1068586702</v>
      </c>
      <c r="GG130" s="3">
        <v>2</v>
      </c>
      <c r="GH130" s="3">
        <v>1</v>
      </c>
      <c r="GI130" s="3">
        <v>2</v>
      </c>
      <c r="GJ130" s="3">
        <v>0</v>
      </c>
      <c r="GK130" s="3">
        <v>0</v>
      </c>
      <c r="GL130" s="3">
        <f t="shared" si="135"/>
        <v>0</v>
      </c>
      <c r="GM130" s="3">
        <f t="shared" si="136"/>
        <v>11689.9</v>
      </c>
      <c r="GN130" s="3">
        <f t="shared" si="137"/>
        <v>0</v>
      </c>
      <c r="GO130" s="3">
        <f t="shared" si="138"/>
        <v>11689.9</v>
      </c>
      <c r="GP130" s="3">
        <f t="shared" si="139"/>
        <v>0</v>
      </c>
      <c r="GR130" s="3">
        <v>0</v>
      </c>
      <c r="GS130" s="3">
        <v>3</v>
      </c>
      <c r="GT130" s="3">
        <v>0</v>
      </c>
      <c r="GU130" s="3" t="s">
        <v>3</v>
      </c>
      <c r="GV130" s="3">
        <f t="shared" si="140"/>
        <v>0</v>
      </c>
      <c r="GW130" s="3">
        <v>1</v>
      </c>
      <c r="GX130" s="3">
        <f t="shared" si="141"/>
        <v>0</v>
      </c>
      <c r="HA130" s="3">
        <v>0</v>
      </c>
      <c r="HB130" s="3">
        <v>0</v>
      </c>
      <c r="HC130" s="3">
        <f t="shared" si="142"/>
        <v>0</v>
      </c>
      <c r="HE130" s="3" t="s">
        <v>3</v>
      </c>
      <c r="HF130" s="3" t="s">
        <v>3</v>
      </c>
      <c r="HM130" s="3" t="s">
        <v>3</v>
      </c>
      <c r="HN130" s="3" t="s">
        <v>3</v>
      </c>
      <c r="HO130" s="3" t="s">
        <v>3</v>
      </c>
      <c r="HP130" s="3" t="s">
        <v>3</v>
      </c>
      <c r="HQ130" s="3" t="s">
        <v>3</v>
      </c>
      <c r="HS130" s="3">
        <v>0</v>
      </c>
      <c r="IK130" s="3">
        <v>0</v>
      </c>
    </row>
    <row r="131" spans="1:255" x14ac:dyDescent="0.2">
      <c r="A131" s="2">
        <v>18</v>
      </c>
      <c r="B131" s="2">
        <v>1</v>
      </c>
      <c r="C131" s="2">
        <v>256</v>
      </c>
      <c r="D131" s="2"/>
      <c r="E131" s="2" t="s">
        <v>223</v>
      </c>
      <c r="F131" s="2" t="s">
        <v>224</v>
      </c>
      <c r="G131" s="2" t="s">
        <v>225</v>
      </c>
      <c r="H131" s="2" t="s">
        <v>161</v>
      </c>
      <c r="I131" s="2">
        <f>I129*J131</f>
        <v>1</v>
      </c>
      <c r="J131" s="2">
        <v>1</v>
      </c>
      <c r="K131" s="2">
        <v>1</v>
      </c>
      <c r="L131" s="2"/>
      <c r="M131" s="2"/>
      <c r="N131" s="2"/>
      <c r="O131" s="2">
        <f t="shared" si="116"/>
        <v>1882.38</v>
      </c>
      <c r="P131" s="2">
        <f t="shared" si="117"/>
        <v>1882.38</v>
      </c>
      <c r="Q131" s="2">
        <f>(ROUND((ROUND(((ET131)*AV131*I131),2)*BB131),2)+ROUND((ROUND(((AE131-(EU131))*AV131*I131),2)*BS131),2))</f>
        <v>0</v>
      </c>
      <c r="R131" s="2">
        <f>(ROUND((ROUND(((EU131)*AV131*I131),2)*BS131),2)+ROUND((ROUND(((AE131-(EU131))*AV131*I131),2)*BS131),2))</f>
        <v>0</v>
      </c>
      <c r="S131" s="2">
        <f t="shared" si="118"/>
        <v>0</v>
      </c>
      <c r="T131" s="2">
        <f t="shared" si="119"/>
        <v>0</v>
      </c>
      <c r="U131" s="2">
        <f t="shared" si="120"/>
        <v>0</v>
      </c>
      <c r="V131" s="2">
        <f t="shared" si="121"/>
        <v>0</v>
      </c>
      <c r="W131" s="2">
        <f t="shared" si="122"/>
        <v>0</v>
      </c>
      <c r="X131" s="2">
        <f>(ROUND((((S131+ROUND((ROUND(((EU131)*AV131*I131),2)*BS131),2))*AT131)/100),2)+ROUND(((ROUND((ROUND(((AE131-(EU131))*AV131*I131),2)*BS131),2)*AT131)/100),2))</f>
        <v>0</v>
      </c>
      <c r="Y131" s="2">
        <f>(ROUND((((S131+ROUND((ROUND(((EU131)*AV131*I131),2)*BS131),2))*AU131)/100),2)+ROUND(((ROUND((ROUND(((AE131-(EU131))*AV131*I131),2)*BS131),2)*AU131)/100),2))</f>
        <v>0</v>
      </c>
      <c r="Z131" s="2"/>
      <c r="AA131" s="2">
        <v>55929113</v>
      </c>
      <c r="AB131" s="2">
        <f t="shared" si="123"/>
        <v>1882.38</v>
      </c>
      <c r="AC131" s="2">
        <f>ROUND((ES131),6)</f>
        <v>1882.38</v>
      </c>
      <c r="AD131" s="2">
        <f>ROUND((((ET131)-(EU131))+AE131),6)</f>
        <v>0</v>
      </c>
      <c r="AE131" s="2">
        <f>ROUND((EU131),6)</f>
        <v>0</v>
      </c>
      <c r="AF131" s="2">
        <f>ROUND((EV131),6)</f>
        <v>0</v>
      </c>
      <c r="AG131" s="2">
        <f t="shared" si="125"/>
        <v>0</v>
      </c>
      <c r="AH131" s="2">
        <f>(EW131)</f>
        <v>0</v>
      </c>
      <c r="AI131" s="2">
        <f>(EX131)</f>
        <v>0</v>
      </c>
      <c r="AJ131" s="2">
        <f t="shared" si="127"/>
        <v>0</v>
      </c>
      <c r="AK131" s="2">
        <v>1882.38</v>
      </c>
      <c r="AL131" s="2">
        <v>1882.38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1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3</v>
      </c>
      <c r="BI131" s="2">
        <v>3</v>
      </c>
      <c r="BJ131" s="2" t="s">
        <v>224</v>
      </c>
      <c r="BK131" s="2"/>
      <c r="BL131" s="2"/>
      <c r="BM131" s="2">
        <v>400007</v>
      </c>
      <c r="BN131" s="2">
        <v>0</v>
      </c>
      <c r="BO131" s="2" t="s">
        <v>3</v>
      </c>
      <c r="BP131" s="2">
        <v>0</v>
      </c>
      <c r="BQ131" s="2">
        <v>214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90</v>
      </c>
      <c r="CA131" s="2">
        <v>46</v>
      </c>
      <c r="CB131" s="2" t="s">
        <v>3</v>
      </c>
      <c r="CC131" s="2"/>
      <c r="CD131" s="2"/>
      <c r="CE131" s="2">
        <v>1566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1252</v>
      </c>
      <c r="CO131" s="2">
        <v>0</v>
      </c>
      <c r="CP131" s="2">
        <f t="shared" si="128"/>
        <v>1882.38</v>
      </c>
      <c r="CQ131" s="2">
        <f t="shared" si="129"/>
        <v>1882.38</v>
      </c>
      <c r="CR131" s="2">
        <f>(ROUND((ROUND(((ET131)*AV131*1),2)*BB131),2)+ROUND((ROUND(((AE131-(EU131))*AV131*1),2)*BS131),2))</f>
        <v>0</v>
      </c>
      <c r="CS131" s="2">
        <f>(ROUND((ROUND(((EU131)*AV131*1),2)*BS131),2)+ROUND((ROUND(((AE131-(EU131))*AV131*1),2)*BS131),2))</f>
        <v>0</v>
      </c>
      <c r="CT131" s="2">
        <f t="shared" si="130"/>
        <v>0</v>
      </c>
      <c r="CU131" s="2">
        <f t="shared" si="131"/>
        <v>0</v>
      </c>
      <c r="CV131" s="2">
        <f t="shared" si="132"/>
        <v>0</v>
      </c>
      <c r="CW131" s="2">
        <f t="shared" si="133"/>
        <v>0</v>
      </c>
      <c r="CX131" s="2">
        <f t="shared" si="134"/>
        <v>0</v>
      </c>
      <c r="CY131" s="2">
        <f>(ROUND((((S131+ROUND((ROUND(((EU131)*AV131*1),2)*BS131),2))*AT131)/100),2)+ROUND(((ROUND((ROUND(((AE131-(EU131))*AV131*1),2)*BS131),2)*AT131)/100),2))</f>
        <v>0</v>
      </c>
      <c r="CZ131" s="2">
        <f>(ROUND((((S131+ROUND((ROUND(((EU131)*AV131*1),2)*BS131),2))*AU131)/100),2)+ROUND(((ROUND((ROUND(((AE131-(EU131))*AV131*1),2)*BS131),2)*AU131)/100),2))</f>
        <v>0</v>
      </c>
      <c r="DA131" s="2"/>
      <c r="DB131" s="2"/>
      <c r="DC131" s="2" t="s">
        <v>3</v>
      </c>
      <c r="DD131" s="2" t="s">
        <v>3</v>
      </c>
      <c r="DE131" s="2" t="s">
        <v>3</v>
      </c>
      <c r="DF131" s="2" t="s">
        <v>3</v>
      </c>
      <c r="DG131" s="2" t="s">
        <v>3</v>
      </c>
      <c r="DH131" s="2" t="s">
        <v>3</v>
      </c>
      <c r="DI131" s="2" t="s">
        <v>3</v>
      </c>
      <c r="DJ131" s="2" t="s">
        <v>3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1013</v>
      </c>
      <c r="DV131" s="2" t="s">
        <v>161</v>
      </c>
      <c r="DW131" s="2" t="s">
        <v>161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55393630</v>
      </c>
      <c r="EF131" s="2">
        <v>214</v>
      </c>
      <c r="EG131" s="2" t="s">
        <v>162</v>
      </c>
      <c r="EH131" s="2">
        <v>0</v>
      </c>
      <c r="EI131" s="2" t="s">
        <v>3</v>
      </c>
      <c r="EJ131" s="2">
        <v>3</v>
      </c>
      <c r="EK131" s="2">
        <v>400007</v>
      </c>
      <c r="EL131" s="2" t="s">
        <v>162</v>
      </c>
      <c r="EM131" s="2" t="s">
        <v>163</v>
      </c>
      <c r="EN131" s="2"/>
      <c r="EO131" s="2" t="s">
        <v>67</v>
      </c>
      <c r="EP131" s="2"/>
      <c r="EQ131" s="2">
        <v>16</v>
      </c>
      <c r="ER131" s="2">
        <v>0</v>
      </c>
      <c r="ES131" s="2">
        <v>1882.38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f>P131</f>
        <v>1882.38</v>
      </c>
      <c r="FS131" s="2">
        <v>0</v>
      </c>
      <c r="FT131" s="2"/>
      <c r="FU131" s="2"/>
      <c r="FV131" s="2"/>
      <c r="FW131" s="2"/>
      <c r="FX131" s="2">
        <v>90</v>
      </c>
      <c r="FY131" s="2">
        <v>46</v>
      </c>
      <c r="FZ131" s="2"/>
      <c r="GA131" s="2" t="s">
        <v>226</v>
      </c>
      <c r="GB131" s="2"/>
      <c r="GC131" s="2"/>
      <c r="GD131" s="2">
        <v>1</v>
      </c>
      <c r="GE131" s="2"/>
      <c r="GF131" s="2">
        <v>1016437439</v>
      </c>
      <c r="GG131" s="2">
        <v>2</v>
      </c>
      <c r="GH131" s="2">
        <v>4</v>
      </c>
      <c r="GI131" s="2">
        <v>-2</v>
      </c>
      <c r="GJ131" s="2">
        <v>0</v>
      </c>
      <c r="GK131" s="2">
        <v>0</v>
      </c>
      <c r="GL131" s="2">
        <f t="shared" si="135"/>
        <v>0</v>
      </c>
      <c r="GM131" s="2">
        <f t="shared" si="136"/>
        <v>1882.38</v>
      </c>
      <c r="GN131" s="2">
        <f t="shared" si="137"/>
        <v>0</v>
      </c>
      <c r="GO131" s="2">
        <f t="shared" si="138"/>
        <v>0</v>
      </c>
      <c r="GP131" s="2">
        <f t="shared" si="139"/>
        <v>0</v>
      </c>
      <c r="GQ131" s="2"/>
      <c r="GR131" s="2">
        <v>1</v>
      </c>
      <c r="GS131" s="2">
        <v>2</v>
      </c>
      <c r="GT131" s="2">
        <v>0</v>
      </c>
      <c r="GU131" s="2" t="s">
        <v>3</v>
      </c>
      <c r="GV131" s="2">
        <f t="shared" si="140"/>
        <v>0</v>
      </c>
      <c r="GW131" s="2">
        <v>1</v>
      </c>
      <c r="GX131" s="2">
        <f t="shared" si="141"/>
        <v>0</v>
      </c>
      <c r="GY131" s="2"/>
      <c r="GZ131" s="2"/>
      <c r="HA131" s="2">
        <v>0</v>
      </c>
      <c r="HB131" s="2">
        <v>0</v>
      </c>
      <c r="HC131" s="2">
        <f t="shared" si="142"/>
        <v>0</v>
      </c>
      <c r="HD131" s="2"/>
      <c r="HE131" s="2" t="s">
        <v>34</v>
      </c>
      <c r="HF131" s="2" t="s">
        <v>165</v>
      </c>
      <c r="HG131" s="2"/>
      <c r="HH131" s="2"/>
      <c r="HI131" s="2"/>
      <c r="HJ131" s="2"/>
      <c r="HK131" s="2"/>
      <c r="HL131" s="2"/>
      <c r="HM131" s="2" t="s">
        <v>62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 s="3">
        <v>18</v>
      </c>
      <c r="B132" s="3">
        <v>1</v>
      </c>
      <c r="C132" s="3">
        <v>263</v>
      </c>
      <c r="E132" s="3" t="s">
        <v>223</v>
      </c>
      <c r="F132" s="3" t="s">
        <v>224</v>
      </c>
      <c r="G132" s="3" t="s">
        <v>225</v>
      </c>
      <c r="H132" s="3" t="s">
        <v>161</v>
      </c>
      <c r="I132" s="3">
        <f>I130*J132</f>
        <v>1</v>
      </c>
      <c r="J132" s="3">
        <v>1</v>
      </c>
      <c r="K132" s="3">
        <v>1</v>
      </c>
      <c r="O132" s="3">
        <f t="shared" si="116"/>
        <v>14249.62</v>
      </c>
      <c r="P132" s="3">
        <f t="shared" si="117"/>
        <v>14249.62</v>
      </c>
      <c r="Q132" s="3">
        <f>(ROUND((ROUND(((ET132)*AV132*I132),2)*BB132),2)+ROUND((ROUND(((AE132-(EU132))*AV132*I132),2)*BS132),2))</f>
        <v>0</v>
      </c>
      <c r="R132" s="3">
        <f>(ROUND((ROUND(((EU132)*AV132*I132),2)*BS132),2)+ROUND((ROUND(((AE132-(EU132))*AV132*I132),2)*BS132),2))</f>
        <v>0</v>
      </c>
      <c r="S132" s="3">
        <f t="shared" si="118"/>
        <v>0</v>
      </c>
      <c r="T132" s="3">
        <f t="shared" si="119"/>
        <v>0</v>
      </c>
      <c r="U132" s="3">
        <f t="shared" si="120"/>
        <v>0</v>
      </c>
      <c r="V132" s="3">
        <f t="shared" si="121"/>
        <v>0</v>
      </c>
      <c r="W132" s="3">
        <f t="shared" si="122"/>
        <v>0</v>
      </c>
      <c r="X132" s="3">
        <f>(ROUND((((S132+ROUND((ROUND(((EU132)*AV132*I132),2)*BS132),2))*AT132)/100),2)+ROUND(((ROUND((ROUND(((AE132-(EU132))*AV132*I132),2)*BS132),2)*AT132)/100),2))</f>
        <v>0</v>
      </c>
      <c r="Y132" s="3">
        <f>(ROUND((((S132+ROUND((ROUND(((EU132)*AV132*I132),2)*BS132),2))*AU132)/100),2)+ROUND(((ROUND((ROUND(((AE132-(EU132))*AV132*I132),2)*BS132),2)*AU132)/100),2))</f>
        <v>0</v>
      </c>
      <c r="AA132" s="3">
        <v>55929115</v>
      </c>
      <c r="AB132" s="3">
        <f t="shared" si="123"/>
        <v>1882.38</v>
      </c>
      <c r="AC132" s="3">
        <f>ROUND((ES132),6)</f>
        <v>1882.38</v>
      </c>
      <c r="AD132" s="3">
        <f>ROUND((((ET132)-(EU132))+AE132),6)</f>
        <v>0</v>
      </c>
      <c r="AE132" s="3">
        <f>ROUND((EU132),6)</f>
        <v>0</v>
      </c>
      <c r="AF132" s="3">
        <f>ROUND((EV132),6)</f>
        <v>0</v>
      </c>
      <c r="AG132" s="3">
        <f t="shared" si="125"/>
        <v>0</v>
      </c>
      <c r="AH132" s="3">
        <f>(EW132)</f>
        <v>0</v>
      </c>
      <c r="AI132" s="3">
        <f>(EX132)</f>
        <v>0</v>
      </c>
      <c r="AJ132" s="3">
        <f t="shared" si="127"/>
        <v>0</v>
      </c>
      <c r="AK132" s="3">
        <v>1882.38</v>
      </c>
      <c r="AL132" s="3">
        <v>1882.38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1</v>
      </c>
      <c r="AW132" s="3">
        <v>1</v>
      </c>
      <c r="AZ132" s="3">
        <v>1</v>
      </c>
      <c r="BA132" s="3">
        <v>1</v>
      </c>
      <c r="BB132" s="3">
        <v>1</v>
      </c>
      <c r="BC132" s="3">
        <v>7.57</v>
      </c>
      <c r="BD132" s="3" t="s">
        <v>3</v>
      </c>
      <c r="BE132" s="3" t="s">
        <v>3</v>
      </c>
      <c r="BF132" s="3" t="s">
        <v>3</v>
      </c>
      <c r="BG132" s="3" t="s">
        <v>3</v>
      </c>
      <c r="BH132" s="3">
        <v>3</v>
      </c>
      <c r="BI132" s="3">
        <v>3</v>
      </c>
      <c r="BJ132" s="3" t="s">
        <v>224</v>
      </c>
      <c r="BM132" s="3">
        <v>400007</v>
      </c>
      <c r="BN132" s="3">
        <v>0</v>
      </c>
      <c r="BO132" s="3" t="s">
        <v>3</v>
      </c>
      <c r="BP132" s="3">
        <v>0</v>
      </c>
      <c r="BQ132" s="3">
        <v>214</v>
      </c>
      <c r="BR132" s="3">
        <v>0</v>
      </c>
      <c r="BS132" s="3">
        <v>1</v>
      </c>
      <c r="BT132" s="3">
        <v>1</v>
      </c>
      <c r="BU132" s="3">
        <v>1</v>
      </c>
      <c r="BV132" s="3">
        <v>1</v>
      </c>
      <c r="BW132" s="3">
        <v>1</v>
      </c>
      <c r="BX132" s="3">
        <v>1</v>
      </c>
      <c r="BY132" s="3" t="s">
        <v>3</v>
      </c>
      <c r="BZ132" s="3">
        <v>90</v>
      </c>
      <c r="CA132" s="3">
        <v>46</v>
      </c>
      <c r="CB132" s="3" t="s">
        <v>3</v>
      </c>
      <c r="CE132" s="3">
        <v>1566</v>
      </c>
      <c r="CF132" s="3">
        <v>0</v>
      </c>
      <c r="CG132" s="3">
        <v>0</v>
      </c>
      <c r="CM132" s="3">
        <v>0</v>
      </c>
      <c r="CN132" s="3" t="s">
        <v>1252</v>
      </c>
      <c r="CO132" s="3">
        <v>0</v>
      </c>
      <c r="CP132" s="3">
        <f t="shared" si="128"/>
        <v>14249.62</v>
      </c>
      <c r="CQ132" s="3">
        <f t="shared" si="129"/>
        <v>14249.62</v>
      </c>
      <c r="CR132" s="3">
        <f>(ROUND((ROUND(((ET132)*AV132*1),2)*BB132),2)+ROUND((ROUND(((AE132-(EU132))*AV132*1),2)*BS132),2))</f>
        <v>0</v>
      </c>
      <c r="CS132" s="3">
        <f>(ROUND((ROUND(((EU132)*AV132*1),2)*BS132),2)+ROUND((ROUND(((AE132-(EU132))*AV132*1),2)*BS132),2))</f>
        <v>0</v>
      </c>
      <c r="CT132" s="3">
        <f t="shared" si="130"/>
        <v>0</v>
      </c>
      <c r="CU132" s="3">
        <f t="shared" si="131"/>
        <v>0</v>
      </c>
      <c r="CV132" s="3">
        <f t="shared" si="132"/>
        <v>0</v>
      </c>
      <c r="CW132" s="3">
        <f t="shared" si="133"/>
        <v>0</v>
      </c>
      <c r="CX132" s="3">
        <f t="shared" si="134"/>
        <v>0</v>
      </c>
      <c r="CY132" s="3">
        <f>(ROUND((((S132+ROUND((ROUND(((EU132)*AV132*1),2)*BS132),2))*AT132)/100),2)+ROUND(((ROUND((ROUND(((AE132-(EU132))*AV132*1),2)*BS132),2)*AT132)/100),2))</f>
        <v>0</v>
      </c>
      <c r="CZ132" s="3">
        <f>(ROUND((((S132+ROUND((ROUND(((EU132)*AV132*1),2)*BS132),2))*AU132)/100),2)+ROUND(((ROUND((ROUND(((AE132-(EU132))*AV132*1),2)*BS132),2)*AU132)/100),2))</f>
        <v>0</v>
      </c>
      <c r="DC132" s="3" t="s">
        <v>3</v>
      </c>
      <c r="DD132" s="3" t="s">
        <v>3</v>
      </c>
      <c r="DE132" s="3" t="s">
        <v>3</v>
      </c>
      <c r="DF132" s="3" t="s">
        <v>3</v>
      </c>
      <c r="DG132" s="3" t="s">
        <v>3</v>
      </c>
      <c r="DH132" s="3" t="s">
        <v>3</v>
      </c>
      <c r="DI132" s="3" t="s">
        <v>3</v>
      </c>
      <c r="DJ132" s="3" t="s">
        <v>3</v>
      </c>
      <c r="DK132" s="3" t="s">
        <v>3</v>
      </c>
      <c r="DL132" s="3" t="s">
        <v>3</v>
      </c>
      <c r="DM132" s="3" t="s">
        <v>3</v>
      </c>
      <c r="DN132" s="3">
        <v>0</v>
      </c>
      <c r="DO132" s="3">
        <v>0</v>
      </c>
      <c r="DP132" s="3">
        <v>1</v>
      </c>
      <c r="DQ132" s="3">
        <v>1</v>
      </c>
      <c r="DU132" s="3">
        <v>1013</v>
      </c>
      <c r="DV132" s="3" t="s">
        <v>161</v>
      </c>
      <c r="DW132" s="3" t="s">
        <v>161</v>
      </c>
      <c r="DX132" s="3">
        <v>1</v>
      </c>
      <c r="DZ132" s="3" t="s">
        <v>3</v>
      </c>
      <c r="EA132" s="3" t="s">
        <v>3</v>
      </c>
      <c r="EB132" s="3" t="s">
        <v>3</v>
      </c>
      <c r="EC132" s="3" t="s">
        <v>3</v>
      </c>
      <c r="EE132" s="3">
        <v>55393630</v>
      </c>
      <c r="EF132" s="3">
        <v>214</v>
      </c>
      <c r="EG132" s="3" t="s">
        <v>162</v>
      </c>
      <c r="EH132" s="3">
        <v>0</v>
      </c>
      <c r="EI132" s="3" t="s">
        <v>3</v>
      </c>
      <c r="EJ132" s="3">
        <v>3</v>
      </c>
      <c r="EK132" s="3">
        <v>400007</v>
      </c>
      <c r="EL132" s="3" t="s">
        <v>162</v>
      </c>
      <c r="EM132" s="3" t="s">
        <v>163</v>
      </c>
      <c r="EO132" s="3" t="s">
        <v>67</v>
      </c>
      <c r="EQ132" s="3">
        <v>16</v>
      </c>
      <c r="ER132" s="3">
        <v>0</v>
      </c>
      <c r="ES132" s="3">
        <v>1882.38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Z132" s="3">
        <v>5</v>
      </c>
      <c r="FC132" s="3">
        <v>1</v>
      </c>
      <c r="FD132" s="3">
        <v>18</v>
      </c>
      <c r="FF132" s="3">
        <v>16678</v>
      </c>
      <c r="FQ132" s="3">
        <v>0</v>
      </c>
      <c r="FR132" s="3">
        <f>P132</f>
        <v>14249.62</v>
      </c>
      <c r="FS132" s="3">
        <v>0</v>
      </c>
      <c r="FX132" s="3">
        <v>90</v>
      </c>
      <c r="FY132" s="3">
        <v>46</v>
      </c>
      <c r="GA132" s="3" t="s">
        <v>226</v>
      </c>
      <c r="GD132" s="3">
        <v>1</v>
      </c>
      <c r="GF132" s="3">
        <v>1016437439</v>
      </c>
      <c r="GG132" s="3">
        <v>2</v>
      </c>
      <c r="GH132" s="3">
        <v>3</v>
      </c>
      <c r="GI132" s="3">
        <v>5</v>
      </c>
      <c r="GJ132" s="3">
        <v>0</v>
      </c>
      <c r="GK132" s="3">
        <v>0</v>
      </c>
      <c r="GL132" s="3">
        <f t="shared" si="135"/>
        <v>0</v>
      </c>
      <c r="GM132" s="3">
        <f t="shared" si="136"/>
        <v>14249.62</v>
      </c>
      <c r="GN132" s="3">
        <f t="shared" si="137"/>
        <v>0</v>
      </c>
      <c r="GO132" s="3">
        <f t="shared" si="138"/>
        <v>0</v>
      </c>
      <c r="GP132" s="3">
        <f t="shared" si="139"/>
        <v>0</v>
      </c>
      <c r="GR132" s="3">
        <v>1</v>
      </c>
      <c r="GS132" s="3">
        <v>1</v>
      </c>
      <c r="GT132" s="3">
        <v>0</v>
      </c>
      <c r="GU132" s="3" t="s">
        <v>3</v>
      </c>
      <c r="GV132" s="3">
        <f t="shared" si="140"/>
        <v>0</v>
      </c>
      <c r="GW132" s="3">
        <v>1</v>
      </c>
      <c r="GX132" s="3">
        <f t="shared" si="141"/>
        <v>0</v>
      </c>
      <c r="HA132" s="3">
        <v>0</v>
      </c>
      <c r="HB132" s="3">
        <v>0</v>
      </c>
      <c r="HC132" s="3">
        <f t="shared" si="142"/>
        <v>0</v>
      </c>
      <c r="HE132" s="3" t="s">
        <v>34</v>
      </c>
      <c r="HF132" s="3" t="s">
        <v>165</v>
      </c>
      <c r="HM132" s="3" t="s">
        <v>62</v>
      </c>
      <c r="HN132" s="3" t="s">
        <v>3</v>
      </c>
      <c r="HO132" s="3" t="s">
        <v>3</v>
      </c>
      <c r="HP132" s="3" t="s">
        <v>3</v>
      </c>
      <c r="HQ132" s="3" t="s">
        <v>3</v>
      </c>
      <c r="HS132" s="3">
        <v>0</v>
      </c>
      <c r="IK132" s="3">
        <v>0</v>
      </c>
    </row>
    <row r="133" spans="1:255" x14ac:dyDescent="0.2">
      <c r="A133" s="2">
        <v>17</v>
      </c>
      <c r="B133" s="2">
        <v>1</v>
      </c>
      <c r="C133" s="2">
        <f>ROW(SmtRes!A265)</f>
        <v>265</v>
      </c>
      <c r="D133" s="2">
        <f>ROW(EtalonRes!A321)</f>
        <v>321</v>
      </c>
      <c r="E133" s="2" t="s">
        <v>227</v>
      </c>
      <c r="F133" s="2" t="s">
        <v>228</v>
      </c>
      <c r="G133" s="2" t="s">
        <v>229</v>
      </c>
      <c r="H133" s="2" t="s">
        <v>221</v>
      </c>
      <c r="I133" s="2">
        <v>1</v>
      </c>
      <c r="J133" s="2">
        <v>0</v>
      </c>
      <c r="K133" s="2">
        <v>1</v>
      </c>
      <c r="L133" s="2"/>
      <c r="M133" s="2"/>
      <c r="N133" s="2"/>
      <c r="O133" s="2">
        <f t="shared" si="116"/>
        <v>18.27</v>
      </c>
      <c r="P133" s="2">
        <f t="shared" si="117"/>
        <v>0</v>
      </c>
      <c r="Q133" s="2">
        <f>(ROUND((ROUND((((ET133*1.2))*AV133*I133),2)*BB133),2)+ROUND((ROUND(((AE133-((EU133*1.2)))*AV133*I133),2)*BS133),2))</f>
        <v>0</v>
      </c>
      <c r="R133" s="2">
        <f>(ROUND((ROUND((((EU133*1.2))*AV133*I133),2)*BS133),2)+ROUND((ROUND(((AE133-((EU133*1.2)))*AV133*I133),2)*BS133),2))</f>
        <v>0</v>
      </c>
      <c r="S133" s="2">
        <f t="shared" si="118"/>
        <v>18.27</v>
      </c>
      <c r="T133" s="2">
        <f t="shared" si="119"/>
        <v>0</v>
      </c>
      <c r="U133" s="2">
        <f t="shared" si="120"/>
        <v>1.2564</v>
      </c>
      <c r="V133" s="2">
        <f t="shared" si="121"/>
        <v>0</v>
      </c>
      <c r="W133" s="2">
        <f t="shared" si="122"/>
        <v>0</v>
      </c>
      <c r="X133" s="2">
        <f>(ROUND((((S133+ROUND((ROUND((((EU133*1.2))*AV133*I133),2)*BS133),2))*AT133)/100),2)+ROUND(((ROUND((ROUND(((AE133-((EU133*1.2)))*AV133*I133),2)*BS133),2)*AT133)/100),2))</f>
        <v>16.440000000000001</v>
      </c>
      <c r="Y133" s="2">
        <f>(ROUND((((S133+ROUND((ROUND((((EU133*1.2))*AV133*I133),2)*BS133),2))*AU133)/100),2)+ROUND(((ROUND((ROUND(((AE133-((EU133*1.2)))*AV133*I133),2)*BS133),2)*AU133)/100),2))</f>
        <v>8.4</v>
      </c>
      <c r="Z133" s="2"/>
      <c r="AA133" s="2">
        <v>55929113</v>
      </c>
      <c r="AB133" s="2">
        <f t="shared" si="123"/>
        <v>17.448</v>
      </c>
      <c r="AC133" s="2">
        <f>ROUND(((ES133*1)),6)</f>
        <v>0</v>
      </c>
      <c r="AD133" s="2">
        <f>ROUND(((((ET133*1.2))-((EU133*1.2)))+AE133),6)</f>
        <v>0</v>
      </c>
      <c r="AE133" s="2">
        <f t="shared" ref="AE133:AF136" si="143">ROUND(((EU133*1.2)),6)</f>
        <v>0</v>
      </c>
      <c r="AF133" s="2">
        <f t="shared" si="143"/>
        <v>17.448</v>
      </c>
      <c r="AG133" s="2">
        <f t="shared" si="125"/>
        <v>0</v>
      </c>
      <c r="AH133" s="2">
        <f t="shared" ref="AH133:AI136" si="144">((EW133*1.2))</f>
        <v>1.2</v>
      </c>
      <c r="AI133" s="2">
        <f t="shared" si="144"/>
        <v>0</v>
      </c>
      <c r="AJ133" s="2">
        <f t="shared" si="127"/>
        <v>0</v>
      </c>
      <c r="AK133" s="2">
        <v>14.54</v>
      </c>
      <c r="AL133" s="2">
        <v>0</v>
      </c>
      <c r="AM133" s="2">
        <v>0</v>
      </c>
      <c r="AN133" s="2">
        <v>0</v>
      </c>
      <c r="AO133" s="2">
        <v>14.54</v>
      </c>
      <c r="AP133" s="2">
        <v>0</v>
      </c>
      <c r="AQ133" s="2">
        <v>1</v>
      </c>
      <c r="AR133" s="2">
        <v>0</v>
      </c>
      <c r="AS133" s="2">
        <v>0</v>
      </c>
      <c r="AT133" s="2">
        <v>90</v>
      </c>
      <c r="AU133" s="2">
        <v>46</v>
      </c>
      <c r="AV133" s="2">
        <v>1.0469999999999999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0</v>
      </c>
      <c r="BI133" s="2">
        <v>2</v>
      </c>
      <c r="BJ133" s="2" t="s">
        <v>230</v>
      </c>
      <c r="BK133" s="2"/>
      <c r="BL133" s="2"/>
      <c r="BM133" s="2">
        <v>192</v>
      </c>
      <c r="BN133" s="2">
        <v>0</v>
      </c>
      <c r="BO133" s="2" t="s">
        <v>228</v>
      </c>
      <c r="BP133" s="2">
        <v>1</v>
      </c>
      <c r="BQ133" s="2">
        <v>40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90</v>
      </c>
      <c r="CA133" s="2">
        <v>46</v>
      </c>
      <c r="CB133" s="2" t="s">
        <v>3</v>
      </c>
      <c r="CC133" s="2"/>
      <c r="CD133" s="2"/>
      <c r="CE133" s="2">
        <v>1566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1250</v>
      </c>
      <c r="CO133" s="2">
        <v>0</v>
      </c>
      <c r="CP133" s="2">
        <f t="shared" si="128"/>
        <v>18.27</v>
      </c>
      <c r="CQ133" s="2">
        <f t="shared" si="129"/>
        <v>0</v>
      </c>
      <c r="CR133" s="2">
        <f>(ROUND((ROUND((((ET133*1.2))*AV133*1),2)*BB133),2)+ROUND((ROUND(((AE133-((EU133*1.2)))*AV133*1),2)*BS133),2))</f>
        <v>0</v>
      </c>
      <c r="CS133" s="2">
        <f>(ROUND((ROUND((((EU133*1.2))*AV133*1),2)*BS133),2)+ROUND((ROUND(((AE133-((EU133*1.2)))*AV133*1),2)*BS133),2))</f>
        <v>0</v>
      </c>
      <c r="CT133" s="2">
        <f t="shared" si="130"/>
        <v>18.27</v>
      </c>
      <c r="CU133" s="2">
        <f t="shared" si="131"/>
        <v>0</v>
      </c>
      <c r="CV133" s="2">
        <f t="shared" si="132"/>
        <v>1.2564</v>
      </c>
      <c r="CW133" s="2">
        <f t="shared" si="133"/>
        <v>0</v>
      </c>
      <c r="CX133" s="2">
        <f t="shared" si="134"/>
        <v>0</v>
      </c>
      <c r="CY133" s="2">
        <f>(ROUND((((S133+ROUND((ROUND((((EU133*1.2))*AV133*1),2)*BS133),2))*AT133)/100),2)+ROUND(((ROUND((ROUND(((AE133-((EU133*1.2)))*AV133*1),2)*BS133),2)*AT133)/100),2))</f>
        <v>16.440000000000001</v>
      </c>
      <c r="CZ133" s="2">
        <f>(ROUND((((S133+ROUND((ROUND((((EU133*1.2))*AV133*1),2)*BS133),2))*AU133)/100),2)+ROUND(((ROUND((ROUND(((AE133-((EU133*1.2)))*AV133*1),2)*BS133),2)*AU133)/100),2))</f>
        <v>8.4</v>
      </c>
      <c r="DA133" s="2"/>
      <c r="DB133" s="2">
        <v>71</v>
      </c>
      <c r="DC133" s="2" t="s">
        <v>3</v>
      </c>
      <c r="DD133" s="2" t="s">
        <v>62</v>
      </c>
      <c r="DE133" s="2" t="s">
        <v>63</v>
      </c>
      <c r="DF133" s="2" t="s">
        <v>63</v>
      </c>
      <c r="DG133" s="2" t="s">
        <v>63</v>
      </c>
      <c r="DH133" s="2" t="s">
        <v>3</v>
      </c>
      <c r="DI133" s="2" t="s">
        <v>63</v>
      </c>
      <c r="DJ133" s="2" t="s">
        <v>63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1013</v>
      </c>
      <c r="DV133" s="2" t="s">
        <v>221</v>
      </c>
      <c r="DW133" s="2" t="s">
        <v>221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55393832</v>
      </c>
      <c r="EF133" s="2">
        <v>40</v>
      </c>
      <c r="EG133" s="2" t="s">
        <v>26</v>
      </c>
      <c r="EH133" s="2">
        <v>0</v>
      </c>
      <c r="EI133" s="2" t="s">
        <v>3</v>
      </c>
      <c r="EJ133" s="2">
        <v>2</v>
      </c>
      <c r="EK133" s="2">
        <v>192</v>
      </c>
      <c r="EL133" s="2" t="s">
        <v>27</v>
      </c>
      <c r="EM133" s="2" t="s">
        <v>231</v>
      </c>
      <c r="EN133" s="2"/>
      <c r="EO133" s="2" t="s">
        <v>67</v>
      </c>
      <c r="EP133" s="2"/>
      <c r="EQ133" s="2">
        <v>0</v>
      </c>
      <c r="ER133" s="2">
        <v>14.54</v>
      </c>
      <c r="ES133" s="2">
        <v>0</v>
      </c>
      <c r="ET133" s="2">
        <v>0</v>
      </c>
      <c r="EU133" s="2">
        <v>0</v>
      </c>
      <c r="EV133" s="2">
        <v>14.54</v>
      </c>
      <c r="EW133" s="2">
        <v>1</v>
      </c>
      <c r="EX133" s="2">
        <v>0</v>
      </c>
      <c r="EY133" s="2">
        <v>0</v>
      </c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90</v>
      </c>
      <c r="FY133" s="2">
        <v>46</v>
      </c>
      <c r="FZ133" s="2"/>
      <c r="GA133" s="2" t="s">
        <v>3</v>
      </c>
      <c r="GB133" s="2"/>
      <c r="GC133" s="2"/>
      <c r="GD133" s="2">
        <v>1</v>
      </c>
      <c r="GE133" s="2"/>
      <c r="GF133" s="2">
        <v>388977545</v>
      </c>
      <c r="GG133" s="2">
        <v>2</v>
      </c>
      <c r="GH133" s="2">
        <v>1</v>
      </c>
      <c r="GI133" s="2">
        <v>2</v>
      </c>
      <c r="GJ133" s="2">
        <v>0</v>
      </c>
      <c r="GK133" s="2">
        <v>0</v>
      </c>
      <c r="GL133" s="2">
        <f t="shared" si="135"/>
        <v>0</v>
      </c>
      <c r="GM133" s="2">
        <f t="shared" si="136"/>
        <v>43.11</v>
      </c>
      <c r="GN133" s="2">
        <f t="shared" si="137"/>
        <v>0</v>
      </c>
      <c r="GO133" s="2">
        <f t="shared" si="138"/>
        <v>43.11</v>
      </c>
      <c r="GP133" s="2">
        <f t="shared" si="139"/>
        <v>0</v>
      </c>
      <c r="GQ133" s="2"/>
      <c r="GR133" s="2">
        <v>0</v>
      </c>
      <c r="GS133" s="2">
        <v>3</v>
      </c>
      <c r="GT133" s="2">
        <v>0</v>
      </c>
      <c r="GU133" s="2" t="s">
        <v>3</v>
      </c>
      <c r="GV133" s="2">
        <f t="shared" si="140"/>
        <v>0</v>
      </c>
      <c r="GW133" s="2">
        <v>1</v>
      </c>
      <c r="GX133" s="2">
        <f t="shared" si="141"/>
        <v>0</v>
      </c>
      <c r="GY133" s="2"/>
      <c r="GZ133" s="2"/>
      <c r="HA133" s="2">
        <v>0</v>
      </c>
      <c r="HB133" s="2">
        <v>0</v>
      </c>
      <c r="HC133" s="2">
        <f t="shared" si="142"/>
        <v>0</v>
      </c>
      <c r="HD133" s="2"/>
      <c r="HE133" s="2" t="s">
        <v>3</v>
      </c>
      <c r="HF133" s="2" t="s">
        <v>3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">
      <c r="A134" s="3">
        <v>17</v>
      </c>
      <c r="B134" s="3">
        <v>1</v>
      </c>
      <c r="C134" s="3">
        <f>ROW(SmtRes!A266)</f>
        <v>266</v>
      </c>
      <c r="D134" s="3">
        <f>ROW(EtalonRes!A322)</f>
        <v>322</v>
      </c>
      <c r="E134" s="3" t="s">
        <v>227</v>
      </c>
      <c r="F134" s="3" t="s">
        <v>228</v>
      </c>
      <c r="G134" s="3" t="s">
        <v>229</v>
      </c>
      <c r="H134" s="3" t="s">
        <v>221</v>
      </c>
      <c r="I134" s="3">
        <v>1</v>
      </c>
      <c r="J134" s="3">
        <v>0</v>
      </c>
      <c r="K134" s="3">
        <v>1</v>
      </c>
      <c r="O134" s="3">
        <f t="shared" si="116"/>
        <v>1029.51</v>
      </c>
      <c r="P134" s="3">
        <f t="shared" si="117"/>
        <v>0</v>
      </c>
      <c r="Q134" s="3">
        <f>(ROUND((ROUND((((ET134*1.2))*AV134*I134),2)*BB134),2)+ROUND((ROUND(((AE134-((EU134*1.2)))*AV134*I134),2)*BS134),2))</f>
        <v>0</v>
      </c>
      <c r="R134" s="3">
        <f>(ROUND((ROUND((((EU134*1.2))*AV134*I134),2)*BS134),2)+ROUND((ROUND(((AE134-((EU134*1.2)))*AV134*I134),2)*BS134),2))</f>
        <v>0</v>
      </c>
      <c r="S134" s="3">
        <f t="shared" si="118"/>
        <v>1029.51</v>
      </c>
      <c r="T134" s="3">
        <f t="shared" si="119"/>
        <v>0</v>
      </c>
      <c r="U134" s="3">
        <f t="shared" si="120"/>
        <v>1.2564</v>
      </c>
      <c r="V134" s="3">
        <f t="shared" si="121"/>
        <v>0</v>
      </c>
      <c r="W134" s="3">
        <f t="shared" si="122"/>
        <v>0</v>
      </c>
      <c r="X134" s="3">
        <f>(ROUND((((S134+ROUND((ROUND((((EU134*1.2))*AV134*I134),2)*BS134),2))*AT134)/100),2)+ROUND(((ROUND((ROUND(((AE134-((EU134*1.2)))*AV134*I134),2)*BS134),2)*AT134)/100),2))</f>
        <v>926.56</v>
      </c>
      <c r="Y134" s="3">
        <f>(ROUND((((S134+ROUND((ROUND((((EU134*1.2))*AV134*I134),2)*BS134),2))*AU134)/100),2)+ROUND(((ROUND((ROUND(((AE134-((EU134*1.2)))*AV134*I134),2)*BS134),2)*AU134)/100),2))</f>
        <v>473.57</v>
      </c>
      <c r="AA134" s="3">
        <v>55929115</v>
      </c>
      <c r="AB134" s="3">
        <f t="shared" si="123"/>
        <v>17.448</v>
      </c>
      <c r="AC134" s="3">
        <f>ROUND(((ES134*1)),6)</f>
        <v>0</v>
      </c>
      <c r="AD134" s="3">
        <f>ROUND(((((ET134*1.2))-((EU134*1.2)))+AE134),6)</f>
        <v>0</v>
      </c>
      <c r="AE134" s="3">
        <f t="shared" si="143"/>
        <v>0</v>
      </c>
      <c r="AF134" s="3">
        <f t="shared" si="143"/>
        <v>17.448</v>
      </c>
      <c r="AG134" s="3">
        <f t="shared" si="125"/>
        <v>0</v>
      </c>
      <c r="AH134" s="3">
        <f t="shared" si="144"/>
        <v>1.2</v>
      </c>
      <c r="AI134" s="3">
        <f t="shared" si="144"/>
        <v>0</v>
      </c>
      <c r="AJ134" s="3">
        <f t="shared" si="127"/>
        <v>0</v>
      </c>
      <c r="AK134" s="3">
        <v>14.54</v>
      </c>
      <c r="AL134" s="3">
        <v>0</v>
      </c>
      <c r="AM134" s="3">
        <v>0</v>
      </c>
      <c r="AN134" s="3">
        <v>0</v>
      </c>
      <c r="AO134" s="3">
        <v>14.54</v>
      </c>
      <c r="AP134" s="3">
        <v>0</v>
      </c>
      <c r="AQ134" s="3">
        <v>1</v>
      </c>
      <c r="AR134" s="3">
        <v>0</v>
      </c>
      <c r="AS134" s="3">
        <v>0</v>
      </c>
      <c r="AT134" s="3">
        <v>90</v>
      </c>
      <c r="AU134" s="3">
        <v>46</v>
      </c>
      <c r="AV134" s="3">
        <v>1.0469999999999999</v>
      </c>
      <c r="AW134" s="3">
        <v>1</v>
      </c>
      <c r="AZ134" s="3">
        <v>1</v>
      </c>
      <c r="BA134" s="3">
        <v>56.35</v>
      </c>
      <c r="BB134" s="3">
        <v>1</v>
      </c>
      <c r="BC134" s="3">
        <v>1</v>
      </c>
      <c r="BD134" s="3" t="s">
        <v>3</v>
      </c>
      <c r="BE134" s="3" t="s">
        <v>3</v>
      </c>
      <c r="BF134" s="3" t="s">
        <v>3</v>
      </c>
      <c r="BG134" s="3" t="s">
        <v>3</v>
      </c>
      <c r="BH134" s="3">
        <v>0</v>
      </c>
      <c r="BI134" s="3">
        <v>2</v>
      </c>
      <c r="BJ134" s="3" t="s">
        <v>230</v>
      </c>
      <c r="BM134" s="3">
        <v>192</v>
      </c>
      <c r="BN134" s="3">
        <v>0</v>
      </c>
      <c r="BO134" s="3" t="s">
        <v>228</v>
      </c>
      <c r="BP134" s="3">
        <v>1</v>
      </c>
      <c r="BQ134" s="3">
        <v>40</v>
      </c>
      <c r="BR134" s="3">
        <v>0</v>
      </c>
      <c r="BS134" s="3">
        <v>56.35</v>
      </c>
      <c r="BT134" s="3">
        <v>1</v>
      </c>
      <c r="BU134" s="3">
        <v>1</v>
      </c>
      <c r="BV134" s="3">
        <v>1</v>
      </c>
      <c r="BW134" s="3">
        <v>1</v>
      </c>
      <c r="BX134" s="3">
        <v>1</v>
      </c>
      <c r="BY134" s="3" t="s">
        <v>3</v>
      </c>
      <c r="BZ134" s="3">
        <v>90</v>
      </c>
      <c r="CA134" s="3">
        <v>46</v>
      </c>
      <c r="CB134" s="3" t="s">
        <v>3</v>
      </c>
      <c r="CE134" s="3">
        <v>1566</v>
      </c>
      <c r="CF134" s="3">
        <v>0</v>
      </c>
      <c r="CG134" s="3">
        <v>0</v>
      </c>
      <c r="CM134" s="3">
        <v>0</v>
      </c>
      <c r="CN134" s="3" t="s">
        <v>1250</v>
      </c>
      <c r="CO134" s="3">
        <v>0</v>
      </c>
      <c r="CP134" s="3">
        <f t="shared" si="128"/>
        <v>1029.51</v>
      </c>
      <c r="CQ134" s="3">
        <f t="shared" si="129"/>
        <v>0</v>
      </c>
      <c r="CR134" s="3">
        <f>(ROUND((ROUND((((ET134*1.2))*AV134*1),2)*BB134),2)+ROUND((ROUND(((AE134-((EU134*1.2)))*AV134*1),2)*BS134),2))</f>
        <v>0</v>
      </c>
      <c r="CS134" s="3">
        <f>(ROUND((ROUND((((EU134*1.2))*AV134*1),2)*BS134),2)+ROUND((ROUND(((AE134-((EU134*1.2)))*AV134*1),2)*BS134),2))</f>
        <v>0</v>
      </c>
      <c r="CT134" s="3">
        <f t="shared" si="130"/>
        <v>1029.51</v>
      </c>
      <c r="CU134" s="3">
        <f t="shared" si="131"/>
        <v>0</v>
      </c>
      <c r="CV134" s="3">
        <f t="shared" si="132"/>
        <v>1.2564</v>
      </c>
      <c r="CW134" s="3">
        <f t="shared" si="133"/>
        <v>0</v>
      </c>
      <c r="CX134" s="3">
        <f t="shared" si="134"/>
        <v>0</v>
      </c>
      <c r="CY134" s="3">
        <f>(ROUND((((S134+ROUND((ROUND((((EU134*1.2))*AV134*1),2)*BS134),2))*AT134)/100),2)+ROUND(((ROUND((ROUND(((AE134-((EU134*1.2)))*AV134*1),2)*BS134),2)*AT134)/100),2))</f>
        <v>926.56</v>
      </c>
      <c r="CZ134" s="3">
        <f>(ROUND((((S134+ROUND((ROUND((((EU134*1.2))*AV134*1),2)*BS134),2))*AU134)/100),2)+ROUND(((ROUND((ROUND(((AE134-((EU134*1.2)))*AV134*1),2)*BS134),2)*AU134)/100),2))</f>
        <v>473.57</v>
      </c>
      <c r="DB134" s="3">
        <v>72</v>
      </c>
      <c r="DC134" s="3" t="s">
        <v>3</v>
      </c>
      <c r="DD134" s="3" t="s">
        <v>62</v>
      </c>
      <c r="DE134" s="3" t="s">
        <v>63</v>
      </c>
      <c r="DF134" s="3" t="s">
        <v>63</v>
      </c>
      <c r="DG134" s="3" t="s">
        <v>63</v>
      </c>
      <c r="DH134" s="3" t="s">
        <v>3</v>
      </c>
      <c r="DI134" s="3" t="s">
        <v>63</v>
      </c>
      <c r="DJ134" s="3" t="s">
        <v>63</v>
      </c>
      <c r="DK134" s="3" t="s">
        <v>3</v>
      </c>
      <c r="DL134" s="3" t="s">
        <v>3</v>
      </c>
      <c r="DM134" s="3" t="s">
        <v>3</v>
      </c>
      <c r="DN134" s="3">
        <v>0</v>
      </c>
      <c r="DO134" s="3">
        <v>0</v>
      </c>
      <c r="DP134" s="3">
        <v>1</v>
      </c>
      <c r="DQ134" s="3">
        <v>1</v>
      </c>
      <c r="DU134" s="3">
        <v>1013</v>
      </c>
      <c r="DV134" s="3" t="s">
        <v>221</v>
      </c>
      <c r="DW134" s="3" t="s">
        <v>221</v>
      </c>
      <c r="DX134" s="3">
        <v>1</v>
      </c>
      <c r="DZ134" s="3" t="s">
        <v>3</v>
      </c>
      <c r="EA134" s="3" t="s">
        <v>3</v>
      </c>
      <c r="EB134" s="3" t="s">
        <v>3</v>
      </c>
      <c r="EC134" s="3" t="s">
        <v>3</v>
      </c>
      <c r="EE134" s="3">
        <v>55393832</v>
      </c>
      <c r="EF134" s="3">
        <v>40</v>
      </c>
      <c r="EG134" s="3" t="s">
        <v>26</v>
      </c>
      <c r="EH134" s="3">
        <v>0</v>
      </c>
      <c r="EI134" s="3" t="s">
        <v>3</v>
      </c>
      <c r="EJ134" s="3">
        <v>2</v>
      </c>
      <c r="EK134" s="3">
        <v>192</v>
      </c>
      <c r="EL134" s="3" t="s">
        <v>27</v>
      </c>
      <c r="EM134" s="3" t="s">
        <v>231</v>
      </c>
      <c r="EO134" s="3" t="s">
        <v>67</v>
      </c>
      <c r="EQ134" s="3">
        <v>0</v>
      </c>
      <c r="ER134" s="3">
        <v>14.54</v>
      </c>
      <c r="ES134" s="3">
        <v>0</v>
      </c>
      <c r="ET134" s="3">
        <v>0</v>
      </c>
      <c r="EU134" s="3">
        <v>0</v>
      </c>
      <c r="EV134" s="3">
        <v>14.54</v>
      </c>
      <c r="EW134" s="3">
        <v>1</v>
      </c>
      <c r="EX134" s="3">
        <v>0</v>
      </c>
      <c r="EY134" s="3">
        <v>0</v>
      </c>
      <c r="FQ134" s="3">
        <v>0</v>
      </c>
      <c r="FR134" s="3">
        <v>0</v>
      </c>
      <c r="FS134" s="3">
        <v>0</v>
      </c>
      <c r="FX134" s="3">
        <v>90</v>
      </c>
      <c r="FY134" s="3">
        <v>46</v>
      </c>
      <c r="GA134" s="3" t="s">
        <v>3</v>
      </c>
      <c r="GD134" s="3">
        <v>1</v>
      </c>
      <c r="GF134" s="3">
        <v>388977545</v>
      </c>
      <c r="GG134" s="3">
        <v>2</v>
      </c>
      <c r="GH134" s="3">
        <v>1</v>
      </c>
      <c r="GI134" s="3">
        <v>2</v>
      </c>
      <c r="GJ134" s="3">
        <v>0</v>
      </c>
      <c r="GK134" s="3">
        <v>0</v>
      </c>
      <c r="GL134" s="3">
        <f t="shared" si="135"/>
        <v>0</v>
      </c>
      <c r="GM134" s="3">
        <f t="shared" si="136"/>
        <v>2429.64</v>
      </c>
      <c r="GN134" s="3">
        <f t="shared" si="137"/>
        <v>0</v>
      </c>
      <c r="GO134" s="3">
        <f t="shared" si="138"/>
        <v>2429.64</v>
      </c>
      <c r="GP134" s="3">
        <f t="shared" si="139"/>
        <v>0</v>
      </c>
      <c r="GR134" s="3">
        <v>0</v>
      </c>
      <c r="GS134" s="3">
        <v>3</v>
      </c>
      <c r="GT134" s="3">
        <v>0</v>
      </c>
      <c r="GU134" s="3" t="s">
        <v>3</v>
      </c>
      <c r="GV134" s="3">
        <f t="shared" si="140"/>
        <v>0</v>
      </c>
      <c r="GW134" s="3">
        <v>1</v>
      </c>
      <c r="GX134" s="3">
        <f t="shared" si="141"/>
        <v>0</v>
      </c>
      <c r="HA134" s="3">
        <v>0</v>
      </c>
      <c r="HB134" s="3">
        <v>0</v>
      </c>
      <c r="HC134" s="3">
        <f t="shared" si="142"/>
        <v>0</v>
      </c>
      <c r="HE134" s="3" t="s">
        <v>3</v>
      </c>
      <c r="HF134" s="3" t="s">
        <v>3</v>
      </c>
      <c r="HM134" s="3" t="s">
        <v>3</v>
      </c>
      <c r="HN134" s="3" t="s">
        <v>3</v>
      </c>
      <c r="HO134" s="3" t="s">
        <v>3</v>
      </c>
      <c r="HP134" s="3" t="s">
        <v>3</v>
      </c>
      <c r="HQ134" s="3" t="s">
        <v>3</v>
      </c>
      <c r="HS134" s="3">
        <v>0</v>
      </c>
      <c r="IK134" s="3">
        <v>0</v>
      </c>
    </row>
    <row r="135" spans="1:255" x14ac:dyDescent="0.2">
      <c r="A135" s="2">
        <v>17</v>
      </c>
      <c r="B135" s="2">
        <v>1</v>
      </c>
      <c r="C135" s="2">
        <f>ROW(SmtRes!A269)</f>
        <v>269</v>
      </c>
      <c r="D135" s="2">
        <f>ROW(EtalonRes!A325)</f>
        <v>325</v>
      </c>
      <c r="E135" s="2" t="s">
        <v>232</v>
      </c>
      <c r="F135" s="2" t="s">
        <v>35</v>
      </c>
      <c r="G135" s="2" t="s">
        <v>187</v>
      </c>
      <c r="H135" s="2" t="s">
        <v>22</v>
      </c>
      <c r="I135" s="2">
        <v>1</v>
      </c>
      <c r="J135" s="2">
        <v>0</v>
      </c>
      <c r="K135" s="2">
        <v>1</v>
      </c>
      <c r="L135" s="2"/>
      <c r="M135" s="2"/>
      <c r="N135" s="2"/>
      <c r="O135" s="2">
        <f t="shared" si="116"/>
        <v>15.27</v>
      </c>
      <c r="P135" s="2">
        <f t="shared" si="117"/>
        <v>0</v>
      </c>
      <c r="Q135" s="2">
        <f>(ROUND((ROUND((((ET135*1.2))*AV135*I135),2)*BB135),2)+ROUND((ROUND(((AE135-((EU135*1.2)))*AV135*I135),2)*BS135),2))</f>
        <v>0.63</v>
      </c>
      <c r="R135" s="2">
        <f>(ROUND((ROUND((((EU135*1.2))*AV135*I135),2)*BS135),2)+ROUND((ROUND(((AE135-((EU135*1.2)))*AV135*I135),2)*BS135),2))</f>
        <v>0.1</v>
      </c>
      <c r="S135" s="2">
        <f t="shared" si="118"/>
        <v>14.64</v>
      </c>
      <c r="T135" s="2">
        <f t="shared" si="119"/>
        <v>0</v>
      </c>
      <c r="U135" s="2">
        <f t="shared" si="120"/>
        <v>1.2940919999999998</v>
      </c>
      <c r="V135" s="2">
        <f t="shared" si="121"/>
        <v>0</v>
      </c>
      <c r="W135" s="2">
        <f t="shared" si="122"/>
        <v>0</v>
      </c>
      <c r="X135" s="2">
        <f>(ROUND((((S135+ROUND((ROUND((((EU135*1.2))*AV135*I135),2)*BS135),2))*AT135)/100),2)+ROUND(((ROUND((ROUND(((AE135-((EU135*1.2)))*AV135*I135),2)*BS135),2)*AT135)/100),2))</f>
        <v>13.27</v>
      </c>
      <c r="Y135" s="2">
        <f>(ROUND((((S135+ROUND((ROUND((((EU135*1.2))*AV135*I135),2)*BS135),2))*AU135)/100),2)+ROUND(((ROUND((ROUND(((AE135-((EU135*1.2)))*AV135*I135),2)*BS135),2)*AU135)/100),2))</f>
        <v>6.78</v>
      </c>
      <c r="Z135" s="2"/>
      <c r="AA135" s="2">
        <v>55929113</v>
      </c>
      <c r="AB135" s="2">
        <f t="shared" si="123"/>
        <v>14.58</v>
      </c>
      <c r="AC135" s="2">
        <f>ROUND(((ES135*1)),6)</f>
        <v>0</v>
      </c>
      <c r="AD135" s="2">
        <f>ROUND(((((ET135*1.2))-((EU135*1.2)))+AE135),6)</f>
        <v>0.6</v>
      </c>
      <c r="AE135" s="2">
        <f t="shared" si="143"/>
        <v>9.6000000000000002E-2</v>
      </c>
      <c r="AF135" s="2">
        <f t="shared" si="143"/>
        <v>13.98</v>
      </c>
      <c r="AG135" s="2">
        <f t="shared" si="125"/>
        <v>0</v>
      </c>
      <c r="AH135" s="2">
        <f t="shared" si="144"/>
        <v>1.236</v>
      </c>
      <c r="AI135" s="2">
        <f t="shared" si="144"/>
        <v>0</v>
      </c>
      <c r="AJ135" s="2">
        <f t="shared" si="127"/>
        <v>0</v>
      </c>
      <c r="AK135" s="2">
        <v>12.15</v>
      </c>
      <c r="AL135" s="2">
        <v>0</v>
      </c>
      <c r="AM135" s="2">
        <v>0.5</v>
      </c>
      <c r="AN135" s="2">
        <v>0.08</v>
      </c>
      <c r="AO135" s="2">
        <v>11.65</v>
      </c>
      <c r="AP135" s="2">
        <v>0</v>
      </c>
      <c r="AQ135" s="2">
        <v>1.03</v>
      </c>
      <c r="AR135" s="2">
        <v>0</v>
      </c>
      <c r="AS135" s="2">
        <v>0</v>
      </c>
      <c r="AT135" s="2">
        <v>90</v>
      </c>
      <c r="AU135" s="2">
        <v>46</v>
      </c>
      <c r="AV135" s="2">
        <v>1.0469999999999999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0</v>
      </c>
      <c r="BI135" s="2">
        <v>2</v>
      </c>
      <c r="BJ135" s="2" t="s">
        <v>37</v>
      </c>
      <c r="BK135" s="2"/>
      <c r="BL135" s="2"/>
      <c r="BM135" s="2">
        <v>72</v>
      </c>
      <c r="BN135" s="2">
        <v>0</v>
      </c>
      <c r="BO135" s="2" t="s">
        <v>35</v>
      </c>
      <c r="BP135" s="2">
        <v>1</v>
      </c>
      <c r="BQ135" s="2">
        <v>40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90</v>
      </c>
      <c r="CA135" s="2">
        <v>46</v>
      </c>
      <c r="CB135" s="2" t="s">
        <v>3</v>
      </c>
      <c r="CC135" s="2"/>
      <c r="CD135" s="2"/>
      <c r="CE135" s="2">
        <v>1566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1250</v>
      </c>
      <c r="CO135" s="2">
        <v>0</v>
      </c>
      <c r="CP135" s="2">
        <f t="shared" si="128"/>
        <v>15.270000000000001</v>
      </c>
      <c r="CQ135" s="2">
        <f t="shared" si="129"/>
        <v>0</v>
      </c>
      <c r="CR135" s="2">
        <f>(ROUND((ROUND((((ET135*1.2))*AV135*1),2)*BB135),2)+ROUND((ROUND(((AE135-((EU135*1.2)))*AV135*1),2)*BS135),2))</f>
        <v>0.63</v>
      </c>
      <c r="CS135" s="2">
        <f>(ROUND((ROUND((((EU135*1.2))*AV135*1),2)*BS135),2)+ROUND((ROUND(((AE135-((EU135*1.2)))*AV135*1),2)*BS135),2))</f>
        <v>0.1</v>
      </c>
      <c r="CT135" s="2">
        <f t="shared" si="130"/>
        <v>14.64</v>
      </c>
      <c r="CU135" s="2">
        <f t="shared" si="131"/>
        <v>0</v>
      </c>
      <c r="CV135" s="2">
        <f t="shared" si="132"/>
        <v>1.2940919999999998</v>
      </c>
      <c r="CW135" s="2">
        <f t="shared" si="133"/>
        <v>0</v>
      </c>
      <c r="CX135" s="2">
        <f t="shared" si="134"/>
        <v>0</v>
      </c>
      <c r="CY135" s="2">
        <f>(ROUND((((S135+ROUND((ROUND((((EU135*1.2))*AV135*1),2)*BS135),2))*AT135)/100),2)+ROUND(((ROUND((ROUND(((AE135-((EU135*1.2)))*AV135*1),2)*BS135),2)*AT135)/100),2))</f>
        <v>13.27</v>
      </c>
      <c r="CZ135" s="2">
        <f>(ROUND((((S135+ROUND((ROUND((((EU135*1.2))*AV135*1),2)*BS135),2))*AU135)/100),2)+ROUND(((ROUND((ROUND(((AE135-((EU135*1.2)))*AV135*1),2)*BS135),2)*AU135)/100),2))</f>
        <v>6.78</v>
      </c>
      <c r="DA135" s="2"/>
      <c r="DB135" s="2">
        <v>73</v>
      </c>
      <c r="DC135" s="2" t="s">
        <v>3</v>
      </c>
      <c r="DD135" s="2" t="s">
        <v>62</v>
      </c>
      <c r="DE135" s="2" t="s">
        <v>63</v>
      </c>
      <c r="DF135" s="2" t="s">
        <v>63</v>
      </c>
      <c r="DG135" s="2" t="s">
        <v>63</v>
      </c>
      <c r="DH135" s="2" t="s">
        <v>3</v>
      </c>
      <c r="DI135" s="2" t="s">
        <v>63</v>
      </c>
      <c r="DJ135" s="2" t="s">
        <v>63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1013</v>
      </c>
      <c r="DV135" s="2" t="s">
        <v>22</v>
      </c>
      <c r="DW135" s="2" t="s">
        <v>22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55393704</v>
      </c>
      <c r="EF135" s="2">
        <v>40</v>
      </c>
      <c r="EG135" s="2" t="s">
        <v>26</v>
      </c>
      <c r="EH135" s="2">
        <v>0</v>
      </c>
      <c r="EI135" s="2" t="s">
        <v>3</v>
      </c>
      <c r="EJ135" s="2">
        <v>2</v>
      </c>
      <c r="EK135" s="2">
        <v>72</v>
      </c>
      <c r="EL135" s="2" t="s">
        <v>38</v>
      </c>
      <c r="EM135" s="2" t="s">
        <v>39</v>
      </c>
      <c r="EN135" s="2"/>
      <c r="EO135" s="2" t="s">
        <v>67</v>
      </c>
      <c r="EP135" s="2"/>
      <c r="EQ135" s="2">
        <v>0</v>
      </c>
      <c r="ER135" s="2">
        <v>12.15</v>
      </c>
      <c r="ES135" s="2">
        <v>0</v>
      </c>
      <c r="ET135" s="2">
        <v>0.5</v>
      </c>
      <c r="EU135" s="2">
        <v>0.08</v>
      </c>
      <c r="EV135" s="2">
        <v>11.65</v>
      </c>
      <c r="EW135" s="2">
        <v>1.03</v>
      </c>
      <c r="EX135" s="2">
        <v>0</v>
      </c>
      <c r="EY135" s="2">
        <v>0</v>
      </c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90</v>
      </c>
      <c r="FY135" s="2">
        <v>46</v>
      </c>
      <c r="FZ135" s="2"/>
      <c r="GA135" s="2" t="s">
        <v>3</v>
      </c>
      <c r="GB135" s="2"/>
      <c r="GC135" s="2"/>
      <c r="GD135" s="2">
        <v>1</v>
      </c>
      <c r="GE135" s="2"/>
      <c r="GF135" s="2">
        <v>-920792427</v>
      </c>
      <c r="GG135" s="2">
        <v>2</v>
      </c>
      <c r="GH135" s="2">
        <v>1</v>
      </c>
      <c r="GI135" s="2">
        <v>2</v>
      </c>
      <c r="GJ135" s="2">
        <v>0</v>
      </c>
      <c r="GK135" s="2">
        <v>0</v>
      </c>
      <c r="GL135" s="2">
        <f t="shared" si="135"/>
        <v>0</v>
      </c>
      <c r="GM135" s="2">
        <f t="shared" si="136"/>
        <v>35.32</v>
      </c>
      <c r="GN135" s="2">
        <f t="shared" si="137"/>
        <v>0</v>
      </c>
      <c r="GO135" s="2">
        <f t="shared" si="138"/>
        <v>35.32</v>
      </c>
      <c r="GP135" s="2">
        <f t="shared" si="139"/>
        <v>0</v>
      </c>
      <c r="GQ135" s="2"/>
      <c r="GR135" s="2">
        <v>0</v>
      </c>
      <c r="GS135" s="2">
        <v>3</v>
      </c>
      <c r="GT135" s="2">
        <v>0</v>
      </c>
      <c r="GU135" s="2" t="s">
        <v>3</v>
      </c>
      <c r="GV135" s="2">
        <f t="shared" si="140"/>
        <v>0</v>
      </c>
      <c r="GW135" s="2">
        <v>1</v>
      </c>
      <c r="GX135" s="2">
        <f t="shared" si="141"/>
        <v>0</v>
      </c>
      <c r="GY135" s="2"/>
      <c r="GZ135" s="2"/>
      <c r="HA135" s="2">
        <v>0</v>
      </c>
      <c r="HB135" s="2">
        <v>0</v>
      </c>
      <c r="HC135" s="2">
        <f t="shared" si="142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">
      <c r="A136" s="3">
        <v>17</v>
      </c>
      <c r="B136" s="3">
        <v>1</v>
      </c>
      <c r="C136" s="3">
        <f>ROW(SmtRes!A272)</f>
        <v>272</v>
      </c>
      <c r="D136" s="3">
        <f>ROW(EtalonRes!A328)</f>
        <v>328</v>
      </c>
      <c r="E136" s="3" t="s">
        <v>232</v>
      </c>
      <c r="F136" s="3" t="s">
        <v>35</v>
      </c>
      <c r="G136" s="3" t="s">
        <v>187</v>
      </c>
      <c r="H136" s="3" t="s">
        <v>22</v>
      </c>
      <c r="I136" s="3">
        <v>1</v>
      </c>
      <c r="J136" s="3">
        <v>0</v>
      </c>
      <c r="K136" s="3">
        <v>1</v>
      </c>
      <c r="O136" s="3">
        <f t="shared" si="116"/>
        <v>835.68</v>
      </c>
      <c r="P136" s="3">
        <f t="shared" si="117"/>
        <v>0</v>
      </c>
      <c r="Q136" s="3">
        <f>(ROUND((ROUND((((ET136*1.2))*AV136*I136),2)*BB136),2)+ROUND((ROUND(((AE136-((EU136*1.2)))*AV136*I136),2)*BS136),2))</f>
        <v>10.72</v>
      </c>
      <c r="R136" s="3">
        <f>(ROUND((ROUND((((EU136*1.2))*AV136*I136),2)*BS136),2)+ROUND((ROUND(((AE136-((EU136*1.2)))*AV136*I136),2)*BS136),2))</f>
        <v>5.64</v>
      </c>
      <c r="S136" s="3">
        <f t="shared" si="118"/>
        <v>824.96</v>
      </c>
      <c r="T136" s="3">
        <f t="shared" si="119"/>
        <v>0</v>
      </c>
      <c r="U136" s="3">
        <f t="shared" si="120"/>
        <v>1.2940919999999998</v>
      </c>
      <c r="V136" s="3">
        <f t="shared" si="121"/>
        <v>0</v>
      </c>
      <c r="W136" s="3">
        <f t="shared" si="122"/>
        <v>0</v>
      </c>
      <c r="X136" s="3">
        <f>(ROUND((((S136+ROUND((ROUND((((EU136*1.2))*AV136*I136),2)*BS136),2))*AT136)/100),2)+ROUND(((ROUND((ROUND(((AE136-((EU136*1.2)))*AV136*I136),2)*BS136),2)*AT136)/100),2))</f>
        <v>747.54</v>
      </c>
      <c r="Y136" s="3">
        <f>(ROUND((((S136+ROUND((ROUND((((EU136*1.2))*AV136*I136),2)*BS136),2))*AU136)/100),2)+ROUND(((ROUND((ROUND(((AE136-((EU136*1.2)))*AV136*I136),2)*BS136),2)*AU136)/100),2))</f>
        <v>382.08</v>
      </c>
      <c r="AA136" s="3">
        <v>55929115</v>
      </c>
      <c r="AB136" s="3">
        <f t="shared" si="123"/>
        <v>14.58</v>
      </c>
      <c r="AC136" s="3">
        <f>ROUND(((ES136*1)),6)</f>
        <v>0</v>
      </c>
      <c r="AD136" s="3">
        <f>ROUND(((((ET136*1.2))-((EU136*1.2)))+AE136),6)</f>
        <v>0.6</v>
      </c>
      <c r="AE136" s="3">
        <f t="shared" si="143"/>
        <v>9.6000000000000002E-2</v>
      </c>
      <c r="AF136" s="3">
        <f t="shared" si="143"/>
        <v>13.98</v>
      </c>
      <c r="AG136" s="3">
        <f t="shared" si="125"/>
        <v>0</v>
      </c>
      <c r="AH136" s="3">
        <f t="shared" si="144"/>
        <v>1.236</v>
      </c>
      <c r="AI136" s="3">
        <f t="shared" si="144"/>
        <v>0</v>
      </c>
      <c r="AJ136" s="3">
        <f t="shared" si="127"/>
        <v>0</v>
      </c>
      <c r="AK136" s="3">
        <v>12.15</v>
      </c>
      <c r="AL136" s="3">
        <v>0</v>
      </c>
      <c r="AM136" s="3">
        <v>0.5</v>
      </c>
      <c r="AN136" s="3">
        <v>0.08</v>
      </c>
      <c r="AO136" s="3">
        <v>11.65</v>
      </c>
      <c r="AP136" s="3">
        <v>0</v>
      </c>
      <c r="AQ136" s="3">
        <v>1.03</v>
      </c>
      <c r="AR136" s="3">
        <v>0</v>
      </c>
      <c r="AS136" s="3">
        <v>0</v>
      </c>
      <c r="AT136" s="3">
        <v>90</v>
      </c>
      <c r="AU136" s="3">
        <v>46</v>
      </c>
      <c r="AV136" s="3">
        <v>1.0469999999999999</v>
      </c>
      <c r="AW136" s="3">
        <v>1</v>
      </c>
      <c r="AZ136" s="3">
        <v>1</v>
      </c>
      <c r="BA136" s="3">
        <v>56.35</v>
      </c>
      <c r="BB136" s="3">
        <v>17.02</v>
      </c>
      <c r="BC136" s="3">
        <v>1</v>
      </c>
      <c r="BD136" s="3" t="s">
        <v>3</v>
      </c>
      <c r="BE136" s="3" t="s">
        <v>3</v>
      </c>
      <c r="BF136" s="3" t="s">
        <v>3</v>
      </c>
      <c r="BG136" s="3" t="s">
        <v>3</v>
      </c>
      <c r="BH136" s="3">
        <v>0</v>
      </c>
      <c r="BI136" s="3">
        <v>2</v>
      </c>
      <c r="BJ136" s="3" t="s">
        <v>37</v>
      </c>
      <c r="BM136" s="3">
        <v>72</v>
      </c>
      <c r="BN136" s="3">
        <v>0</v>
      </c>
      <c r="BO136" s="3" t="s">
        <v>35</v>
      </c>
      <c r="BP136" s="3">
        <v>1</v>
      </c>
      <c r="BQ136" s="3">
        <v>40</v>
      </c>
      <c r="BR136" s="3">
        <v>0</v>
      </c>
      <c r="BS136" s="3">
        <v>56.35</v>
      </c>
      <c r="BT136" s="3">
        <v>1</v>
      </c>
      <c r="BU136" s="3">
        <v>1</v>
      </c>
      <c r="BV136" s="3">
        <v>1</v>
      </c>
      <c r="BW136" s="3">
        <v>1</v>
      </c>
      <c r="BX136" s="3">
        <v>1</v>
      </c>
      <c r="BY136" s="3" t="s">
        <v>3</v>
      </c>
      <c r="BZ136" s="3">
        <v>90</v>
      </c>
      <c r="CA136" s="3">
        <v>46</v>
      </c>
      <c r="CB136" s="3" t="s">
        <v>3</v>
      </c>
      <c r="CE136" s="3">
        <v>1566</v>
      </c>
      <c r="CF136" s="3">
        <v>0</v>
      </c>
      <c r="CG136" s="3">
        <v>0</v>
      </c>
      <c r="CM136" s="3">
        <v>0</v>
      </c>
      <c r="CN136" s="3" t="s">
        <v>1250</v>
      </c>
      <c r="CO136" s="3">
        <v>0</v>
      </c>
      <c r="CP136" s="3">
        <f t="shared" si="128"/>
        <v>835.68000000000006</v>
      </c>
      <c r="CQ136" s="3">
        <f t="shared" si="129"/>
        <v>0</v>
      </c>
      <c r="CR136" s="3">
        <f>(ROUND((ROUND((((ET136*1.2))*AV136*1),2)*BB136),2)+ROUND((ROUND(((AE136-((EU136*1.2)))*AV136*1),2)*BS136),2))</f>
        <v>10.72</v>
      </c>
      <c r="CS136" s="3">
        <f>(ROUND((ROUND((((EU136*1.2))*AV136*1),2)*BS136),2)+ROUND((ROUND(((AE136-((EU136*1.2)))*AV136*1),2)*BS136),2))</f>
        <v>5.64</v>
      </c>
      <c r="CT136" s="3">
        <f t="shared" si="130"/>
        <v>824.96</v>
      </c>
      <c r="CU136" s="3">
        <f t="shared" si="131"/>
        <v>0</v>
      </c>
      <c r="CV136" s="3">
        <f t="shared" si="132"/>
        <v>1.2940919999999998</v>
      </c>
      <c r="CW136" s="3">
        <f t="shared" si="133"/>
        <v>0</v>
      </c>
      <c r="CX136" s="3">
        <f t="shared" si="134"/>
        <v>0</v>
      </c>
      <c r="CY136" s="3">
        <f>(ROUND((((S136+ROUND((ROUND((((EU136*1.2))*AV136*1),2)*BS136),2))*AT136)/100),2)+ROUND(((ROUND((ROUND(((AE136-((EU136*1.2)))*AV136*1),2)*BS136),2)*AT136)/100),2))</f>
        <v>747.54</v>
      </c>
      <c r="CZ136" s="3">
        <f>(ROUND((((S136+ROUND((ROUND((((EU136*1.2))*AV136*1),2)*BS136),2))*AU136)/100),2)+ROUND(((ROUND((ROUND(((AE136-((EU136*1.2)))*AV136*1),2)*BS136),2)*AU136)/100),2))</f>
        <v>382.08</v>
      </c>
      <c r="DB136" s="3">
        <v>74</v>
      </c>
      <c r="DC136" s="3" t="s">
        <v>3</v>
      </c>
      <c r="DD136" s="3" t="s">
        <v>62</v>
      </c>
      <c r="DE136" s="3" t="s">
        <v>63</v>
      </c>
      <c r="DF136" s="3" t="s">
        <v>63</v>
      </c>
      <c r="DG136" s="3" t="s">
        <v>63</v>
      </c>
      <c r="DH136" s="3" t="s">
        <v>3</v>
      </c>
      <c r="DI136" s="3" t="s">
        <v>63</v>
      </c>
      <c r="DJ136" s="3" t="s">
        <v>63</v>
      </c>
      <c r="DK136" s="3" t="s">
        <v>3</v>
      </c>
      <c r="DL136" s="3" t="s">
        <v>3</v>
      </c>
      <c r="DM136" s="3" t="s">
        <v>3</v>
      </c>
      <c r="DN136" s="3">
        <v>0</v>
      </c>
      <c r="DO136" s="3">
        <v>0</v>
      </c>
      <c r="DP136" s="3">
        <v>1</v>
      </c>
      <c r="DQ136" s="3">
        <v>1</v>
      </c>
      <c r="DU136" s="3">
        <v>1013</v>
      </c>
      <c r="DV136" s="3" t="s">
        <v>22</v>
      </c>
      <c r="DW136" s="3" t="s">
        <v>22</v>
      </c>
      <c r="DX136" s="3">
        <v>1</v>
      </c>
      <c r="DZ136" s="3" t="s">
        <v>3</v>
      </c>
      <c r="EA136" s="3" t="s">
        <v>3</v>
      </c>
      <c r="EB136" s="3" t="s">
        <v>3</v>
      </c>
      <c r="EC136" s="3" t="s">
        <v>3</v>
      </c>
      <c r="EE136" s="3">
        <v>55393704</v>
      </c>
      <c r="EF136" s="3">
        <v>40</v>
      </c>
      <c r="EG136" s="3" t="s">
        <v>26</v>
      </c>
      <c r="EH136" s="3">
        <v>0</v>
      </c>
      <c r="EI136" s="3" t="s">
        <v>3</v>
      </c>
      <c r="EJ136" s="3">
        <v>2</v>
      </c>
      <c r="EK136" s="3">
        <v>72</v>
      </c>
      <c r="EL136" s="3" t="s">
        <v>38</v>
      </c>
      <c r="EM136" s="3" t="s">
        <v>39</v>
      </c>
      <c r="EO136" s="3" t="s">
        <v>67</v>
      </c>
      <c r="EQ136" s="3">
        <v>0</v>
      </c>
      <c r="ER136" s="3">
        <v>12.15</v>
      </c>
      <c r="ES136" s="3">
        <v>0</v>
      </c>
      <c r="ET136" s="3">
        <v>0.5</v>
      </c>
      <c r="EU136" s="3">
        <v>0.08</v>
      </c>
      <c r="EV136" s="3">
        <v>11.65</v>
      </c>
      <c r="EW136" s="3">
        <v>1.03</v>
      </c>
      <c r="EX136" s="3">
        <v>0</v>
      </c>
      <c r="EY136" s="3">
        <v>0</v>
      </c>
      <c r="FQ136" s="3">
        <v>0</v>
      </c>
      <c r="FR136" s="3">
        <v>0</v>
      </c>
      <c r="FS136" s="3">
        <v>0</v>
      </c>
      <c r="FX136" s="3">
        <v>90</v>
      </c>
      <c r="FY136" s="3">
        <v>46</v>
      </c>
      <c r="GA136" s="3" t="s">
        <v>3</v>
      </c>
      <c r="GD136" s="3">
        <v>1</v>
      </c>
      <c r="GF136" s="3">
        <v>-920792427</v>
      </c>
      <c r="GG136" s="3">
        <v>2</v>
      </c>
      <c r="GH136" s="3">
        <v>1</v>
      </c>
      <c r="GI136" s="3">
        <v>2</v>
      </c>
      <c r="GJ136" s="3">
        <v>0</v>
      </c>
      <c r="GK136" s="3">
        <v>0</v>
      </c>
      <c r="GL136" s="3">
        <f t="shared" si="135"/>
        <v>0</v>
      </c>
      <c r="GM136" s="3">
        <f t="shared" si="136"/>
        <v>1965.3</v>
      </c>
      <c r="GN136" s="3">
        <f t="shared" si="137"/>
        <v>0</v>
      </c>
      <c r="GO136" s="3">
        <f t="shared" si="138"/>
        <v>1965.3</v>
      </c>
      <c r="GP136" s="3">
        <f t="shared" si="139"/>
        <v>0</v>
      </c>
      <c r="GR136" s="3">
        <v>0</v>
      </c>
      <c r="GS136" s="3">
        <v>3</v>
      </c>
      <c r="GT136" s="3">
        <v>0</v>
      </c>
      <c r="GU136" s="3" t="s">
        <v>3</v>
      </c>
      <c r="GV136" s="3">
        <f t="shared" si="140"/>
        <v>0</v>
      </c>
      <c r="GW136" s="3">
        <v>1</v>
      </c>
      <c r="GX136" s="3">
        <f t="shared" si="141"/>
        <v>0</v>
      </c>
      <c r="HA136" s="3">
        <v>0</v>
      </c>
      <c r="HB136" s="3">
        <v>0</v>
      </c>
      <c r="HC136" s="3">
        <f t="shared" si="142"/>
        <v>0</v>
      </c>
      <c r="HE136" s="3" t="s">
        <v>3</v>
      </c>
      <c r="HF136" s="3" t="s">
        <v>3</v>
      </c>
      <c r="HM136" s="3" t="s">
        <v>3</v>
      </c>
      <c r="HN136" s="3" t="s">
        <v>3</v>
      </c>
      <c r="HO136" s="3" t="s">
        <v>3</v>
      </c>
      <c r="HP136" s="3" t="s">
        <v>3</v>
      </c>
      <c r="HQ136" s="3" t="s">
        <v>3</v>
      </c>
      <c r="HS136" s="3">
        <v>0</v>
      </c>
      <c r="IK136" s="3">
        <v>0</v>
      </c>
    </row>
    <row r="137" spans="1:255" x14ac:dyDescent="0.2">
      <c r="A137" s="2">
        <v>18</v>
      </c>
      <c r="B137" s="2">
        <v>1</v>
      </c>
      <c r="C137" s="2">
        <v>269</v>
      </c>
      <c r="D137" s="2"/>
      <c r="E137" s="2" t="s">
        <v>233</v>
      </c>
      <c r="F137" s="2" t="s">
        <v>234</v>
      </c>
      <c r="G137" s="2" t="s">
        <v>235</v>
      </c>
      <c r="H137" s="2" t="s">
        <v>161</v>
      </c>
      <c r="I137" s="2">
        <f>I135*J137</f>
        <v>1</v>
      </c>
      <c r="J137" s="2">
        <v>1</v>
      </c>
      <c r="K137" s="2">
        <v>1</v>
      </c>
      <c r="L137" s="2"/>
      <c r="M137" s="2"/>
      <c r="N137" s="2"/>
      <c r="O137" s="2">
        <f t="shared" si="116"/>
        <v>791.53</v>
      </c>
      <c r="P137" s="2">
        <f t="shared" si="117"/>
        <v>791.53</v>
      </c>
      <c r="Q137" s="2">
        <f>(ROUND((ROUND(((ET137)*AV137*I137),2)*BB137),2)+ROUND((ROUND(((AE137-(EU137))*AV137*I137),2)*BS137),2))</f>
        <v>0</v>
      </c>
      <c r="R137" s="2">
        <f>(ROUND((ROUND(((EU137)*AV137*I137),2)*BS137),2)+ROUND((ROUND(((AE137-(EU137))*AV137*I137),2)*BS137),2))</f>
        <v>0</v>
      </c>
      <c r="S137" s="2">
        <f t="shared" si="118"/>
        <v>0</v>
      </c>
      <c r="T137" s="2">
        <f t="shared" si="119"/>
        <v>0</v>
      </c>
      <c r="U137" s="2">
        <f t="shared" si="120"/>
        <v>0</v>
      </c>
      <c r="V137" s="2">
        <f t="shared" si="121"/>
        <v>0</v>
      </c>
      <c r="W137" s="2">
        <f t="shared" si="122"/>
        <v>0</v>
      </c>
      <c r="X137" s="2">
        <f>(ROUND((((S137+ROUND((ROUND(((EU137)*AV137*I137),2)*BS137),2))*AT137)/100),2)+ROUND(((ROUND((ROUND(((AE137-(EU137))*AV137*I137),2)*BS137),2)*AT137)/100),2))</f>
        <v>0</v>
      </c>
      <c r="Y137" s="2">
        <f>(ROUND((((S137+ROUND((ROUND(((EU137)*AV137*I137),2)*BS137),2))*AU137)/100),2)+ROUND(((ROUND((ROUND(((AE137-(EU137))*AV137*I137),2)*BS137),2)*AU137)/100),2))</f>
        <v>0</v>
      </c>
      <c r="Z137" s="2"/>
      <c r="AA137" s="2">
        <v>55929113</v>
      </c>
      <c r="AB137" s="2">
        <f t="shared" si="123"/>
        <v>791.53</v>
      </c>
      <c r="AC137" s="2">
        <f>ROUND((ES137),6)</f>
        <v>791.53</v>
      </c>
      <c r="AD137" s="2">
        <f>ROUND((((ET137)-(EU137))+AE137),6)</f>
        <v>0</v>
      </c>
      <c r="AE137" s="2">
        <f>ROUND((EU137),6)</f>
        <v>0</v>
      </c>
      <c r="AF137" s="2">
        <f>ROUND((EV137),6)</f>
        <v>0</v>
      </c>
      <c r="AG137" s="2">
        <f t="shared" si="125"/>
        <v>0</v>
      </c>
      <c r="AH137" s="2">
        <f>(EW137)</f>
        <v>0</v>
      </c>
      <c r="AI137" s="2">
        <f>(EX137)</f>
        <v>0</v>
      </c>
      <c r="AJ137" s="2">
        <f t="shared" si="127"/>
        <v>0</v>
      </c>
      <c r="AK137" s="2">
        <v>791.53</v>
      </c>
      <c r="AL137" s="2">
        <v>791.53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1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3</v>
      </c>
      <c r="BI137" s="2">
        <v>3</v>
      </c>
      <c r="BJ137" s="2" t="s">
        <v>234</v>
      </c>
      <c r="BK137" s="2"/>
      <c r="BL137" s="2"/>
      <c r="BM137" s="2">
        <v>400007</v>
      </c>
      <c r="BN137" s="2">
        <v>0</v>
      </c>
      <c r="BO137" s="2" t="s">
        <v>3</v>
      </c>
      <c r="BP137" s="2">
        <v>0</v>
      </c>
      <c r="BQ137" s="2">
        <v>214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90</v>
      </c>
      <c r="CA137" s="2">
        <v>46</v>
      </c>
      <c r="CB137" s="2" t="s">
        <v>3</v>
      </c>
      <c r="CC137" s="2"/>
      <c r="CD137" s="2"/>
      <c r="CE137" s="2">
        <v>1566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1252</v>
      </c>
      <c r="CO137" s="2">
        <v>0</v>
      </c>
      <c r="CP137" s="2">
        <f t="shared" si="128"/>
        <v>791.53</v>
      </c>
      <c r="CQ137" s="2">
        <f t="shared" si="129"/>
        <v>791.53</v>
      </c>
      <c r="CR137" s="2">
        <f>(ROUND((ROUND(((ET137)*AV137*1),2)*BB137),2)+ROUND((ROUND(((AE137-(EU137))*AV137*1),2)*BS137),2))</f>
        <v>0</v>
      </c>
      <c r="CS137" s="2">
        <f>(ROUND((ROUND(((EU137)*AV137*1),2)*BS137),2)+ROUND((ROUND(((AE137-(EU137))*AV137*1),2)*BS137),2))</f>
        <v>0</v>
      </c>
      <c r="CT137" s="2">
        <f t="shared" si="130"/>
        <v>0</v>
      </c>
      <c r="CU137" s="2">
        <f t="shared" si="131"/>
        <v>0</v>
      </c>
      <c r="CV137" s="2">
        <f t="shared" si="132"/>
        <v>0</v>
      </c>
      <c r="CW137" s="2">
        <f t="shared" si="133"/>
        <v>0</v>
      </c>
      <c r="CX137" s="2">
        <f t="shared" si="134"/>
        <v>0</v>
      </c>
      <c r="CY137" s="2">
        <f>(ROUND((((S137+ROUND((ROUND(((EU137)*AV137*1),2)*BS137),2))*AT137)/100),2)+ROUND(((ROUND((ROUND(((AE137-(EU137))*AV137*1),2)*BS137),2)*AT137)/100),2))</f>
        <v>0</v>
      </c>
      <c r="CZ137" s="2">
        <f>(ROUND((((S137+ROUND((ROUND(((EU137)*AV137*1),2)*BS137),2))*AU137)/100),2)+ROUND(((ROUND((ROUND(((AE137-(EU137))*AV137*1),2)*BS137),2)*AU137)/100),2))</f>
        <v>0</v>
      </c>
      <c r="DA137" s="2"/>
      <c r="DB137" s="2"/>
      <c r="DC137" s="2" t="s">
        <v>3</v>
      </c>
      <c r="DD137" s="2" t="s">
        <v>3</v>
      </c>
      <c r="DE137" s="2" t="s">
        <v>3</v>
      </c>
      <c r="DF137" s="2" t="s">
        <v>3</v>
      </c>
      <c r="DG137" s="2" t="s">
        <v>3</v>
      </c>
      <c r="DH137" s="2" t="s">
        <v>3</v>
      </c>
      <c r="DI137" s="2" t="s">
        <v>3</v>
      </c>
      <c r="DJ137" s="2" t="s">
        <v>3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1013</v>
      </c>
      <c r="DV137" s="2" t="s">
        <v>161</v>
      </c>
      <c r="DW137" s="2" t="s">
        <v>161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55393630</v>
      </c>
      <c r="EF137" s="2">
        <v>214</v>
      </c>
      <c r="EG137" s="2" t="s">
        <v>162</v>
      </c>
      <c r="EH137" s="2">
        <v>0</v>
      </c>
      <c r="EI137" s="2" t="s">
        <v>3</v>
      </c>
      <c r="EJ137" s="2">
        <v>3</v>
      </c>
      <c r="EK137" s="2">
        <v>400007</v>
      </c>
      <c r="EL137" s="2" t="s">
        <v>162</v>
      </c>
      <c r="EM137" s="2" t="s">
        <v>163</v>
      </c>
      <c r="EN137" s="2"/>
      <c r="EO137" s="2" t="s">
        <v>67</v>
      </c>
      <c r="EP137" s="2"/>
      <c r="EQ137" s="2">
        <v>16</v>
      </c>
      <c r="ER137" s="2">
        <v>0</v>
      </c>
      <c r="ES137" s="2">
        <v>791.53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f>P137</f>
        <v>791.53</v>
      </c>
      <c r="FS137" s="2">
        <v>0</v>
      </c>
      <c r="FT137" s="2"/>
      <c r="FU137" s="2"/>
      <c r="FV137" s="2"/>
      <c r="FW137" s="2"/>
      <c r="FX137" s="2">
        <v>90</v>
      </c>
      <c r="FY137" s="2">
        <v>46</v>
      </c>
      <c r="FZ137" s="2"/>
      <c r="GA137" s="2" t="s">
        <v>236</v>
      </c>
      <c r="GB137" s="2"/>
      <c r="GC137" s="2"/>
      <c r="GD137" s="2">
        <v>1</v>
      </c>
      <c r="GE137" s="2"/>
      <c r="GF137" s="2">
        <v>1876960146</v>
      </c>
      <c r="GG137" s="2">
        <v>2</v>
      </c>
      <c r="GH137" s="2">
        <v>4</v>
      </c>
      <c r="GI137" s="2">
        <v>-2</v>
      </c>
      <c r="GJ137" s="2">
        <v>0</v>
      </c>
      <c r="GK137" s="2">
        <v>0</v>
      </c>
      <c r="GL137" s="2">
        <f t="shared" si="135"/>
        <v>0</v>
      </c>
      <c r="GM137" s="2">
        <f t="shared" si="136"/>
        <v>791.53</v>
      </c>
      <c r="GN137" s="2">
        <f t="shared" si="137"/>
        <v>0</v>
      </c>
      <c r="GO137" s="2">
        <f t="shared" si="138"/>
        <v>0</v>
      </c>
      <c r="GP137" s="2">
        <f t="shared" si="139"/>
        <v>0</v>
      </c>
      <c r="GQ137" s="2"/>
      <c r="GR137" s="2">
        <v>1</v>
      </c>
      <c r="GS137" s="2">
        <v>2</v>
      </c>
      <c r="GT137" s="2">
        <v>0</v>
      </c>
      <c r="GU137" s="2" t="s">
        <v>3</v>
      </c>
      <c r="GV137" s="2">
        <f t="shared" si="140"/>
        <v>0</v>
      </c>
      <c r="GW137" s="2">
        <v>1</v>
      </c>
      <c r="GX137" s="2">
        <f t="shared" si="141"/>
        <v>0</v>
      </c>
      <c r="GY137" s="2"/>
      <c r="GZ137" s="2"/>
      <c r="HA137" s="2">
        <v>0</v>
      </c>
      <c r="HB137" s="2">
        <v>0</v>
      </c>
      <c r="HC137" s="2">
        <f t="shared" si="142"/>
        <v>0</v>
      </c>
      <c r="HD137" s="2"/>
      <c r="HE137" s="2" t="s">
        <v>34</v>
      </c>
      <c r="HF137" s="2" t="s">
        <v>165</v>
      </c>
      <c r="HG137" s="2"/>
      <c r="HH137" s="2"/>
      <c r="HI137" s="2"/>
      <c r="HJ137" s="2"/>
      <c r="HK137" s="2"/>
      <c r="HL137" s="2"/>
      <c r="HM137" s="2" t="s">
        <v>62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">
      <c r="A138" s="3">
        <v>18</v>
      </c>
      <c r="B138" s="3">
        <v>1</v>
      </c>
      <c r="C138" s="3">
        <v>272</v>
      </c>
      <c r="E138" s="3" t="s">
        <v>233</v>
      </c>
      <c r="F138" s="3" t="s">
        <v>234</v>
      </c>
      <c r="G138" s="3" t="s">
        <v>235</v>
      </c>
      <c r="H138" s="3" t="s">
        <v>161</v>
      </c>
      <c r="I138" s="3">
        <f>I136*J138</f>
        <v>1</v>
      </c>
      <c r="J138" s="3">
        <v>1</v>
      </c>
      <c r="K138" s="3">
        <v>1</v>
      </c>
      <c r="O138" s="3">
        <f t="shared" si="116"/>
        <v>5991.88</v>
      </c>
      <c r="P138" s="3">
        <f t="shared" si="117"/>
        <v>5991.88</v>
      </c>
      <c r="Q138" s="3">
        <f>(ROUND((ROUND(((ET138)*AV138*I138),2)*BB138),2)+ROUND((ROUND(((AE138-(EU138))*AV138*I138),2)*BS138),2))</f>
        <v>0</v>
      </c>
      <c r="R138" s="3">
        <f>(ROUND((ROUND(((EU138)*AV138*I138),2)*BS138),2)+ROUND((ROUND(((AE138-(EU138))*AV138*I138),2)*BS138),2))</f>
        <v>0</v>
      </c>
      <c r="S138" s="3">
        <f t="shared" si="118"/>
        <v>0</v>
      </c>
      <c r="T138" s="3">
        <f t="shared" si="119"/>
        <v>0</v>
      </c>
      <c r="U138" s="3">
        <f t="shared" si="120"/>
        <v>0</v>
      </c>
      <c r="V138" s="3">
        <f t="shared" si="121"/>
        <v>0</v>
      </c>
      <c r="W138" s="3">
        <f t="shared" si="122"/>
        <v>0</v>
      </c>
      <c r="X138" s="3">
        <f>(ROUND((((S138+ROUND((ROUND(((EU138)*AV138*I138),2)*BS138),2))*AT138)/100),2)+ROUND(((ROUND((ROUND(((AE138-(EU138))*AV138*I138),2)*BS138),2)*AT138)/100),2))</f>
        <v>0</v>
      </c>
      <c r="Y138" s="3">
        <f>(ROUND((((S138+ROUND((ROUND(((EU138)*AV138*I138),2)*BS138),2))*AU138)/100),2)+ROUND(((ROUND((ROUND(((AE138-(EU138))*AV138*I138),2)*BS138),2)*AU138)/100),2))</f>
        <v>0</v>
      </c>
      <c r="AA138" s="3">
        <v>55929115</v>
      </c>
      <c r="AB138" s="3">
        <f t="shared" si="123"/>
        <v>791.53</v>
      </c>
      <c r="AC138" s="3">
        <f>ROUND((ES138),6)</f>
        <v>791.53</v>
      </c>
      <c r="AD138" s="3">
        <f>ROUND((((ET138)-(EU138))+AE138),6)</f>
        <v>0</v>
      </c>
      <c r="AE138" s="3">
        <f>ROUND((EU138),6)</f>
        <v>0</v>
      </c>
      <c r="AF138" s="3">
        <f>ROUND((EV138),6)</f>
        <v>0</v>
      </c>
      <c r="AG138" s="3">
        <f t="shared" si="125"/>
        <v>0</v>
      </c>
      <c r="AH138" s="3">
        <f>(EW138)</f>
        <v>0</v>
      </c>
      <c r="AI138" s="3">
        <f>(EX138)</f>
        <v>0</v>
      </c>
      <c r="AJ138" s="3">
        <f t="shared" si="127"/>
        <v>0</v>
      </c>
      <c r="AK138" s="3">
        <v>791.53</v>
      </c>
      <c r="AL138" s="3">
        <v>791.53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1</v>
      </c>
      <c r="AW138" s="3">
        <v>1</v>
      </c>
      <c r="AZ138" s="3">
        <v>1</v>
      </c>
      <c r="BA138" s="3">
        <v>1</v>
      </c>
      <c r="BB138" s="3">
        <v>1</v>
      </c>
      <c r="BC138" s="3">
        <v>7.57</v>
      </c>
      <c r="BD138" s="3" t="s">
        <v>3</v>
      </c>
      <c r="BE138" s="3" t="s">
        <v>3</v>
      </c>
      <c r="BF138" s="3" t="s">
        <v>3</v>
      </c>
      <c r="BG138" s="3" t="s">
        <v>3</v>
      </c>
      <c r="BH138" s="3">
        <v>3</v>
      </c>
      <c r="BI138" s="3">
        <v>3</v>
      </c>
      <c r="BJ138" s="3" t="s">
        <v>234</v>
      </c>
      <c r="BM138" s="3">
        <v>400007</v>
      </c>
      <c r="BN138" s="3">
        <v>0</v>
      </c>
      <c r="BO138" s="3" t="s">
        <v>3</v>
      </c>
      <c r="BP138" s="3">
        <v>0</v>
      </c>
      <c r="BQ138" s="3">
        <v>214</v>
      </c>
      <c r="BR138" s="3">
        <v>0</v>
      </c>
      <c r="BS138" s="3">
        <v>1</v>
      </c>
      <c r="BT138" s="3">
        <v>1</v>
      </c>
      <c r="BU138" s="3">
        <v>1</v>
      </c>
      <c r="BV138" s="3">
        <v>1</v>
      </c>
      <c r="BW138" s="3">
        <v>1</v>
      </c>
      <c r="BX138" s="3">
        <v>1</v>
      </c>
      <c r="BY138" s="3" t="s">
        <v>3</v>
      </c>
      <c r="BZ138" s="3">
        <v>90</v>
      </c>
      <c r="CA138" s="3">
        <v>46</v>
      </c>
      <c r="CB138" s="3" t="s">
        <v>3</v>
      </c>
      <c r="CE138" s="3">
        <v>1566</v>
      </c>
      <c r="CF138" s="3">
        <v>0</v>
      </c>
      <c r="CG138" s="3">
        <v>0</v>
      </c>
      <c r="CM138" s="3">
        <v>0</v>
      </c>
      <c r="CN138" s="3" t="s">
        <v>1252</v>
      </c>
      <c r="CO138" s="3">
        <v>0</v>
      </c>
      <c r="CP138" s="3">
        <f t="shared" si="128"/>
        <v>5991.88</v>
      </c>
      <c r="CQ138" s="3">
        <f t="shared" si="129"/>
        <v>5991.88</v>
      </c>
      <c r="CR138" s="3">
        <f>(ROUND((ROUND(((ET138)*AV138*1),2)*BB138),2)+ROUND((ROUND(((AE138-(EU138))*AV138*1),2)*BS138),2))</f>
        <v>0</v>
      </c>
      <c r="CS138" s="3">
        <f>(ROUND((ROUND(((EU138)*AV138*1),2)*BS138),2)+ROUND((ROUND(((AE138-(EU138))*AV138*1),2)*BS138),2))</f>
        <v>0</v>
      </c>
      <c r="CT138" s="3">
        <f t="shared" si="130"/>
        <v>0</v>
      </c>
      <c r="CU138" s="3">
        <f t="shared" si="131"/>
        <v>0</v>
      </c>
      <c r="CV138" s="3">
        <f t="shared" si="132"/>
        <v>0</v>
      </c>
      <c r="CW138" s="3">
        <f t="shared" si="133"/>
        <v>0</v>
      </c>
      <c r="CX138" s="3">
        <f t="shared" si="134"/>
        <v>0</v>
      </c>
      <c r="CY138" s="3">
        <f>(ROUND((((S138+ROUND((ROUND(((EU138)*AV138*1),2)*BS138),2))*AT138)/100),2)+ROUND(((ROUND((ROUND(((AE138-(EU138))*AV138*1),2)*BS138),2)*AT138)/100),2))</f>
        <v>0</v>
      </c>
      <c r="CZ138" s="3">
        <f>(ROUND((((S138+ROUND((ROUND(((EU138)*AV138*1),2)*BS138),2))*AU138)/100),2)+ROUND(((ROUND((ROUND(((AE138-(EU138))*AV138*1),2)*BS138),2)*AU138)/100),2))</f>
        <v>0</v>
      </c>
      <c r="DC138" s="3" t="s">
        <v>3</v>
      </c>
      <c r="DD138" s="3" t="s">
        <v>3</v>
      </c>
      <c r="DE138" s="3" t="s">
        <v>3</v>
      </c>
      <c r="DF138" s="3" t="s">
        <v>3</v>
      </c>
      <c r="DG138" s="3" t="s">
        <v>3</v>
      </c>
      <c r="DH138" s="3" t="s">
        <v>3</v>
      </c>
      <c r="DI138" s="3" t="s">
        <v>3</v>
      </c>
      <c r="DJ138" s="3" t="s">
        <v>3</v>
      </c>
      <c r="DK138" s="3" t="s">
        <v>3</v>
      </c>
      <c r="DL138" s="3" t="s">
        <v>3</v>
      </c>
      <c r="DM138" s="3" t="s">
        <v>3</v>
      </c>
      <c r="DN138" s="3">
        <v>0</v>
      </c>
      <c r="DO138" s="3">
        <v>0</v>
      </c>
      <c r="DP138" s="3">
        <v>1</v>
      </c>
      <c r="DQ138" s="3">
        <v>1</v>
      </c>
      <c r="DU138" s="3">
        <v>1013</v>
      </c>
      <c r="DV138" s="3" t="s">
        <v>161</v>
      </c>
      <c r="DW138" s="3" t="s">
        <v>161</v>
      </c>
      <c r="DX138" s="3">
        <v>1</v>
      </c>
      <c r="DZ138" s="3" t="s">
        <v>3</v>
      </c>
      <c r="EA138" s="3" t="s">
        <v>3</v>
      </c>
      <c r="EB138" s="3" t="s">
        <v>3</v>
      </c>
      <c r="EC138" s="3" t="s">
        <v>3</v>
      </c>
      <c r="EE138" s="3">
        <v>55393630</v>
      </c>
      <c r="EF138" s="3">
        <v>214</v>
      </c>
      <c r="EG138" s="3" t="s">
        <v>162</v>
      </c>
      <c r="EH138" s="3">
        <v>0</v>
      </c>
      <c r="EI138" s="3" t="s">
        <v>3</v>
      </c>
      <c r="EJ138" s="3">
        <v>3</v>
      </c>
      <c r="EK138" s="3">
        <v>400007</v>
      </c>
      <c r="EL138" s="3" t="s">
        <v>162</v>
      </c>
      <c r="EM138" s="3" t="s">
        <v>163</v>
      </c>
      <c r="EO138" s="3" t="s">
        <v>67</v>
      </c>
      <c r="EQ138" s="3">
        <v>16</v>
      </c>
      <c r="ER138" s="3">
        <v>0</v>
      </c>
      <c r="ES138" s="3">
        <v>791.53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Z138" s="3">
        <v>5</v>
      </c>
      <c r="FC138" s="3">
        <v>1</v>
      </c>
      <c r="FD138" s="3">
        <v>18</v>
      </c>
      <c r="FF138" s="3">
        <v>7013</v>
      </c>
      <c r="FQ138" s="3">
        <v>0</v>
      </c>
      <c r="FR138" s="3">
        <f>P138</f>
        <v>5991.88</v>
      </c>
      <c r="FS138" s="3">
        <v>0</v>
      </c>
      <c r="FX138" s="3">
        <v>90</v>
      </c>
      <c r="FY138" s="3">
        <v>46</v>
      </c>
      <c r="GA138" s="3" t="s">
        <v>236</v>
      </c>
      <c r="GD138" s="3">
        <v>1</v>
      </c>
      <c r="GF138" s="3">
        <v>1876960146</v>
      </c>
      <c r="GG138" s="3">
        <v>2</v>
      </c>
      <c r="GH138" s="3">
        <v>3</v>
      </c>
      <c r="GI138" s="3">
        <v>5</v>
      </c>
      <c r="GJ138" s="3">
        <v>0</v>
      </c>
      <c r="GK138" s="3">
        <v>0</v>
      </c>
      <c r="GL138" s="3">
        <f t="shared" si="135"/>
        <v>0</v>
      </c>
      <c r="GM138" s="3">
        <f t="shared" si="136"/>
        <v>5991.88</v>
      </c>
      <c r="GN138" s="3">
        <f t="shared" si="137"/>
        <v>0</v>
      </c>
      <c r="GO138" s="3">
        <f t="shared" si="138"/>
        <v>0</v>
      </c>
      <c r="GP138" s="3">
        <f t="shared" si="139"/>
        <v>0</v>
      </c>
      <c r="GR138" s="3">
        <v>1</v>
      </c>
      <c r="GS138" s="3">
        <v>1</v>
      </c>
      <c r="GT138" s="3">
        <v>0</v>
      </c>
      <c r="GU138" s="3" t="s">
        <v>3</v>
      </c>
      <c r="GV138" s="3">
        <f t="shared" si="140"/>
        <v>0</v>
      </c>
      <c r="GW138" s="3">
        <v>1</v>
      </c>
      <c r="GX138" s="3">
        <f t="shared" si="141"/>
        <v>0</v>
      </c>
      <c r="HA138" s="3">
        <v>0</v>
      </c>
      <c r="HB138" s="3">
        <v>0</v>
      </c>
      <c r="HC138" s="3">
        <f t="shared" si="142"/>
        <v>0</v>
      </c>
      <c r="HE138" s="3" t="s">
        <v>34</v>
      </c>
      <c r="HF138" s="3" t="s">
        <v>165</v>
      </c>
      <c r="HM138" s="3" t="s">
        <v>62</v>
      </c>
      <c r="HN138" s="3" t="s">
        <v>3</v>
      </c>
      <c r="HO138" s="3" t="s">
        <v>3</v>
      </c>
      <c r="HP138" s="3" t="s">
        <v>3</v>
      </c>
      <c r="HQ138" s="3" t="s">
        <v>3</v>
      </c>
      <c r="HS138" s="3">
        <v>0</v>
      </c>
      <c r="IK138" s="3">
        <v>0</v>
      </c>
    </row>
    <row r="139" spans="1:255" x14ac:dyDescent="0.2">
      <c r="A139" s="2">
        <v>17</v>
      </c>
      <c r="B139" s="2">
        <v>1</v>
      </c>
      <c r="C139" s="2">
        <f>ROW(SmtRes!A287)</f>
        <v>287</v>
      </c>
      <c r="D139" s="2">
        <f>ROW(EtalonRes!A344)</f>
        <v>344</v>
      </c>
      <c r="E139" s="2" t="s">
        <v>237</v>
      </c>
      <c r="F139" s="2" t="s">
        <v>31</v>
      </c>
      <c r="G139" s="2" t="s">
        <v>171</v>
      </c>
      <c r="H139" s="2" t="s">
        <v>22</v>
      </c>
      <c r="I139" s="2">
        <v>3</v>
      </c>
      <c r="J139" s="2">
        <v>0</v>
      </c>
      <c r="K139" s="2">
        <v>3</v>
      </c>
      <c r="L139" s="2"/>
      <c r="M139" s="2"/>
      <c r="N139" s="2"/>
      <c r="O139" s="2">
        <f t="shared" si="116"/>
        <v>850.19</v>
      </c>
      <c r="P139" s="2">
        <f t="shared" si="117"/>
        <v>167.4</v>
      </c>
      <c r="Q139" s="2">
        <f>(ROUND((ROUND((((ET139*1.2))*AV139*I139),2)*BB139),2)+ROUND((ROUND(((AE139-((EU139*1.2)))*AV139*I139),2)*BS139),2))</f>
        <v>173.12</v>
      </c>
      <c r="R139" s="2">
        <f>(ROUND((ROUND((((EU139*1.2))*AV139*I139),2)*BS139),2)+ROUND((ROUND(((AE139-((EU139*1.2)))*AV139*I139),2)*BS139),2))</f>
        <v>19.03</v>
      </c>
      <c r="S139" s="2">
        <f t="shared" si="118"/>
        <v>509.67</v>
      </c>
      <c r="T139" s="2">
        <f t="shared" si="119"/>
        <v>0</v>
      </c>
      <c r="U139" s="2">
        <f t="shared" si="120"/>
        <v>35.053559999999997</v>
      </c>
      <c r="V139" s="2">
        <f t="shared" si="121"/>
        <v>0</v>
      </c>
      <c r="W139" s="2">
        <f t="shared" si="122"/>
        <v>0</v>
      </c>
      <c r="X139" s="2">
        <f>(ROUND((((S139+ROUND((ROUND((((EU139*1.2))*AV139*I139),2)*BS139),2))*AT139)/100),2)+ROUND(((ROUND((ROUND(((AE139-((EU139*1.2)))*AV139*I139),2)*BS139),2)*AT139)/100),2))</f>
        <v>475.83</v>
      </c>
      <c r="Y139" s="2">
        <f>(ROUND((((S139+ROUND((ROUND((((EU139*1.2))*AV139*I139),2)*BS139),2))*AU139)/100),2)+ROUND(((ROUND((ROUND(((AE139-((EU139*1.2)))*AV139*I139),2)*BS139),2)*AU139)/100),2))</f>
        <v>243.2</v>
      </c>
      <c r="Z139" s="2"/>
      <c r="AA139" s="2">
        <v>55929113</v>
      </c>
      <c r="AB139" s="2">
        <f t="shared" si="123"/>
        <v>273.18</v>
      </c>
      <c r="AC139" s="2">
        <f>ROUND(((ES139*1)),6)</f>
        <v>55.8</v>
      </c>
      <c r="AD139" s="2">
        <f>ROUND(((((ET139*1.2))-((EU139*1.2)))+AE139),6)</f>
        <v>55.116</v>
      </c>
      <c r="AE139" s="2">
        <f>ROUND(((EU139*1.2)),6)</f>
        <v>6.06</v>
      </c>
      <c r="AF139" s="2">
        <f>ROUND(((EV139*1.2)),6)</f>
        <v>162.26400000000001</v>
      </c>
      <c r="AG139" s="2">
        <f t="shared" si="125"/>
        <v>0</v>
      </c>
      <c r="AH139" s="2">
        <f>((EW139*1.2))</f>
        <v>11.16</v>
      </c>
      <c r="AI139" s="2">
        <f>((EX139*1.2))</f>
        <v>0</v>
      </c>
      <c r="AJ139" s="2">
        <f t="shared" si="127"/>
        <v>0</v>
      </c>
      <c r="AK139" s="2">
        <v>236.95</v>
      </c>
      <c r="AL139" s="2">
        <v>55.8</v>
      </c>
      <c r="AM139" s="2">
        <v>45.93</v>
      </c>
      <c r="AN139" s="2">
        <v>5.05</v>
      </c>
      <c r="AO139" s="2">
        <v>135.22</v>
      </c>
      <c r="AP139" s="2">
        <v>0</v>
      </c>
      <c r="AQ139" s="2">
        <v>9.3000000000000007</v>
      </c>
      <c r="AR139" s="2">
        <v>0</v>
      </c>
      <c r="AS139" s="2">
        <v>0</v>
      </c>
      <c r="AT139" s="2">
        <v>90</v>
      </c>
      <c r="AU139" s="2">
        <v>46</v>
      </c>
      <c r="AV139" s="2">
        <v>1.0469999999999999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0</v>
      </c>
      <c r="BI139" s="2">
        <v>2</v>
      </c>
      <c r="BJ139" s="2" t="s">
        <v>33</v>
      </c>
      <c r="BK139" s="2"/>
      <c r="BL139" s="2"/>
      <c r="BM139" s="2">
        <v>68</v>
      </c>
      <c r="BN139" s="2">
        <v>0</v>
      </c>
      <c r="BO139" s="2" t="s">
        <v>31</v>
      </c>
      <c r="BP139" s="2">
        <v>1</v>
      </c>
      <c r="BQ139" s="2">
        <v>40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90</v>
      </c>
      <c r="CA139" s="2">
        <v>46</v>
      </c>
      <c r="CB139" s="2" t="s">
        <v>3</v>
      </c>
      <c r="CC139" s="2"/>
      <c r="CD139" s="2"/>
      <c r="CE139" s="2">
        <v>1566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1250</v>
      </c>
      <c r="CO139" s="2">
        <v>0</v>
      </c>
      <c r="CP139" s="2">
        <f t="shared" si="128"/>
        <v>850.19</v>
      </c>
      <c r="CQ139" s="2">
        <f t="shared" si="129"/>
        <v>55.8</v>
      </c>
      <c r="CR139" s="2">
        <f>(ROUND((ROUND((((ET139*1.2))*AV139*1),2)*BB139),2)+ROUND((ROUND(((AE139-((EU139*1.2)))*AV139*1),2)*BS139),2))</f>
        <v>57.71</v>
      </c>
      <c r="CS139" s="2">
        <f>(ROUND((ROUND((((EU139*1.2))*AV139*1),2)*BS139),2)+ROUND((ROUND(((AE139-((EU139*1.2)))*AV139*1),2)*BS139),2))</f>
        <v>6.34</v>
      </c>
      <c r="CT139" s="2">
        <f t="shared" si="130"/>
        <v>169.89</v>
      </c>
      <c r="CU139" s="2">
        <f t="shared" si="131"/>
        <v>0</v>
      </c>
      <c r="CV139" s="2">
        <f t="shared" si="132"/>
        <v>11.684519999999999</v>
      </c>
      <c r="CW139" s="2">
        <f t="shared" si="133"/>
        <v>0</v>
      </c>
      <c r="CX139" s="2">
        <f t="shared" si="134"/>
        <v>0</v>
      </c>
      <c r="CY139" s="2">
        <f>(ROUND((((S139+ROUND((ROUND((((EU139*1.2))*AV139*1),2)*BS139),2))*AT139)/100),2)+ROUND(((ROUND((ROUND(((AE139-((EU139*1.2)))*AV139*1),2)*BS139),2)*AT139)/100),2))</f>
        <v>464.41</v>
      </c>
      <c r="CZ139" s="2">
        <f>(ROUND((((S139+ROUND((ROUND((((EU139*1.2))*AV139*1),2)*BS139),2))*AU139)/100),2)+ROUND(((ROUND((ROUND(((AE139-((EU139*1.2)))*AV139*1),2)*BS139),2)*AU139)/100),2))</f>
        <v>237.36</v>
      </c>
      <c r="DA139" s="2"/>
      <c r="DB139" s="2">
        <v>75</v>
      </c>
      <c r="DC139" s="2" t="s">
        <v>3</v>
      </c>
      <c r="DD139" s="2" t="s">
        <v>62</v>
      </c>
      <c r="DE139" s="2" t="s">
        <v>63</v>
      </c>
      <c r="DF139" s="2" t="s">
        <v>63</v>
      </c>
      <c r="DG139" s="2" t="s">
        <v>63</v>
      </c>
      <c r="DH139" s="2" t="s">
        <v>3</v>
      </c>
      <c r="DI139" s="2" t="s">
        <v>63</v>
      </c>
      <c r="DJ139" s="2" t="s">
        <v>63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1013</v>
      </c>
      <c r="DV139" s="2" t="s">
        <v>22</v>
      </c>
      <c r="DW139" s="2" t="s">
        <v>22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55393700</v>
      </c>
      <c r="EF139" s="2">
        <v>40</v>
      </c>
      <c r="EG139" s="2" t="s">
        <v>26</v>
      </c>
      <c r="EH139" s="2">
        <v>0</v>
      </c>
      <c r="EI139" s="2" t="s">
        <v>3</v>
      </c>
      <c r="EJ139" s="2">
        <v>2</v>
      </c>
      <c r="EK139" s="2">
        <v>68</v>
      </c>
      <c r="EL139" s="2" t="s">
        <v>27</v>
      </c>
      <c r="EM139" s="2" t="s">
        <v>28</v>
      </c>
      <c r="EN139" s="2"/>
      <c r="EO139" s="2" t="s">
        <v>67</v>
      </c>
      <c r="EP139" s="2"/>
      <c r="EQ139" s="2">
        <v>0</v>
      </c>
      <c r="ER139" s="2">
        <v>236.95</v>
      </c>
      <c r="ES139" s="2">
        <v>55.8</v>
      </c>
      <c r="ET139" s="2">
        <v>45.93</v>
      </c>
      <c r="EU139" s="2">
        <v>5.05</v>
      </c>
      <c r="EV139" s="2">
        <v>135.22</v>
      </c>
      <c r="EW139" s="2">
        <v>9.3000000000000007</v>
      </c>
      <c r="EX139" s="2">
        <v>0</v>
      </c>
      <c r="EY139" s="2">
        <v>0</v>
      </c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v>0</v>
      </c>
      <c r="FS139" s="2">
        <v>0</v>
      </c>
      <c r="FT139" s="2"/>
      <c r="FU139" s="2"/>
      <c r="FV139" s="2"/>
      <c r="FW139" s="2"/>
      <c r="FX139" s="2">
        <v>90</v>
      </c>
      <c r="FY139" s="2">
        <v>46</v>
      </c>
      <c r="FZ139" s="2"/>
      <c r="GA139" s="2" t="s">
        <v>3</v>
      </c>
      <c r="GB139" s="2"/>
      <c r="GC139" s="2"/>
      <c r="GD139" s="2">
        <v>1</v>
      </c>
      <c r="GE139" s="2"/>
      <c r="GF139" s="2">
        <v>1573787508</v>
      </c>
      <c r="GG139" s="2">
        <v>2</v>
      </c>
      <c r="GH139" s="2">
        <v>1</v>
      </c>
      <c r="GI139" s="2">
        <v>2</v>
      </c>
      <c r="GJ139" s="2">
        <v>0</v>
      </c>
      <c r="GK139" s="2">
        <v>0</v>
      </c>
      <c r="GL139" s="2">
        <f t="shared" si="135"/>
        <v>0</v>
      </c>
      <c r="GM139" s="2">
        <f t="shared" si="136"/>
        <v>1569.22</v>
      </c>
      <c r="GN139" s="2">
        <f t="shared" si="137"/>
        <v>0</v>
      </c>
      <c r="GO139" s="2">
        <f t="shared" si="138"/>
        <v>1569.22</v>
      </c>
      <c r="GP139" s="2">
        <f t="shared" si="139"/>
        <v>0</v>
      </c>
      <c r="GQ139" s="2"/>
      <c r="GR139" s="2">
        <v>0</v>
      </c>
      <c r="GS139" s="2">
        <v>3</v>
      </c>
      <c r="GT139" s="2">
        <v>0</v>
      </c>
      <c r="GU139" s="2" t="s">
        <v>3</v>
      </c>
      <c r="GV139" s="2">
        <f t="shared" si="140"/>
        <v>0</v>
      </c>
      <c r="GW139" s="2">
        <v>1</v>
      </c>
      <c r="GX139" s="2">
        <f t="shared" si="141"/>
        <v>0</v>
      </c>
      <c r="GY139" s="2"/>
      <c r="GZ139" s="2"/>
      <c r="HA139" s="2">
        <v>0</v>
      </c>
      <c r="HB139" s="2">
        <v>0</v>
      </c>
      <c r="HC139" s="2">
        <f t="shared" si="142"/>
        <v>0</v>
      </c>
      <c r="HD139" s="2"/>
      <c r="HE139" s="2" t="s">
        <v>3</v>
      </c>
      <c r="HF139" s="2" t="s">
        <v>3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">
      <c r="A140" s="3">
        <v>17</v>
      </c>
      <c r="B140" s="3">
        <v>1</v>
      </c>
      <c r="C140" s="3">
        <f>ROW(SmtRes!A302)</f>
        <v>302</v>
      </c>
      <c r="D140" s="3">
        <f>ROW(EtalonRes!A360)</f>
        <v>360</v>
      </c>
      <c r="E140" s="3" t="s">
        <v>237</v>
      </c>
      <c r="F140" s="3" t="s">
        <v>31</v>
      </c>
      <c r="G140" s="3" t="s">
        <v>171</v>
      </c>
      <c r="H140" s="3" t="s">
        <v>22</v>
      </c>
      <c r="I140" s="3">
        <v>3</v>
      </c>
      <c r="J140" s="3">
        <v>0</v>
      </c>
      <c r="K140" s="3">
        <v>3</v>
      </c>
      <c r="O140" s="3">
        <f t="shared" si="116"/>
        <v>33276.89</v>
      </c>
      <c r="P140" s="3">
        <f t="shared" si="117"/>
        <v>1759.37</v>
      </c>
      <c r="Q140" s="3">
        <f>(ROUND((ROUND((((ET140*1.2))*AV140*I140),2)*BB140),2)+ROUND((ROUND(((AE140-((EU140*1.2)))*AV140*I140),2)*BS140),2))</f>
        <v>2797.62</v>
      </c>
      <c r="R140" s="3">
        <f>(ROUND((ROUND((((EU140*1.2))*AV140*I140),2)*BS140),2)+ROUND((ROUND(((AE140-((EU140*1.2)))*AV140*I140),2)*BS140),2))</f>
        <v>1072.3399999999999</v>
      </c>
      <c r="S140" s="3">
        <f t="shared" si="118"/>
        <v>28719.9</v>
      </c>
      <c r="T140" s="3">
        <f t="shared" si="119"/>
        <v>0</v>
      </c>
      <c r="U140" s="3">
        <f t="shared" si="120"/>
        <v>35.053559999999997</v>
      </c>
      <c r="V140" s="3">
        <f t="shared" si="121"/>
        <v>0</v>
      </c>
      <c r="W140" s="3">
        <f t="shared" si="122"/>
        <v>0</v>
      </c>
      <c r="X140" s="3">
        <f>(ROUND((((S140+ROUND((ROUND((((EU140*1.2))*AV140*I140),2)*BS140),2))*AT140)/100),2)+ROUND(((ROUND((ROUND(((AE140-((EU140*1.2)))*AV140*I140),2)*BS140),2)*AT140)/100),2))</f>
        <v>26813.02</v>
      </c>
      <c r="Y140" s="3">
        <f>(ROUND((((S140+ROUND((ROUND((((EU140*1.2))*AV140*I140),2)*BS140),2))*AU140)/100),2)+ROUND(((ROUND((ROUND(((AE140-((EU140*1.2)))*AV140*I140),2)*BS140),2)*AU140)/100),2))</f>
        <v>13704.43</v>
      </c>
      <c r="AA140" s="3">
        <v>55929115</v>
      </c>
      <c r="AB140" s="3">
        <f t="shared" si="123"/>
        <v>273.18</v>
      </c>
      <c r="AC140" s="3">
        <f>ROUND(((ES140*1)),6)</f>
        <v>55.8</v>
      </c>
      <c r="AD140" s="3">
        <f>ROUND(((((ET140*1.2))-((EU140*1.2)))+AE140),6)</f>
        <v>55.116</v>
      </c>
      <c r="AE140" s="3">
        <f>ROUND(((EU140*1.2)),6)</f>
        <v>6.06</v>
      </c>
      <c r="AF140" s="3">
        <f>ROUND(((EV140*1.2)),6)</f>
        <v>162.26400000000001</v>
      </c>
      <c r="AG140" s="3">
        <f t="shared" si="125"/>
        <v>0</v>
      </c>
      <c r="AH140" s="3">
        <f>((EW140*1.2))</f>
        <v>11.16</v>
      </c>
      <c r="AI140" s="3">
        <f>((EX140*1.2))</f>
        <v>0</v>
      </c>
      <c r="AJ140" s="3">
        <f t="shared" si="127"/>
        <v>0</v>
      </c>
      <c r="AK140" s="3">
        <v>236.95</v>
      </c>
      <c r="AL140" s="3">
        <v>55.8</v>
      </c>
      <c r="AM140" s="3">
        <v>45.93</v>
      </c>
      <c r="AN140" s="3">
        <v>5.05</v>
      </c>
      <c r="AO140" s="3">
        <v>135.22</v>
      </c>
      <c r="AP140" s="3">
        <v>0</v>
      </c>
      <c r="AQ140" s="3">
        <v>9.3000000000000007</v>
      </c>
      <c r="AR140" s="3">
        <v>0</v>
      </c>
      <c r="AS140" s="3">
        <v>0</v>
      </c>
      <c r="AT140" s="3">
        <v>90</v>
      </c>
      <c r="AU140" s="3">
        <v>46</v>
      </c>
      <c r="AV140" s="3">
        <v>1.0469999999999999</v>
      </c>
      <c r="AW140" s="3">
        <v>1</v>
      </c>
      <c r="AZ140" s="3">
        <v>1</v>
      </c>
      <c r="BA140" s="3">
        <v>56.35</v>
      </c>
      <c r="BB140" s="3">
        <v>16.16</v>
      </c>
      <c r="BC140" s="3">
        <v>10.51</v>
      </c>
      <c r="BD140" s="3" t="s">
        <v>3</v>
      </c>
      <c r="BE140" s="3" t="s">
        <v>3</v>
      </c>
      <c r="BF140" s="3" t="s">
        <v>3</v>
      </c>
      <c r="BG140" s="3" t="s">
        <v>3</v>
      </c>
      <c r="BH140" s="3">
        <v>0</v>
      </c>
      <c r="BI140" s="3">
        <v>2</v>
      </c>
      <c r="BJ140" s="3" t="s">
        <v>33</v>
      </c>
      <c r="BM140" s="3">
        <v>68</v>
      </c>
      <c r="BN140" s="3">
        <v>0</v>
      </c>
      <c r="BO140" s="3" t="s">
        <v>31</v>
      </c>
      <c r="BP140" s="3">
        <v>1</v>
      </c>
      <c r="BQ140" s="3">
        <v>40</v>
      </c>
      <c r="BR140" s="3">
        <v>0</v>
      </c>
      <c r="BS140" s="3">
        <v>56.35</v>
      </c>
      <c r="BT140" s="3">
        <v>1</v>
      </c>
      <c r="BU140" s="3">
        <v>1</v>
      </c>
      <c r="BV140" s="3">
        <v>1</v>
      </c>
      <c r="BW140" s="3">
        <v>1</v>
      </c>
      <c r="BX140" s="3">
        <v>1</v>
      </c>
      <c r="BY140" s="3" t="s">
        <v>3</v>
      </c>
      <c r="BZ140" s="3">
        <v>90</v>
      </c>
      <c r="CA140" s="3">
        <v>46</v>
      </c>
      <c r="CB140" s="3" t="s">
        <v>3</v>
      </c>
      <c r="CE140" s="3">
        <v>1566</v>
      </c>
      <c r="CF140" s="3">
        <v>0</v>
      </c>
      <c r="CG140" s="3">
        <v>0</v>
      </c>
      <c r="CM140" s="3">
        <v>0</v>
      </c>
      <c r="CN140" s="3" t="s">
        <v>1250</v>
      </c>
      <c r="CO140" s="3">
        <v>0</v>
      </c>
      <c r="CP140" s="3">
        <f t="shared" si="128"/>
        <v>33276.89</v>
      </c>
      <c r="CQ140" s="3">
        <f t="shared" si="129"/>
        <v>586.46</v>
      </c>
      <c r="CR140" s="3">
        <f>(ROUND((ROUND((((ET140*1.2))*AV140*1),2)*BB140),2)+ROUND((ROUND(((AE140-((EU140*1.2)))*AV140*1),2)*BS140),2))</f>
        <v>932.59</v>
      </c>
      <c r="CS140" s="3">
        <f>(ROUND((ROUND((((EU140*1.2))*AV140*1),2)*BS140),2)+ROUND((ROUND(((AE140-((EU140*1.2)))*AV140*1),2)*BS140),2))</f>
        <v>357.26</v>
      </c>
      <c r="CT140" s="3">
        <f t="shared" si="130"/>
        <v>9573.2999999999993</v>
      </c>
      <c r="CU140" s="3">
        <f t="shared" si="131"/>
        <v>0</v>
      </c>
      <c r="CV140" s="3">
        <f t="shared" si="132"/>
        <v>11.684519999999999</v>
      </c>
      <c r="CW140" s="3">
        <f t="shared" si="133"/>
        <v>0</v>
      </c>
      <c r="CX140" s="3">
        <f t="shared" si="134"/>
        <v>0</v>
      </c>
      <c r="CY140" s="3">
        <f>(ROUND((((S140+ROUND((ROUND((((EU140*1.2))*AV140*1),2)*BS140),2))*AT140)/100),2)+ROUND(((ROUND((ROUND(((AE140-((EU140*1.2)))*AV140*1),2)*BS140),2)*AT140)/100),2))</f>
        <v>26169.439999999999</v>
      </c>
      <c r="CZ140" s="3">
        <f>(ROUND((((S140+ROUND((ROUND((((EU140*1.2))*AV140*1),2)*BS140),2))*AU140)/100),2)+ROUND(((ROUND((ROUND(((AE140-((EU140*1.2)))*AV140*1),2)*BS140),2)*AU140)/100),2))</f>
        <v>13375.49</v>
      </c>
      <c r="DB140" s="3">
        <v>76</v>
      </c>
      <c r="DC140" s="3" t="s">
        <v>3</v>
      </c>
      <c r="DD140" s="3" t="s">
        <v>62</v>
      </c>
      <c r="DE140" s="3" t="s">
        <v>63</v>
      </c>
      <c r="DF140" s="3" t="s">
        <v>63</v>
      </c>
      <c r="DG140" s="3" t="s">
        <v>63</v>
      </c>
      <c r="DH140" s="3" t="s">
        <v>3</v>
      </c>
      <c r="DI140" s="3" t="s">
        <v>63</v>
      </c>
      <c r="DJ140" s="3" t="s">
        <v>63</v>
      </c>
      <c r="DK140" s="3" t="s">
        <v>3</v>
      </c>
      <c r="DL140" s="3" t="s">
        <v>3</v>
      </c>
      <c r="DM140" s="3" t="s">
        <v>3</v>
      </c>
      <c r="DN140" s="3">
        <v>0</v>
      </c>
      <c r="DO140" s="3">
        <v>0</v>
      </c>
      <c r="DP140" s="3">
        <v>1</v>
      </c>
      <c r="DQ140" s="3">
        <v>1</v>
      </c>
      <c r="DU140" s="3">
        <v>1013</v>
      </c>
      <c r="DV140" s="3" t="s">
        <v>22</v>
      </c>
      <c r="DW140" s="3" t="s">
        <v>22</v>
      </c>
      <c r="DX140" s="3">
        <v>1</v>
      </c>
      <c r="DZ140" s="3" t="s">
        <v>3</v>
      </c>
      <c r="EA140" s="3" t="s">
        <v>3</v>
      </c>
      <c r="EB140" s="3" t="s">
        <v>3</v>
      </c>
      <c r="EC140" s="3" t="s">
        <v>3</v>
      </c>
      <c r="EE140" s="3">
        <v>55393700</v>
      </c>
      <c r="EF140" s="3">
        <v>40</v>
      </c>
      <c r="EG140" s="3" t="s">
        <v>26</v>
      </c>
      <c r="EH140" s="3">
        <v>0</v>
      </c>
      <c r="EI140" s="3" t="s">
        <v>3</v>
      </c>
      <c r="EJ140" s="3">
        <v>2</v>
      </c>
      <c r="EK140" s="3">
        <v>68</v>
      </c>
      <c r="EL140" s="3" t="s">
        <v>27</v>
      </c>
      <c r="EM140" s="3" t="s">
        <v>28</v>
      </c>
      <c r="EO140" s="3" t="s">
        <v>67</v>
      </c>
      <c r="EQ140" s="3">
        <v>0</v>
      </c>
      <c r="ER140" s="3">
        <v>236.95</v>
      </c>
      <c r="ES140" s="3">
        <v>55.8</v>
      </c>
      <c r="ET140" s="3">
        <v>45.93</v>
      </c>
      <c r="EU140" s="3">
        <v>5.05</v>
      </c>
      <c r="EV140" s="3">
        <v>135.22</v>
      </c>
      <c r="EW140" s="3">
        <v>9.3000000000000007</v>
      </c>
      <c r="EX140" s="3">
        <v>0</v>
      </c>
      <c r="EY140" s="3">
        <v>0</v>
      </c>
      <c r="FQ140" s="3">
        <v>0</v>
      </c>
      <c r="FR140" s="3">
        <v>0</v>
      </c>
      <c r="FS140" s="3">
        <v>0</v>
      </c>
      <c r="FX140" s="3">
        <v>90</v>
      </c>
      <c r="FY140" s="3">
        <v>46</v>
      </c>
      <c r="GA140" s="3" t="s">
        <v>3</v>
      </c>
      <c r="GD140" s="3">
        <v>1</v>
      </c>
      <c r="GF140" s="3">
        <v>1573787508</v>
      </c>
      <c r="GG140" s="3">
        <v>2</v>
      </c>
      <c r="GH140" s="3">
        <v>1</v>
      </c>
      <c r="GI140" s="3">
        <v>2</v>
      </c>
      <c r="GJ140" s="3">
        <v>0</v>
      </c>
      <c r="GK140" s="3">
        <v>0</v>
      </c>
      <c r="GL140" s="3">
        <f t="shared" si="135"/>
        <v>0</v>
      </c>
      <c r="GM140" s="3">
        <f t="shared" si="136"/>
        <v>73794.34</v>
      </c>
      <c r="GN140" s="3">
        <f t="shared" si="137"/>
        <v>0</v>
      </c>
      <c r="GO140" s="3">
        <f t="shared" si="138"/>
        <v>73794.34</v>
      </c>
      <c r="GP140" s="3">
        <f t="shared" si="139"/>
        <v>0</v>
      </c>
      <c r="GR140" s="3">
        <v>0</v>
      </c>
      <c r="GS140" s="3">
        <v>3</v>
      </c>
      <c r="GT140" s="3">
        <v>0</v>
      </c>
      <c r="GU140" s="3" t="s">
        <v>3</v>
      </c>
      <c r="GV140" s="3">
        <f t="shared" si="140"/>
        <v>0</v>
      </c>
      <c r="GW140" s="3">
        <v>1</v>
      </c>
      <c r="GX140" s="3">
        <f t="shared" si="141"/>
        <v>0</v>
      </c>
      <c r="HA140" s="3">
        <v>0</v>
      </c>
      <c r="HB140" s="3">
        <v>0</v>
      </c>
      <c r="HC140" s="3">
        <f t="shared" si="142"/>
        <v>0</v>
      </c>
      <c r="HE140" s="3" t="s">
        <v>3</v>
      </c>
      <c r="HF140" s="3" t="s">
        <v>3</v>
      </c>
      <c r="HM140" s="3" t="s">
        <v>3</v>
      </c>
      <c r="HN140" s="3" t="s">
        <v>3</v>
      </c>
      <c r="HO140" s="3" t="s">
        <v>3</v>
      </c>
      <c r="HP140" s="3" t="s">
        <v>3</v>
      </c>
      <c r="HQ140" s="3" t="s">
        <v>3</v>
      </c>
      <c r="HS140" s="3">
        <v>0</v>
      </c>
      <c r="IK140" s="3">
        <v>0</v>
      </c>
    </row>
    <row r="141" spans="1:255" x14ac:dyDescent="0.2">
      <c r="A141" s="2">
        <v>18</v>
      </c>
      <c r="B141" s="2">
        <v>1</v>
      </c>
      <c r="C141" s="2">
        <v>280</v>
      </c>
      <c r="D141" s="2"/>
      <c r="E141" s="2" t="s">
        <v>238</v>
      </c>
      <c r="F141" s="2" t="s">
        <v>173</v>
      </c>
      <c r="G141" s="2" t="s">
        <v>174</v>
      </c>
      <c r="H141" s="2" t="s">
        <v>175</v>
      </c>
      <c r="I141" s="2">
        <f>I139*J141</f>
        <v>0.89999999999999991</v>
      </c>
      <c r="J141" s="2">
        <v>0.3</v>
      </c>
      <c r="K141" s="2">
        <v>0.3</v>
      </c>
      <c r="L141" s="2"/>
      <c r="M141" s="2"/>
      <c r="N141" s="2"/>
      <c r="O141" s="2">
        <f t="shared" si="116"/>
        <v>27.97</v>
      </c>
      <c r="P141" s="2">
        <f t="shared" si="117"/>
        <v>27.97</v>
      </c>
      <c r="Q141" s="2">
        <f>(ROUND((ROUND(((ET141)*AV141*I141),2)*BB141),2)+ROUND((ROUND(((AE141-(EU141))*AV141*I141),2)*BS141),2))</f>
        <v>0</v>
      </c>
      <c r="R141" s="2">
        <f>(ROUND((ROUND(((EU141)*AV141*I141),2)*BS141),2)+ROUND((ROUND(((AE141-(EU141))*AV141*I141),2)*BS141),2))</f>
        <v>0</v>
      </c>
      <c r="S141" s="2">
        <f t="shared" si="118"/>
        <v>0</v>
      </c>
      <c r="T141" s="2">
        <f t="shared" si="119"/>
        <v>0</v>
      </c>
      <c r="U141" s="2">
        <f t="shared" si="120"/>
        <v>0</v>
      </c>
      <c r="V141" s="2">
        <f t="shared" si="121"/>
        <v>0</v>
      </c>
      <c r="W141" s="2">
        <f t="shared" si="122"/>
        <v>0</v>
      </c>
      <c r="X141" s="2">
        <f>(ROUND((((S141+ROUND((ROUND(((EU141)*AV141*I141),2)*BS141),2))*AT141)/100),2)+ROUND(((ROUND((ROUND(((AE141-(EU141))*AV141*I141),2)*BS141),2)*AT141)/100),2))</f>
        <v>0</v>
      </c>
      <c r="Y141" s="2">
        <f>(ROUND((((S141+ROUND((ROUND(((EU141)*AV141*I141),2)*BS141),2))*AU141)/100),2)+ROUND(((ROUND((ROUND(((AE141-(EU141))*AV141*I141),2)*BS141),2)*AU141)/100),2))</f>
        <v>0</v>
      </c>
      <c r="Z141" s="2"/>
      <c r="AA141" s="2">
        <v>55929113</v>
      </c>
      <c r="AB141" s="2">
        <f t="shared" si="123"/>
        <v>31.08</v>
      </c>
      <c r="AC141" s="2">
        <f>ROUND((ES141),6)</f>
        <v>31.08</v>
      </c>
      <c r="AD141" s="2">
        <f>ROUND((((ET141)-(EU141))+AE141),6)</f>
        <v>0</v>
      </c>
      <c r="AE141" s="2">
        <f t="shared" ref="AE141:AF144" si="145">ROUND((EU141),6)</f>
        <v>0</v>
      </c>
      <c r="AF141" s="2">
        <f t="shared" si="145"/>
        <v>0</v>
      </c>
      <c r="AG141" s="2">
        <f t="shared" si="125"/>
        <v>0</v>
      </c>
      <c r="AH141" s="2">
        <f t="shared" ref="AH141:AI144" si="146">(EW141)</f>
        <v>0</v>
      </c>
      <c r="AI141" s="2">
        <f t="shared" si="146"/>
        <v>0</v>
      </c>
      <c r="AJ141" s="2">
        <f t="shared" si="127"/>
        <v>0</v>
      </c>
      <c r="AK141" s="2">
        <v>31.08</v>
      </c>
      <c r="AL141" s="2">
        <v>31.08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90</v>
      </c>
      <c r="AU141" s="2">
        <v>46</v>
      </c>
      <c r="AV141" s="2">
        <v>1</v>
      </c>
      <c r="AW141" s="2">
        <v>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3</v>
      </c>
      <c r="BI141" s="2">
        <v>2</v>
      </c>
      <c r="BJ141" s="2" t="s">
        <v>176</v>
      </c>
      <c r="BK141" s="2"/>
      <c r="BL141" s="2"/>
      <c r="BM141" s="2">
        <v>68</v>
      </c>
      <c r="BN141" s="2">
        <v>0</v>
      </c>
      <c r="BO141" s="2" t="s">
        <v>3</v>
      </c>
      <c r="BP141" s="2">
        <v>0</v>
      </c>
      <c r="BQ141" s="2">
        <v>40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90</v>
      </c>
      <c r="CA141" s="2">
        <v>46</v>
      </c>
      <c r="CB141" s="2" t="s">
        <v>3</v>
      </c>
      <c r="CC141" s="2"/>
      <c r="CD141" s="2"/>
      <c r="CE141" s="2">
        <v>1566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1252</v>
      </c>
      <c r="CO141" s="2">
        <v>0</v>
      </c>
      <c r="CP141" s="2">
        <f t="shared" si="128"/>
        <v>27.97</v>
      </c>
      <c r="CQ141" s="2">
        <f t="shared" si="129"/>
        <v>31.08</v>
      </c>
      <c r="CR141" s="2">
        <f>(ROUND((ROUND(((ET141)*AV141*1),2)*BB141),2)+ROUND((ROUND(((AE141-(EU141))*AV141*1),2)*BS141),2))</f>
        <v>0</v>
      </c>
      <c r="CS141" s="2">
        <f>(ROUND((ROUND(((EU141)*AV141*1),2)*BS141),2)+ROUND((ROUND(((AE141-(EU141))*AV141*1),2)*BS141),2))</f>
        <v>0</v>
      </c>
      <c r="CT141" s="2">
        <f t="shared" si="130"/>
        <v>0</v>
      </c>
      <c r="CU141" s="2">
        <f t="shared" si="131"/>
        <v>0</v>
      </c>
      <c r="CV141" s="2">
        <f t="shared" si="132"/>
        <v>0</v>
      </c>
      <c r="CW141" s="2">
        <f t="shared" si="133"/>
        <v>0</v>
      </c>
      <c r="CX141" s="2">
        <f t="shared" si="134"/>
        <v>0</v>
      </c>
      <c r="CY141" s="2">
        <f>(ROUND((((S141+ROUND((ROUND(((EU141)*AV141*1),2)*BS141),2))*AT141)/100),2)+ROUND(((ROUND((ROUND(((AE141-(EU141))*AV141*1),2)*BS141),2)*AT141)/100),2))</f>
        <v>0</v>
      </c>
      <c r="CZ141" s="2">
        <f>(ROUND((((S141+ROUND((ROUND(((EU141)*AV141*1),2)*BS141),2))*AU141)/100),2)+ROUND(((ROUND((ROUND(((AE141-(EU141))*AV141*1),2)*BS141),2)*AU141)/100),2))</f>
        <v>0</v>
      </c>
      <c r="DA141" s="2"/>
      <c r="DB141" s="2"/>
      <c r="DC141" s="2" t="s">
        <v>3</v>
      </c>
      <c r="DD141" s="2" t="s">
        <v>3</v>
      </c>
      <c r="DE141" s="2" t="s">
        <v>3</v>
      </c>
      <c r="DF141" s="2" t="s">
        <v>3</v>
      </c>
      <c r="DG141" s="2" t="s">
        <v>3</v>
      </c>
      <c r="DH141" s="2" t="s">
        <v>3</v>
      </c>
      <c r="DI141" s="2" t="s">
        <v>3</v>
      </c>
      <c r="DJ141" s="2" t="s">
        <v>3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1009</v>
      </c>
      <c r="DV141" s="2" t="s">
        <v>175</v>
      </c>
      <c r="DW141" s="2" t="s">
        <v>175</v>
      </c>
      <c r="DX141" s="2">
        <v>1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55393700</v>
      </c>
      <c r="EF141" s="2">
        <v>40</v>
      </c>
      <c r="EG141" s="2" t="s">
        <v>26</v>
      </c>
      <c r="EH141" s="2">
        <v>0</v>
      </c>
      <c r="EI141" s="2" t="s">
        <v>3</v>
      </c>
      <c r="EJ141" s="2">
        <v>2</v>
      </c>
      <c r="EK141" s="2">
        <v>68</v>
      </c>
      <c r="EL141" s="2" t="s">
        <v>27</v>
      </c>
      <c r="EM141" s="2" t="s">
        <v>28</v>
      </c>
      <c r="EN141" s="2"/>
      <c r="EO141" s="2" t="s">
        <v>67</v>
      </c>
      <c r="EP141" s="2"/>
      <c r="EQ141" s="2">
        <v>0</v>
      </c>
      <c r="ER141" s="2">
        <v>31.08</v>
      </c>
      <c r="ES141" s="2">
        <v>31.08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90</v>
      </c>
      <c r="FY141" s="2">
        <v>46</v>
      </c>
      <c r="FZ141" s="2"/>
      <c r="GA141" s="2" t="s">
        <v>3</v>
      </c>
      <c r="GB141" s="2"/>
      <c r="GC141" s="2"/>
      <c r="GD141" s="2">
        <v>1</v>
      </c>
      <c r="GE141" s="2"/>
      <c r="GF141" s="2">
        <v>-2097101800</v>
      </c>
      <c r="GG141" s="2">
        <v>2</v>
      </c>
      <c r="GH141" s="2">
        <v>1</v>
      </c>
      <c r="GI141" s="2">
        <v>-2</v>
      </c>
      <c r="GJ141" s="2">
        <v>0</v>
      </c>
      <c r="GK141" s="2">
        <v>0</v>
      </c>
      <c r="GL141" s="2">
        <f t="shared" si="135"/>
        <v>0</v>
      </c>
      <c r="GM141" s="2">
        <f t="shared" si="136"/>
        <v>27.97</v>
      </c>
      <c r="GN141" s="2">
        <f t="shared" si="137"/>
        <v>0</v>
      </c>
      <c r="GO141" s="2">
        <f t="shared" si="138"/>
        <v>27.97</v>
      </c>
      <c r="GP141" s="2">
        <f t="shared" si="139"/>
        <v>0</v>
      </c>
      <c r="GQ141" s="2"/>
      <c r="GR141" s="2">
        <v>0</v>
      </c>
      <c r="GS141" s="2">
        <v>3</v>
      </c>
      <c r="GT141" s="2">
        <v>0</v>
      </c>
      <c r="GU141" s="2" t="s">
        <v>3</v>
      </c>
      <c r="GV141" s="2">
        <f t="shared" si="140"/>
        <v>0</v>
      </c>
      <c r="GW141" s="2">
        <v>1</v>
      </c>
      <c r="GX141" s="2">
        <f t="shared" si="141"/>
        <v>0</v>
      </c>
      <c r="GY141" s="2"/>
      <c r="GZ141" s="2"/>
      <c r="HA141" s="2">
        <v>0</v>
      </c>
      <c r="HB141" s="2">
        <v>0</v>
      </c>
      <c r="HC141" s="2">
        <f t="shared" si="142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62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">
      <c r="A142" s="3">
        <v>18</v>
      </c>
      <c r="B142" s="3">
        <v>1</v>
      </c>
      <c r="C142" s="3">
        <v>295</v>
      </c>
      <c r="E142" s="3" t="s">
        <v>238</v>
      </c>
      <c r="F142" s="3" t="s">
        <v>173</v>
      </c>
      <c r="G142" s="3" t="s">
        <v>174</v>
      </c>
      <c r="H142" s="3" t="s">
        <v>175</v>
      </c>
      <c r="I142" s="3">
        <f>I140*J142</f>
        <v>0.89999999999999991</v>
      </c>
      <c r="J142" s="3">
        <v>0.3</v>
      </c>
      <c r="K142" s="3">
        <v>0.3</v>
      </c>
      <c r="O142" s="3">
        <f t="shared" si="116"/>
        <v>100.41</v>
      </c>
      <c r="P142" s="3">
        <f t="shared" si="117"/>
        <v>100.41</v>
      </c>
      <c r="Q142" s="3">
        <f>(ROUND((ROUND(((ET142)*AV142*I142),2)*BB142),2)+ROUND((ROUND(((AE142-(EU142))*AV142*I142),2)*BS142),2))</f>
        <v>0</v>
      </c>
      <c r="R142" s="3">
        <f>(ROUND((ROUND(((EU142)*AV142*I142),2)*BS142),2)+ROUND((ROUND(((AE142-(EU142))*AV142*I142),2)*BS142),2))</f>
        <v>0</v>
      </c>
      <c r="S142" s="3">
        <f t="shared" si="118"/>
        <v>0</v>
      </c>
      <c r="T142" s="3">
        <f t="shared" si="119"/>
        <v>0</v>
      </c>
      <c r="U142" s="3">
        <f t="shared" si="120"/>
        <v>0</v>
      </c>
      <c r="V142" s="3">
        <f t="shared" si="121"/>
        <v>0</v>
      </c>
      <c r="W142" s="3">
        <f t="shared" si="122"/>
        <v>0</v>
      </c>
      <c r="X142" s="3">
        <f>(ROUND((((S142+ROUND((ROUND(((EU142)*AV142*I142),2)*BS142),2))*AT142)/100),2)+ROUND(((ROUND((ROUND(((AE142-(EU142))*AV142*I142),2)*BS142),2)*AT142)/100),2))</f>
        <v>0</v>
      </c>
      <c r="Y142" s="3">
        <f>(ROUND((((S142+ROUND((ROUND(((EU142)*AV142*I142),2)*BS142),2))*AU142)/100),2)+ROUND(((ROUND((ROUND(((AE142-(EU142))*AV142*I142),2)*BS142),2)*AU142)/100),2))</f>
        <v>0</v>
      </c>
      <c r="AA142" s="3">
        <v>55929115</v>
      </c>
      <c r="AB142" s="3">
        <f t="shared" si="123"/>
        <v>31.08</v>
      </c>
      <c r="AC142" s="3">
        <f>ROUND((ES142),6)</f>
        <v>31.08</v>
      </c>
      <c r="AD142" s="3">
        <f>ROUND((((ET142)-(EU142))+AE142),6)</f>
        <v>0</v>
      </c>
      <c r="AE142" s="3">
        <f t="shared" si="145"/>
        <v>0</v>
      </c>
      <c r="AF142" s="3">
        <f t="shared" si="145"/>
        <v>0</v>
      </c>
      <c r="AG142" s="3">
        <f t="shared" si="125"/>
        <v>0</v>
      </c>
      <c r="AH142" s="3">
        <f t="shared" si="146"/>
        <v>0</v>
      </c>
      <c r="AI142" s="3">
        <f t="shared" si="146"/>
        <v>0</v>
      </c>
      <c r="AJ142" s="3">
        <f t="shared" si="127"/>
        <v>0</v>
      </c>
      <c r="AK142" s="3">
        <v>31.08</v>
      </c>
      <c r="AL142" s="3">
        <v>31.08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90</v>
      </c>
      <c r="AU142" s="3">
        <v>46</v>
      </c>
      <c r="AV142" s="3">
        <v>1</v>
      </c>
      <c r="AW142" s="3">
        <v>1</v>
      </c>
      <c r="AZ142" s="3">
        <v>1</v>
      </c>
      <c r="BA142" s="3">
        <v>1</v>
      </c>
      <c r="BB142" s="3">
        <v>1</v>
      </c>
      <c r="BC142" s="3">
        <v>3.59</v>
      </c>
      <c r="BD142" s="3" t="s">
        <v>3</v>
      </c>
      <c r="BE142" s="3" t="s">
        <v>3</v>
      </c>
      <c r="BF142" s="3" t="s">
        <v>3</v>
      </c>
      <c r="BG142" s="3" t="s">
        <v>3</v>
      </c>
      <c r="BH142" s="3">
        <v>3</v>
      </c>
      <c r="BI142" s="3">
        <v>2</v>
      </c>
      <c r="BJ142" s="3" t="s">
        <v>176</v>
      </c>
      <c r="BM142" s="3">
        <v>68</v>
      </c>
      <c r="BN142" s="3">
        <v>0</v>
      </c>
      <c r="BO142" s="3" t="s">
        <v>173</v>
      </c>
      <c r="BP142" s="3">
        <v>1</v>
      </c>
      <c r="BQ142" s="3">
        <v>40</v>
      </c>
      <c r="BR142" s="3">
        <v>0</v>
      </c>
      <c r="BS142" s="3">
        <v>1</v>
      </c>
      <c r="BT142" s="3">
        <v>1</v>
      </c>
      <c r="BU142" s="3">
        <v>1</v>
      </c>
      <c r="BV142" s="3">
        <v>1</v>
      </c>
      <c r="BW142" s="3">
        <v>1</v>
      </c>
      <c r="BX142" s="3">
        <v>1</v>
      </c>
      <c r="BY142" s="3" t="s">
        <v>3</v>
      </c>
      <c r="BZ142" s="3">
        <v>90</v>
      </c>
      <c r="CA142" s="3">
        <v>46</v>
      </c>
      <c r="CB142" s="3" t="s">
        <v>3</v>
      </c>
      <c r="CE142" s="3">
        <v>1566</v>
      </c>
      <c r="CF142" s="3">
        <v>0</v>
      </c>
      <c r="CG142" s="3">
        <v>0</v>
      </c>
      <c r="CM142" s="3">
        <v>0</v>
      </c>
      <c r="CN142" s="3" t="s">
        <v>1252</v>
      </c>
      <c r="CO142" s="3">
        <v>0</v>
      </c>
      <c r="CP142" s="3">
        <f t="shared" si="128"/>
        <v>100.41</v>
      </c>
      <c r="CQ142" s="3">
        <f t="shared" si="129"/>
        <v>111.58</v>
      </c>
      <c r="CR142" s="3">
        <f>(ROUND((ROUND(((ET142)*AV142*1),2)*BB142),2)+ROUND((ROUND(((AE142-(EU142))*AV142*1),2)*BS142),2))</f>
        <v>0</v>
      </c>
      <c r="CS142" s="3">
        <f>(ROUND((ROUND(((EU142)*AV142*1),2)*BS142),2)+ROUND((ROUND(((AE142-(EU142))*AV142*1),2)*BS142),2))</f>
        <v>0</v>
      </c>
      <c r="CT142" s="3">
        <f t="shared" si="130"/>
        <v>0</v>
      </c>
      <c r="CU142" s="3">
        <f t="shared" si="131"/>
        <v>0</v>
      </c>
      <c r="CV142" s="3">
        <f t="shared" si="132"/>
        <v>0</v>
      </c>
      <c r="CW142" s="3">
        <f t="shared" si="133"/>
        <v>0</v>
      </c>
      <c r="CX142" s="3">
        <f t="shared" si="134"/>
        <v>0</v>
      </c>
      <c r="CY142" s="3">
        <f>(ROUND((((S142+ROUND((ROUND(((EU142)*AV142*1),2)*BS142),2))*AT142)/100),2)+ROUND(((ROUND((ROUND(((AE142-(EU142))*AV142*1),2)*BS142),2)*AT142)/100),2))</f>
        <v>0</v>
      </c>
      <c r="CZ142" s="3">
        <f>(ROUND((((S142+ROUND((ROUND(((EU142)*AV142*1),2)*BS142),2))*AU142)/100),2)+ROUND(((ROUND((ROUND(((AE142-(EU142))*AV142*1),2)*BS142),2)*AU142)/100),2))</f>
        <v>0</v>
      </c>
      <c r="DC142" s="3" t="s">
        <v>3</v>
      </c>
      <c r="DD142" s="3" t="s">
        <v>3</v>
      </c>
      <c r="DE142" s="3" t="s">
        <v>3</v>
      </c>
      <c r="DF142" s="3" t="s">
        <v>3</v>
      </c>
      <c r="DG142" s="3" t="s">
        <v>3</v>
      </c>
      <c r="DH142" s="3" t="s">
        <v>3</v>
      </c>
      <c r="DI142" s="3" t="s">
        <v>3</v>
      </c>
      <c r="DJ142" s="3" t="s">
        <v>3</v>
      </c>
      <c r="DK142" s="3" t="s">
        <v>3</v>
      </c>
      <c r="DL142" s="3" t="s">
        <v>3</v>
      </c>
      <c r="DM142" s="3" t="s">
        <v>3</v>
      </c>
      <c r="DN142" s="3">
        <v>0</v>
      </c>
      <c r="DO142" s="3">
        <v>0</v>
      </c>
      <c r="DP142" s="3">
        <v>1</v>
      </c>
      <c r="DQ142" s="3">
        <v>1</v>
      </c>
      <c r="DU142" s="3">
        <v>1009</v>
      </c>
      <c r="DV142" s="3" t="s">
        <v>175</v>
      </c>
      <c r="DW142" s="3" t="s">
        <v>175</v>
      </c>
      <c r="DX142" s="3">
        <v>1</v>
      </c>
      <c r="DZ142" s="3" t="s">
        <v>3</v>
      </c>
      <c r="EA142" s="3" t="s">
        <v>3</v>
      </c>
      <c r="EB142" s="3" t="s">
        <v>3</v>
      </c>
      <c r="EC142" s="3" t="s">
        <v>3</v>
      </c>
      <c r="EE142" s="3">
        <v>55393700</v>
      </c>
      <c r="EF142" s="3">
        <v>40</v>
      </c>
      <c r="EG142" s="3" t="s">
        <v>26</v>
      </c>
      <c r="EH142" s="3">
        <v>0</v>
      </c>
      <c r="EI142" s="3" t="s">
        <v>3</v>
      </c>
      <c r="EJ142" s="3">
        <v>2</v>
      </c>
      <c r="EK142" s="3">
        <v>68</v>
      </c>
      <c r="EL142" s="3" t="s">
        <v>27</v>
      </c>
      <c r="EM142" s="3" t="s">
        <v>28</v>
      </c>
      <c r="EO142" s="3" t="s">
        <v>67</v>
      </c>
      <c r="EQ142" s="3">
        <v>0</v>
      </c>
      <c r="ER142" s="3">
        <v>31.08</v>
      </c>
      <c r="ES142" s="3">
        <v>31.08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FQ142" s="3">
        <v>0</v>
      </c>
      <c r="FR142" s="3">
        <v>0</v>
      </c>
      <c r="FS142" s="3">
        <v>0</v>
      </c>
      <c r="FX142" s="3">
        <v>90</v>
      </c>
      <c r="FY142" s="3">
        <v>46</v>
      </c>
      <c r="GA142" s="3" t="s">
        <v>3</v>
      </c>
      <c r="GD142" s="3">
        <v>1</v>
      </c>
      <c r="GF142" s="3">
        <v>-2097101800</v>
      </c>
      <c r="GG142" s="3">
        <v>2</v>
      </c>
      <c r="GH142" s="3">
        <v>1</v>
      </c>
      <c r="GI142" s="3">
        <v>2</v>
      </c>
      <c r="GJ142" s="3">
        <v>0</v>
      </c>
      <c r="GK142" s="3">
        <v>0</v>
      </c>
      <c r="GL142" s="3">
        <f t="shared" si="135"/>
        <v>0</v>
      </c>
      <c r="GM142" s="3">
        <f t="shared" si="136"/>
        <v>100.41</v>
      </c>
      <c r="GN142" s="3">
        <f t="shared" si="137"/>
        <v>0</v>
      </c>
      <c r="GO142" s="3">
        <f t="shared" si="138"/>
        <v>100.41</v>
      </c>
      <c r="GP142" s="3">
        <f t="shared" si="139"/>
        <v>0</v>
      </c>
      <c r="GR142" s="3">
        <v>0</v>
      </c>
      <c r="GS142" s="3">
        <v>3</v>
      </c>
      <c r="GT142" s="3">
        <v>0</v>
      </c>
      <c r="GU142" s="3" t="s">
        <v>3</v>
      </c>
      <c r="GV142" s="3">
        <f t="shared" si="140"/>
        <v>0</v>
      </c>
      <c r="GW142" s="3">
        <v>1</v>
      </c>
      <c r="GX142" s="3">
        <f t="shared" si="141"/>
        <v>0</v>
      </c>
      <c r="HA142" s="3">
        <v>0</v>
      </c>
      <c r="HB142" s="3">
        <v>0</v>
      </c>
      <c r="HC142" s="3">
        <f t="shared" si="142"/>
        <v>0</v>
      </c>
      <c r="HE142" s="3" t="s">
        <v>3</v>
      </c>
      <c r="HF142" s="3" t="s">
        <v>3</v>
      </c>
      <c r="HM142" s="3" t="s">
        <v>62</v>
      </c>
      <c r="HN142" s="3" t="s">
        <v>3</v>
      </c>
      <c r="HO142" s="3" t="s">
        <v>3</v>
      </c>
      <c r="HP142" s="3" t="s">
        <v>3</v>
      </c>
      <c r="HQ142" s="3" t="s">
        <v>3</v>
      </c>
      <c r="HS142" s="3">
        <v>0</v>
      </c>
      <c r="IK142" s="3">
        <v>0</v>
      </c>
    </row>
    <row r="143" spans="1:255" x14ac:dyDescent="0.2">
      <c r="A143" s="2">
        <v>18</v>
      </c>
      <c r="B143" s="2">
        <v>1</v>
      </c>
      <c r="C143" s="2">
        <v>286</v>
      </c>
      <c r="D143" s="2"/>
      <c r="E143" s="2" t="s">
        <v>239</v>
      </c>
      <c r="F143" s="2" t="s">
        <v>240</v>
      </c>
      <c r="G143" s="2" t="s">
        <v>241</v>
      </c>
      <c r="H143" s="2" t="s">
        <v>161</v>
      </c>
      <c r="I143" s="2">
        <f>I139*J143</f>
        <v>3</v>
      </c>
      <c r="J143" s="2">
        <v>1</v>
      </c>
      <c r="K143" s="2">
        <v>1</v>
      </c>
      <c r="L143" s="2"/>
      <c r="M143" s="2"/>
      <c r="N143" s="2"/>
      <c r="O143" s="2">
        <f t="shared" si="116"/>
        <v>21447.42</v>
      </c>
      <c r="P143" s="2">
        <f t="shared" si="117"/>
        <v>21447.42</v>
      </c>
      <c r="Q143" s="2">
        <f>(ROUND((ROUND(((ET143)*AV143*I143),2)*BB143),2)+ROUND((ROUND(((AE143-(EU143))*AV143*I143),2)*BS143),2))</f>
        <v>0</v>
      </c>
      <c r="R143" s="2">
        <f>(ROUND((ROUND(((EU143)*AV143*I143),2)*BS143),2)+ROUND((ROUND(((AE143-(EU143))*AV143*I143),2)*BS143),2))</f>
        <v>0</v>
      </c>
      <c r="S143" s="2">
        <f t="shared" si="118"/>
        <v>0</v>
      </c>
      <c r="T143" s="2">
        <f t="shared" si="119"/>
        <v>0</v>
      </c>
      <c r="U143" s="2">
        <f t="shared" si="120"/>
        <v>0</v>
      </c>
      <c r="V143" s="2">
        <f t="shared" si="121"/>
        <v>0</v>
      </c>
      <c r="W143" s="2">
        <f t="shared" si="122"/>
        <v>0</v>
      </c>
      <c r="X143" s="2">
        <f>(ROUND((((S143+ROUND((ROUND(((EU143)*AV143*I143),2)*BS143),2))*AT143)/100),2)+ROUND(((ROUND((ROUND(((AE143-(EU143))*AV143*I143),2)*BS143),2)*AT143)/100),2))</f>
        <v>0</v>
      </c>
      <c r="Y143" s="2">
        <f>(ROUND((((S143+ROUND((ROUND(((EU143)*AV143*I143),2)*BS143),2))*AU143)/100),2)+ROUND(((ROUND((ROUND(((AE143-(EU143))*AV143*I143),2)*BS143),2)*AU143)/100),2))</f>
        <v>0</v>
      </c>
      <c r="Z143" s="2"/>
      <c r="AA143" s="2">
        <v>55929113</v>
      </c>
      <c r="AB143" s="2">
        <f t="shared" si="123"/>
        <v>7149.14</v>
      </c>
      <c r="AC143" s="2">
        <f>ROUND((ES143),6)</f>
        <v>7149.14</v>
      </c>
      <c r="AD143" s="2">
        <f>ROUND((((ET143)-(EU143))+AE143),6)</f>
        <v>0</v>
      </c>
      <c r="AE143" s="2">
        <f t="shared" si="145"/>
        <v>0</v>
      </c>
      <c r="AF143" s="2">
        <f t="shared" si="145"/>
        <v>0</v>
      </c>
      <c r="AG143" s="2">
        <f t="shared" si="125"/>
        <v>0</v>
      </c>
      <c r="AH143" s="2">
        <f t="shared" si="146"/>
        <v>0</v>
      </c>
      <c r="AI143" s="2">
        <f t="shared" si="146"/>
        <v>0</v>
      </c>
      <c r="AJ143" s="2">
        <f t="shared" si="127"/>
        <v>0</v>
      </c>
      <c r="AK143" s="2">
        <v>7149.14</v>
      </c>
      <c r="AL143" s="2">
        <v>7149.14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1</v>
      </c>
      <c r="AW143" s="2">
        <v>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3</v>
      </c>
      <c r="BI143" s="2">
        <v>3</v>
      </c>
      <c r="BJ143" s="2" t="s">
        <v>240</v>
      </c>
      <c r="BK143" s="2"/>
      <c r="BL143" s="2"/>
      <c r="BM143" s="2">
        <v>400007</v>
      </c>
      <c r="BN143" s="2">
        <v>0</v>
      </c>
      <c r="BO143" s="2" t="s">
        <v>3</v>
      </c>
      <c r="BP143" s="2">
        <v>0</v>
      </c>
      <c r="BQ143" s="2">
        <v>214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90</v>
      </c>
      <c r="CA143" s="2">
        <v>46</v>
      </c>
      <c r="CB143" s="2" t="s">
        <v>3</v>
      </c>
      <c r="CC143" s="2"/>
      <c r="CD143" s="2"/>
      <c r="CE143" s="2">
        <v>1566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1252</v>
      </c>
      <c r="CO143" s="2">
        <v>0</v>
      </c>
      <c r="CP143" s="2">
        <f t="shared" si="128"/>
        <v>21447.42</v>
      </c>
      <c r="CQ143" s="2">
        <f t="shared" si="129"/>
        <v>7149.14</v>
      </c>
      <c r="CR143" s="2">
        <f>(ROUND((ROUND(((ET143)*AV143*1),2)*BB143),2)+ROUND((ROUND(((AE143-(EU143))*AV143*1),2)*BS143),2))</f>
        <v>0</v>
      </c>
      <c r="CS143" s="2">
        <f>(ROUND((ROUND(((EU143)*AV143*1),2)*BS143),2)+ROUND((ROUND(((AE143-(EU143))*AV143*1),2)*BS143),2))</f>
        <v>0</v>
      </c>
      <c r="CT143" s="2">
        <f t="shared" si="130"/>
        <v>0</v>
      </c>
      <c r="CU143" s="2">
        <f t="shared" si="131"/>
        <v>0</v>
      </c>
      <c r="CV143" s="2">
        <f t="shared" si="132"/>
        <v>0</v>
      </c>
      <c r="CW143" s="2">
        <f t="shared" si="133"/>
        <v>0</v>
      </c>
      <c r="CX143" s="2">
        <f t="shared" si="134"/>
        <v>0</v>
      </c>
      <c r="CY143" s="2">
        <f>(ROUND((((S143+ROUND((ROUND(((EU143)*AV143*1),2)*BS143),2))*AT143)/100),2)+ROUND(((ROUND((ROUND(((AE143-(EU143))*AV143*1),2)*BS143),2)*AT143)/100),2))</f>
        <v>0</v>
      </c>
      <c r="CZ143" s="2">
        <f>(ROUND((((S143+ROUND((ROUND(((EU143)*AV143*1),2)*BS143),2))*AU143)/100),2)+ROUND(((ROUND((ROUND(((AE143-(EU143))*AV143*1),2)*BS143),2)*AU143)/100),2))</f>
        <v>0</v>
      </c>
      <c r="DA143" s="2"/>
      <c r="DB143" s="2"/>
      <c r="DC143" s="2" t="s">
        <v>3</v>
      </c>
      <c r="DD143" s="2" t="s">
        <v>3</v>
      </c>
      <c r="DE143" s="2" t="s">
        <v>3</v>
      </c>
      <c r="DF143" s="2" t="s">
        <v>3</v>
      </c>
      <c r="DG143" s="2" t="s">
        <v>3</v>
      </c>
      <c r="DH143" s="2" t="s">
        <v>3</v>
      </c>
      <c r="DI143" s="2" t="s">
        <v>3</v>
      </c>
      <c r="DJ143" s="2" t="s">
        <v>3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1013</v>
      </c>
      <c r="DV143" s="2" t="s">
        <v>161</v>
      </c>
      <c r="DW143" s="2" t="s">
        <v>161</v>
      </c>
      <c r="DX143" s="2">
        <v>1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55393630</v>
      </c>
      <c r="EF143" s="2">
        <v>214</v>
      </c>
      <c r="EG143" s="2" t="s">
        <v>162</v>
      </c>
      <c r="EH143" s="2">
        <v>0</v>
      </c>
      <c r="EI143" s="2" t="s">
        <v>3</v>
      </c>
      <c r="EJ143" s="2">
        <v>3</v>
      </c>
      <c r="EK143" s="2">
        <v>400007</v>
      </c>
      <c r="EL143" s="2" t="s">
        <v>162</v>
      </c>
      <c r="EM143" s="2" t="s">
        <v>163</v>
      </c>
      <c r="EN143" s="2"/>
      <c r="EO143" s="2" t="s">
        <v>67</v>
      </c>
      <c r="EP143" s="2"/>
      <c r="EQ143" s="2">
        <v>16</v>
      </c>
      <c r="ER143" s="2">
        <v>0</v>
      </c>
      <c r="ES143" s="2">
        <v>7149.14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f>P143</f>
        <v>21447.42</v>
      </c>
      <c r="FS143" s="2">
        <v>0</v>
      </c>
      <c r="FT143" s="2"/>
      <c r="FU143" s="2"/>
      <c r="FV143" s="2"/>
      <c r="FW143" s="2"/>
      <c r="FX143" s="2">
        <v>90</v>
      </c>
      <c r="FY143" s="2">
        <v>46</v>
      </c>
      <c r="FZ143" s="2"/>
      <c r="GA143" s="2" t="s">
        <v>242</v>
      </c>
      <c r="GB143" s="2"/>
      <c r="GC143" s="2"/>
      <c r="GD143" s="2">
        <v>1</v>
      </c>
      <c r="GE143" s="2"/>
      <c r="GF143" s="2">
        <v>399534805</v>
      </c>
      <c r="GG143" s="2">
        <v>2</v>
      </c>
      <c r="GH143" s="2">
        <v>4</v>
      </c>
      <c r="GI143" s="2">
        <v>-2</v>
      </c>
      <c r="GJ143" s="2">
        <v>0</v>
      </c>
      <c r="GK143" s="2">
        <v>0</v>
      </c>
      <c r="GL143" s="2">
        <f t="shared" si="135"/>
        <v>0</v>
      </c>
      <c r="GM143" s="2">
        <f t="shared" si="136"/>
        <v>21447.42</v>
      </c>
      <c r="GN143" s="2">
        <f t="shared" si="137"/>
        <v>0</v>
      </c>
      <c r="GO143" s="2">
        <f t="shared" si="138"/>
        <v>0</v>
      </c>
      <c r="GP143" s="2">
        <f t="shared" si="139"/>
        <v>0</v>
      </c>
      <c r="GQ143" s="2"/>
      <c r="GR143" s="2">
        <v>1</v>
      </c>
      <c r="GS143" s="2">
        <v>2</v>
      </c>
      <c r="GT143" s="2">
        <v>0</v>
      </c>
      <c r="GU143" s="2" t="s">
        <v>3</v>
      </c>
      <c r="GV143" s="2">
        <f t="shared" si="140"/>
        <v>0</v>
      </c>
      <c r="GW143" s="2">
        <v>1</v>
      </c>
      <c r="GX143" s="2">
        <f t="shared" si="141"/>
        <v>0</v>
      </c>
      <c r="GY143" s="2"/>
      <c r="GZ143" s="2"/>
      <c r="HA143" s="2">
        <v>0</v>
      </c>
      <c r="HB143" s="2">
        <v>0</v>
      </c>
      <c r="HC143" s="2">
        <f t="shared" si="142"/>
        <v>0</v>
      </c>
      <c r="HD143" s="2"/>
      <c r="HE143" s="2" t="s">
        <v>34</v>
      </c>
      <c r="HF143" s="2" t="s">
        <v>165</v>
      </c>
      <c r="HG143" s="2"/>
      <c r="HH143" s="2"/>
      <c r="HI143" s="2"/>
      <c r="HJ143" s="2"/>
      <c r="HK143" s="2"/>
      <c r="HL143" s="2"/>
      <c r="HM143" s="2" t="s">
        <v>62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">
      <c r="A144" s="3">
        <v>18</v>
      </c>
      <c r="B144" s="3">
        <v>1</v>
      </c>
      <c r="C144" s="3">
        <v>301</v>
      </c>
      <c r="E144" s="3" t="s">
        <v>239</v>
      </c>
      <c r="F144" s="3" t="s">
        <v>240</v>
      </c>
      <c r="G144" s="3" t="s">
        <v>241</v>
      </c>
      <c r="H144" s="3" t="s">
        <v>161</v>
      </c>
      <c r="I144" s="3">
        <f>I140*J144</f>
        <v>3</v>
      </c>
      <c r="J144" s="3">
        <v>1</v>
      </c>
      <c r="K144" s="3">
        <v>1</v>
      </c>
      <c r="O144" s="3">
        <f t="shared" si="116"/>
        <v>162356.97</v>
      </c>
      <c r="P144" s="3">
        <f t="shared" si="117"/>
        <v>162356.97</v>
      </c>
      <c r="Q144" s="3">
        <f>(ROUND((ROUND(((ET144)*AV144*I144),2)*BB144),2)+ROUND((ROUND(((AE144-(EU144))*AV144*I144),2)*BS144),2))</f>
        <v>0</v>
      </c>
      <c r="R144" s="3">
        <f>(ROUND((ROUND(((EU144)*AV144*I144),2)*BS144),2)+ROUND((ROUND(((AE144-(EU144))*AV144*I144),2)*BS144),2))</f>
        <v>0</v>
      </c>
      <c r="S144" s="3">
        <f t="shared" si="118"/>
        <v>0</v>
      </c>
      <c r="T144" s="3">
        <f t="shared" si="119"/>
        <v>0</v>
      </c>
      <c r="U144" s="3">
        <f t="shared" si="120"/>
        <v>0</v>
      </c>
      <c r="V144" s="3">
        <f t="shared" si="121"/>
        <v>0</v>
      </c>
      <c r="W144" s="3">
        <f t="shared" si="122"/>
        <v>0</v>
      </c>
      <c r="X144" s="3">
        <f>(ROUND((((S144+ROUND((ROUND(((EU144)*AV144*I144),2)*BS144),2))*AT144)/100),2)+ROUND(((ROUND((ROUND(((AE144-(EU144))*AV144*I144),2)*BS144),2)*AT144)/100),2))</f>
        <v>0</v>
      </c>
      <c r="Y144" s="3">
        <f>(ROUND((((S144+ROUND((ROUND(((EU144)*AV144*I144),2)*BS144),2))*AU144)/100),2)+ROUND(((ROUND((ROUND(((AE144-(EU144))*AV144*I144),2)*BS144),2)*AU144)/100),2))</f>
        <v>0</v>
      </c>
      <c r="AA144" s="3">
        <v>55929115</v>
      </c>
      <c r="AB144" s="3">
        <f t="shared" si="123"/>
        <v>7149.14</v>
      </c>
      <c r="AC144" s="3">
        <f>ROUND((ES144),6)</f>
        <v>7149.14</v>
      </c>
      <c r="AD144" s="3">
        <f>ROUND((((ET144)-(EU144))+AE144),6)</f>
        <v>0</v>
      </c>
      <c r="AE144" s="3">
        <f t="shared" si="145"/>
        <v>0</v>
      </c>
      <c r="AF144" s="3">
        <f t="shared" si="145"/>
        <v>0</v>
      </c>
      <c r="AG144" s="3">
        <f t="shared" si="125"/>
        <v>0</v>
      </c>
      <c r="AH144" s="3">
        <f t="shared" si="146"/>
        <v>0</v>
      </c>
      <c r="AI144" s="3">
        <f t="shared" si="146"/>
        <v>0</v>
      </c>
      <c r="AJ144" s="3">
        <f t="shared" si="127"/>
        <v>0</v>
      </c>
      <c r="AK144" s="3">
        <v>7149.14</v>
      </c>
      <c r="AL144" s="3">
        <v>7149.14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1</v>
      </c>
      <c r="AW144" s="3">
        <v>1</v>
      </c>
      <c r="AZ144" s="3">
        <v>1</v>
      </c>
      <c r="BA144" s="3">
        <v>1</v>
      </c>
      <c r="BB144" s="3">
        <v>1</v>
      </c>
      <c r="BC144" s="3">
        <v>7.57</v>
      </c>
      <c r="BD144" s="3" t="s">
        <v>3</v>
      </c>
      <c r="BE144" s="3" t="s">
        <v>3</v>
      </c>
      <c r="BF144" s="3" t="s">
        <v>3</v>
      </c>
      <c r="BG144" s="3" t="s">
        <v>3</v>
      </c>
      <c r="BH144" s="3">
        <v>3</v>
      </c>
      <c r="BI144" s="3">
        <v>3</v>
      </c>
      <c r="BJ144" s="3" t="s">
        <v>240</v>
      </c>
      <c r="BM144" s="3">
        <v>400007</v>
      </c>
      <c r="BN144" s="3">
        <v>0</v>
      </c>
      <c r="BO144" s="3" t="s">
        <v>3</v>
      </c>
      <c r="BP144" s="3">
        <v>0</v>
      </c>
      <c r="BQ144" s="3">
        <v>214</v>
      </c>
      <c r="BR144" s="3">
        <v>0</v>
      </c>
      <c r="BS144" s="3">
        <v>1</v>
      </c>
      <c r="BT144" s="3">
        <v>1</v>
      </c>
      <c r="BU144" s="3">
        <v>1</v>
      </c>
      <c r="BV144" s="3">
        <v>1</v>
      </c>
      <c r="BW144" s="3">
        <v>1</v>
      </c>
      <c r="BX144" s="3">
        <v>1</v>
      </c>
      <c r="BY144" s="3" t="s">
        <v>3</v>
      </c>
      <c r="BZ144" s="3">
        <v>90</v>
      </c>
      <c r="CA144" s="3">
        <v>46</v>
      </c>
      <c r="CB144" s="3" t="s">
        <v>3</v>
      </c>
      <c r="CE144" s="3">
        <v>1566</v>
      </c>
      <c r="CF144" s="3">
        <v>0</v>
      </c>
      <c r="CG144" s="3">
        <v>0</v>
      </c>
      <c r="CM144" s="3">
        <v>0</v>
      </c>
      <c r="CN144" s="3" t="s">
        <v>1252</v>
      </c>
      <c r="CO144" s="3">
        <v>0</v>
      </c>
      <c r="CP144" s="3">
        <f t="shared" si="128"/>
        <v>162356.97</v>
      </c>
      <c r="CQ144" s="3">
        <f t="shared" si="129"/>
        <v>54118.99</v>
      </c>
      <c r="CR144" s="3">
        <f>(ROUND((ROUND(((ET144)*AV144*1),2)*BB144),2)+ROUND((ROUND(((AE144-(EU144))*AV144*1),2)*BS144),2))</f>
        <v>0</v>
      </c>
      <c r="CS144" s="3">
        <f>(ROUND((ROUND(((EU144)*AV144*1),2)*BS144),2)+ROUND((ROUND(((AE144-(EU144))*AV144*1),2)*BS144),2))</f>
        <v>0</v>
      </c>
      <c r="CT144" s="3">
        <f t="shared" si="130"/>
        <v>0</v>
      </c>
      <c r="CU144" s="3">
        <f t="shared" si="131"/>
        <v>0</v>
      </c>
      <c r="CV144" s="3">
        <f t="shared" si="132"/>
        <v>0</v>
      </c>
      <c r="CW144" s="3">
        <f t="shared" si="133"/>
        <v>0</v>
      </c>
      <c r="CX144" s="3">
        <f t="shared" si="134"/>
        <v>0</v>
      </c>
      <c r="CY144" s="3">
        <f>(ROUND((((S144+ROUND((ROUND(((EU144)*AV144*1),2)*BS144),2))*AT144)/100),2)+ROUND(((ROUND((ROUND(((AE144-(EU144))*AV144*1),2)*BS144),2)*AT144)/100),2))</f>
        <v>0</v>
      </c>
      <c r="CZ144" s="3">
        <f>(ROUND((((S144+ROUND((ROUND(((EU144)*AV144*1),2)*BS144),2))*AU144)/100),2)+ROUND(((ROUND((ROUND(((AE144-(EU144))*AV144*1),2)*BS144),2)*AU144)/100),2))</f>
        <v>0</v>
      </c>
      <c r="DC144" s="3" t="s">
        <v>3</v>
      </c>
      <c r="DD144" s="3" t="s">
        <v>3</v>
      </c>
      <c r="DE144" s="3" t="s">
        <v>3</v>
      </c>
      <c r="DF144" s="3" t="s">
        <v>3</v>
      </c>
      <c r="DG144" s="3" t="s">
        <v>3</v>
      </c>
      <c r="DH144" s="3" t="s">
        <v>3</v>
      </c>
      <c r="DI144" s="3" t="s">
        <v>3</v>
      </c>
      <c r="DJ144" s="3" t="s">
        <v>3</v>
      </c>
      <c r="DK144" s="3" t="s">
        <v>3</v>
      </c>
      <c r="DL144" s="3" t="s">
        <v>3</v>
      </c>
      <c r="DM144" s="3" t="s">
        <v>3</v>
      </c>
      <c r="DN144" s="3">
        <v>0</v>
      </c>
      <c r="DO144" s="3">
        <v>0</v>
      </c>
      <c r="DP144" s="3">
        <v>1</v>
      </c>
      <c r="DQ144" s="3">
        <v>1</v>
      </c>
      <c r="DU144" s="3">
        <v>1013</v>
      </c>
      <c r="DV144" s="3" t="s">
        <v>161</v>
      </c>
      <c r="DW144" s="3" t="s">
        <v>161</v>
      </c>
      <c r="DX144" s="3">
        <v>1</v>
      </c>
      <c r="DZ144" s="3" t="s">
        <v>3</v>
      </c>
      <c r="EA144" s="3" t="s">
        <v>3</v>
      </c>
      <c r="EB144" s="3" t="s">
        <v>3</v>
      </c>
      <c r="EC144" s="3" t="s">
        <v>3</v>
      </c>
      <c r="EE144" s="3">
        <v>55393630</v>
      </c>
      <c r="EF144" s="3">
        <v>214</v>
      </c>
      <c r="EG144" s="3" t="s">
        <v>162</v>
      </c>
      <c r="EH144" s="3">
        <v>0</v>
      </c>
      <c r="EI144" s="3" t="s">
        <v>3</v>
      </c>
      <c r="EJ144" s="3">
        <v>3</v>
      </c>
      <c r="EK144" s="3">
        <v>400007</v>
      </c>
      <c r="EL144" s="3" t="s">
        <v>162</v>
      </c>
      <c r="EM144" s="3" t="s">
        <v>163</v>
      </c>
      <c r="EO144" s="3" t="s">
        <v>67</v>
      </c>
      <c r="EQ144" s="3">
        <v>16</v>
      </c>
      <c r="ER144" s="3">
        <v>0</v>
      </c>
      <c r="ES144" s="3">
        <v>7149.14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Z144" s="3">
        <v>5</v>
      </c>
      <c r="FC144" s="3">
        <v>1</v>
      </c>
      <c r="FD144" s="3">
        <v>18</v>
      </c>
      <c r="FF144" s="3">
        <v>63342</v>
      </c>
      <c r="FQ144" s="3">
        <v>0</v>
      </c>
      <c r="FR144" s="3">
        <f>P144</f>
        <v>162356.97</v>
      </c>
      <c r="FS144" s="3">
        <v>0</v>
      </c>
      <c r="FX144" s="3">
        <v>90</v>
      </c>
      <c r="FY144" s="3">
        <v>46</v>
      </c>
      <c r="GA144" s="3" t="s">
        <v>242</v>
      </c>
      <c r="GD144" s="3">
        <v>1</v>
      </c>
      <c r="GF144" s="3">
        <v>399534805</v>
      </c>
      <c r="GG144" s="3">
        <v>2</v>
      </c>
      <c r="GH144" s="3">
        <v>3</v>
      </c>
      <c r="GI144" s="3">
        <v>5</v>
      </c>
      <c r="GJ144" s="3">
        <v>0</v>
      </c>
      <c r="GK144" s="3">
        <v>0</v>
      </c>
      <c r="GL144" s="3">
        <f t="shared" si="135"/>
        <v>0</v>
      </c>
      <c r="GM144" s="3">
        <f t="shared" si="136"/>
        <v>162356.97</v>
      </c>
      <c r="GN144" s="3">
        <f t="shared" si="137"/>
        <v>0</v>
      </c>
      <c r="GO144" s="3">
        <f t="shared" si="138"/>
        <v>0</v>
      </c>
      <c r="GP144" s="3">
        <f t="shared" si="139"/>
        <v>0</v>
      </c>
      <c r="GR144" s="3">
        <v>1</v>
      </c>
      <c r="GS144" s="3">
        <v>1</v>
      </c>
      <c r="GT144" s="3">
        <v>0</v>
      </c>
      <c r="GU144" s="3" t="s">
        <v>3</v>
      </c>
      <c r="GV144" s="3">
        <f t="shared" si="140"/>
        <v>0</v>
      </c>
      <c r="GW144" s="3">
        <v>1</v>
      </c>
      <c r="GX144" s="3">
        <f t="shared" si="141"/>
        <v>0</v>
      </c>
      <c r="HA144" s="3">
        <v>0</v>
      </c>
      <c r="HB144" s="3">
        <v>0</v>
      </c>
      <c r="HC144" s="3">
        <f t="shared" si="142"/>
        <v>0</v>
      </c>
      <c r="HE144" s="3" t="s">
        <v>34</v>
      </c>
      <c r="HF144" s="3" t="s">
        <v>165</v>
      </c>
      <c r="HM144" s="3" t="s">
        <v>62</v>
      </c>
      <c r="HN144" s="3" t="s">
        <v>3</v>
      </c>
      <c r="HO144" s="3" t="s">
        <v>3</v>
      </c>
      <c r="HP144" s="3" t="s">
        <v>3</v>
      </c>
      <c r="HQ144" s="3" t="s">
        <v>3</v>
      </c>
      <c r="HS144" s="3">
        <v>0</v>
      </c>
      <c r="IK144" s="3">
        <v>0</v>
      </c>
    </row>
    <row r="145" spans="1:255" x14ac:dyDescent="0.2">
      <c r="A145" s="2">
        <v>17</v>
      </c>
      <c r="B145" s="2">
        <v>1</v>
      </c>
      <c r="C145" s="2">
        <f>ROW(SmtRes!A309)</f>
        <v>309</v>
      </c>
      <c r="D145" s="2">
        <f>ROW(EtalonRes!A367)</f>
        <v>367</v>
      </c>
      <c r="E145" s="2" t="s">
        <v>243</v>
      </c>
      <c r="F145" s="2" t="s">
        <v>219</v>
      </c>
      <c r="G145" s="2" t="s">
        <v>220</v>
      </c>
      <c r="H145" s="2" t="s">
        <v>221</v>
      </c>
      <c r="I145" s="2">
        <v>3</v>
      </c>
      <c r="J145" s="2">
        <v>0</v>
      </c>
      <c r="K145" s="2">
        <v>3</v>
      </c>
      <c r="L145" s="2"/>
      <c r="M145" s="2"/>
      <c r="N145" s="2"/>
      <c r="O145" s="2">
        <f t="shared" si="116"/>
        <v>344.56</v>
      </c>
      <c r="P145" s="2">
        <f t="shared" si="117"/>
        <v>10.65</v>
      </c>
      <c r="Q145" s="2">
        <f>(ROUND((ROUND((((ET145*1.2))*AV145*I145),2)*BB145),2)+ROUND((ROUND(((AE145-((EU145*1.2)))*AV145*I145),2)*BS145),2))</f>
        <v>86.58</v>
      </c>
      <c r="R145" s="2">
        <f>(ROUND((ROUND((((EU145*1.2))*AV145*I145),2)*BS145),2)+ROUND((ROUND(((AE145-((EU145*1.2)))*AV145*I145),2)*BS145),2))</f>
        <v>9.5</v>
      </c>
      <c r="S145" s="2">
        <f t="shared" si="118"/>
        <v>247.33</v>
      </c>
      <c r="T145" s="2">
        <f t="shared" si="119"/>
        <v>0</v>
      </c>
      <c r="U145" s="2">
        <f t="shared" si="120"/>
        <v>19.59984</v>
      </c>
      <c r="V145" s="2">
        <f t="shared" si="121"/>
        <v>0</v>
      </c>
      <c r="W145" s="2">
        <f t="shared" si="122"/>
        <v>0</v>
      </c>
      <c r="X145" s="2">
        <f>(ROUND((((S145+ROUND((ROUND((((EU145*1.2))*AV145*I145),2)*BS145),2))*AT145)/100),2)+ROUND(((ROUND((ROUND(((AE145-((EU145*1.2)))*AV145*I145),2)*BS145),2)*AT145)/100),2))</f>
        <v>231.15</v>
      </c>
      <c r="Y145" s="2">
        <f>(ROUND((((S145+ROUND((ROUND((((EU145*1.2))*AV145*I145),2)*BS145),2))*AU145)/100),2)+ROUND(((ROUND((ROUND(((AE145-((EU145*1.2)))*AV145*I145),2)*BS145),2)*AU145)/100),2))</f>
        <v>118.14</v>
      </c>
      <c r="Z145" s="2"/>
      <c r="AA145" s="2">
        <v>55929113</v>
      </c>
      <c r="AB145" s="2">
        <f t="shared" si="123"/>
        <v>109.858</v>
      </c>
      <c r="AC145" s="2">
        <f>ROUND(((ES145*1)),6)</f>
        <v>3.55</v>
      </c>
      <c r="AD145" s="2">
        <f>ROUND(((((ET145*1.2))-((EU145*1.2)))+AE145),6)</f>
        <v>27.564</v>
      </c>
      <c r="AE145" s="2">
        <f>ROUND(((EU145*1.2)),6)</f>
        <v>3.024</v>
      </c>
      <c r="AF145" s="2">
        <f>ROUND(((EV145*1.2)),6)</f>
        <v>78.744</v>
      </c>
      <c r="AG145" s="2">
        <f t="shared" si="125"/>
        <v>0</v>
      </c>
      <c r="AH145" s="2">
        <f>((EW145*1.2))</f>
        <v>6.24</v>
      </c>
      <c r="AI145" s="2">
        <f>((EX145*1.2))</f>
        <v>0</v>
      </c>
      <c r="AJ145" s="2">
        <f t="shared" si="127"/>
        <v>0</v>
      </c>
      <c r="AK145" s="2">
        <v>92.14</v>
      </c>
      <c r="AL145" s="2">
        <v>3.55</v>
      </c>
      <c r="AM145" s="2">
        <v>22.97</v>
      </c>
      <c r="AN145" s="2">
        <v>2.52</v>
      </c>
      <c r="AO145" s="2">
        <v>65.62</v>
      </c>
      <c r="AP145" s="2">
        <v>0</v>
      </c>
      <c r="AQ145" s="2">
        <v>5.2</v>
      </c>
      <c r="AR145" s="2">
        <v>0</v>
      </c>
      <c r="AS145" s="2">
        <v>0</v>
      </c>
      <c r="AT145" s="2">
        <v>90</v>
      </c>
      <c r="AU145" s="2">
        <v>46</v>
      </c>
      <c r="AV145" s="2">
        <v>1.0469999999999999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0</v>
      </c>
      <c r="BI145" s="2">
        <v>2</v>
      </c>
      <c r="BJ145" s="2" t="s">
        <v>222</v>
      </c>
      <c r="BK145" s="2"/>
      <c r="BL145" s="2"/>
      <c r="BM145" s="2">
        <v>68</v>
      </c>
      <c r="BN145" s="2">
        <v>0</v>
      </c>
      <c r="BO145" s="2" t="s">
        <v>219</v>
      </c>
      <c r="BP145" s="2">
        <v>1</v>
      </c>
      <c r="BQ145" s="2">
        <v>40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90</v>
      </c>
      <c r="CA145" s="2">
        <v>46</v>
      </c>
      <c r="CB145" s="2" t="s">
        <v>3</v>
      </c>
      <c r="CC145" s="2"/>
      <c r="CD145" s="2"/>
      <c r="CE145" s="2">
        <v>1566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1250</v>
      </c>
      <c r="CO145" s="2">
        <v>0</v>
      </c>
      <c r="CP145" s="2">
        <f t="shared" si="128"/>
        <v>344.56</v>
      </c>
      <c r="CQ145" s="2">
        <f t="shared" si="129"/>
        <v>3.55</v>
      </c>
      <c r="CR145" s="2">
        <f>(ROUND((ROUND((((ET145*1.2))*AV145*1),2)*BB145),2)+ROUND((ROUND(((AE145-((EU145*1.2)))*AV145*1),2)*BS145),2))</f>
        <v>28.86</v>
      </c>
      <c r="CS145" s="2">
        <f>(ROUND((ROUND((((EU145*1.2))*AV145*1),2)*BS145),2)+ROUND((ROUND(((AE145-((EU145*1.2)))*AV145*1),2)*BS145),2))</f>
        <v>3.17</v>
      </c>
      <c r="CT145" s="2">
        <f t="shared" si="130"/>
        <v>82.44</v>
      </c>
      <c r="CU145" s="2">
        <f t="shared" si="131"/>
        <v>0</v>
      </c>
      <c r="CV145" s="2">
        <f t="shared" si="132"/>
        <v>6.5332799999999995</v>
      </c>
      <c r="CW145" s="2">
        <f t="shared" si="133"/>
        <v>0</v>
      </c>
      <c r="CX145" s="2">
        <f t="shared" si="134"/>
        <v>0</v>
      </c>
      <c r="CY145" s="2">
        <f>(ROUND((((S145+ROUND((ROUND((((EU145*1.2))*AV145*1),2)*BS145),2))*AT145)/100),2)+ROUND(((ROUND((ROUND(((AE145-((EU145*1.2)))*AV145*1),2)*BS145),2)*AT145)/100),2))</f>
        <v>225.45</v>
      </c>
      <c r="CZ145" s="2">
        <f>(ROUND((((S145+ROUND((ROUND((((EU145*1.2))*AV145*1),2)*BS145),2))*AU145)/100),2)+ROUND(((ROUND((ROUND(((AE145-((EU145*1.2)))*AV145*1),2)*BS145),2)*AU145)/100),2))</f>
        <v>115.23</v>
      </c>
      <c r="DA145" s="2"/>
      <c r="DB145" s="2">
        <v>77</v>
      </c>
      <c r="DC145" s="2" t="s">
        <v>3</v>
      </c>
      <c r="DD145" s="2" t="s">
        <v>62</v>
      </c>
      <c r="DE145" s="2" t="s">
        <v>63</v>
      </c>
      <c r="DF145" s="2" t="s">
        <v>63</v>
      </c>
      <c r="DG145" s="2" t="s">
        <v>63</v>
      </c>
      <c r="DH145" s="2" t="s">
        <v>3</v>
      </c>
      <c r="DI145" s="2" t="s">
        <v>63</v>
      </c>
      <c r="DJ145" s="2" t="s">
        <v>63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1013</v>
      </c>
      <c r="DV145" s="2" t="s">
        <v>221</v>
      </c>
      <c r="DW145" s="2" t="s">
        <v>221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55393700</v>
      </c>
      <c r="EF145" s="2">
        <v>40</v>
      </c>
      <c r="EG145" s="2" t="s">
        <v>26</v>
      </c>
      <c r="EH145" s="2">
        <v>0</v>
      </c>
      <c r="EI145" s="2" t="s">
        <v>3</v>
      </c>
      <c r="EJ145" s="2">
        <v>2</v>
      </c>
      <c r="EK145" s="2">
        <v>68</v>
      </c>
      <c r="EL145" s="2" t="s">
        <v>27</v>
      </c>
      <c r="EM145" s="2" t="s">
        <v>28</v>
      </c>
      <c r="EN145" s="2"/>
      <c r="EO145" s="2" t="s">
        <v>67</v>
      </c>
      <c r="EP145" s="2"/>
      <c r="EQ145" s="2">
        <v>0</v>
      </c>
      <c r="ER145" s="2">
        <v>92.14</v>
      </c>
      <c r="ES145" s="2">
        <v>3.55</v>
      </c>
      <c r="ET145" s="2">
        <v>22.97</v>
      </c>
      <c r="EU145" s="2">
        <v>2.52</v>
      </c>
      <c r="EV145" s="2">
        <v>65.62</v>
      </c>
      <c r="EW145" s="2">
        <v>5.2</v>
      </c>
      <c r="EX145" s="2">
        <v>0</v>
      </c>
      <c r="EY145" s="2">
        <v>0</v>
      </c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v>0</v>
      </c>
      <c r="FS145" s="2">
        <v>0</v>
      </c>
      <c r="FT145" s="2"/>
      <c r="FU145" s="2"/>
      <c r="FV145" s="2"/>
      <c r="FW145" s="2"/>
      <c r="FX145" s="2">
        <v>90</v>
      </c>
      <c r="FY145" s="2">
        <v>46</v>
      </c>
      <c r="FZ145" s="2"/>
      <c r="GA145" s="2" t="s">
        <v>3</v>
      </c>
      <c r="GB145" s="2"/>
      <c r="GC145" s="2"/>
      <c r="GD145" s="2">
        <v>1</v>
      </c>
      <c r="GE145" s="2"/>
      <c r="GF145" s="2">
        <v>-1068586702</v>
      </c>
      <c r="GG145" s="2">
        <v>2</v>
      </c>
      <c r="GH145" s="2">
        <v>1</v>
      </c>
      <c r="GI145" s="2">
        <v>2</v>
      </c>
      <c r="GJ145" s="2">
        <v>0</v>
      </c>
      <c r="GK145" s="2">
        <v>0</v>
      </c>
      <c r="GL145" s="2">
        <f t="shared" si="135"/>
        <v>0</v>
      </c>
      <c r="GM145" s="2">
        <f t="shared" si="136"/>
        <v>693.85</v>
      </c>
      <c r="GN145" s="2">
        <f t="shared" si="137"/>
        <v>0</v>
      </c>
      <c r="GO145" s="2">
        <f t="shared" si="138"/>
        <v>693.85</v>
      </c>
      <c r="GP145" s="2">
        <f t="shared" si="139"/>
        <v>0</v>
      </c>
      <c r="GQ145" s="2"/>
      <c r="GR145" s="2">
        <v>0</v>
      </c>
      <c r="GS145" s="2">
        <v>3</v>
      </c>
      <c r="GT145" s="2">
        <v>0</v>
      </c>
      <c r="GU145" s="2" t="s">
        <v>3</v>
      </c>
      <c r="GV145" s="2">
        <f t="shared" si="140"/>
        <v>0</v>
      </c>
      <c r="GW145" s="2">
        <v>1</v>
      </c>
      <c r="GX145" s="2">
        <f t="shared" si="141"/>
        <v>0</v>
      </c>
      <c r="GY145" s="2"/>
      <c r="GZ145" s="2"/>
      <c r="HA145" s="2">
        <v>0</v>
      </c>
      <c r="HB145" s="2">
        <v>0</v>
      </c>
      <c r="HC145" s="2">
        <f t="shared" si="142"/>
        <v>0</v>
      </c>
      <c r="HD145" s="2"/>
      <c r="HE145" s="2" t="s">
        <v>3</v>
      </c>
      <c r="HF145" s="2" t="s">
        <v>3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">
      <c r="A146" s="3">
        <v>17</v>
      </c>
      <c r="B146" s="3">
        <v>1</v>
      </c>
      <c r="C146" s="3">
        <f>ROW(SmtRes!A316)</f>
        <v>316</v>
      </c>
      <c r="D146" s="3">
        <f>ROW(EtalonRes!A374)</f>
        <v>374</v>
      </c>
      <c r="E146" s="3" t="s">
        <v>243</v>
      </c>
      <c r="F146" s="3" t="s">
        <v>219</v>
      </c>
      <c r="G146" s="3" t="s">
        <v>220</v>
      </c>
      <c r="H146" s="3" t="s">
        <v>221</v>
      </c>
      <c r="I146" s="3">
        <v>3</v>
      </c>
      <c r="J146" s="3">
        <v>0</v>
      </c>
      <c r="K146" s="3">
        <v>3</v>
      </c>
      <c r="O146" s="3">
        <f t="shared" si="116"/>
        <v>15387.83</v>
      </c>
      <c r="P146" s="3">
        <f t="shared" si="117"/>
        <v>51.65</v>
      </c>
      <c r="Q146" s="3">
        <f>(ROUND((ROUND((((ET146*1.2))*AV146*I146),2)*BB146),2)+ROUND((ROUND(((AE146-((EU146*1.2)))*AV146*I146),2)*BS146),2))</f>
        <v>1399.13</v>
      </c>
      <c r="R146" s="3">
        <f>(ROUND((ROUND((((EU146*1.2))*AV146*I146),2)*BS146),2)+ROUND((ROUND(((AE146-((EU146*1.2)))*AV146*I146),2)*BS146),2))</f>
        <v>535.33000000000004</v>
      </c>
      <c r="S146" s="3">
        <f t="shared" si="118"/>
        <v>13937.05</v>
      </c>
      <c r="T146" s="3">
        <f t="shared" si="119"/>
        <v>0</v>
      </c>
      <c r="U146" s="3">
        <f t="shared" si="120"/>
        <v>19.59984</v>
      </c>
      <c r="V146" s="3">
        <f t="shared" si="121"/>
        <v>0</v>
      </c>
      <c r="W146" s="3">
        <f t="shared" si="122"/>
        <v>0</v>
      </c>
      <c r="X146" s="3">
        <f>(ROUND((((S146+ROUND((ROUND((((EU146*1.2))*AV146*I146),2)*BS146),2))*AT146)/100),2)+ROUND(((ROUND((ROUND(((AE146-((EU146*1.2)))*AV146*I146),2)*BS146),2)*AT146)/100),2))</f>
        <v>13025.14</v>
      </c>
      <c r="Y146" s="3">
        <f>(ROUND((((S146+ROUND((ROUND((((EU146*1.2))*AV146*I146),2)*BS146),2))*AU146)/100),2)+ROUND(((ROUND((ROUND(((AE146-((EU146*1.2)))*AV146*I146),2)*BS146),2)*AU146)/100),2))</f>
        <v>6657.29</v>
      </c>
      <c r="AA146" s="3">
        <v>55929115</v>
      </c>
      <c r="AB146" s="3">
        <f t="shared" si="123"/>
        <v>109.858</v>
      </c>
      <c r="AC146" s="3">
        <f>ROUND(((ES146*1)),6)</f>
        <v>3.55</v>
      </c>
      <c r="AD146" s="3">
        <f>ROUND(((((ET146*1.2))-((EU146*1.2)))+AE146),6)</f>
        <v>27.564</v>
      </c>
      <c r="AE146" s="3">
        <f>ROUND(((EU146*1.2)),6)</f>
        <v>3.024</v>
      </c>
      <c r="AF146" s="3">
        <f>ROUND(((EV146*1.2)),6)</f>
        <v>78.744</v>
      </c>
      <c r="AG146" s="3">
        <f t="shared" si="125"/>
        <v>0</v>
      </c>
      <c r="AH146" s="3">
        <f>((EW146*1.2))</f>
        <v>6.24</v>
      </c>
      <c r="AI146" s="3">
        <f>((EX146*1.2))</f>
        <v>0</v>
      </c>
      <c r="AJ146" s="3">
        <f t="shared" si="127"/>
        <v>0</v>
      </c>
      <c r="AK146" s="3">
        <v>92.14</v>
      </c>
      <c r="AL146" s="3">
        <v>3.55</v>
      </c>
      <c r="AM146" s="3">
        <v>22.97</v>
      </c>
      <c r="AN146" s="3">
        <v>2.52</v>
      </c>
      <c r="AO146" s="3">
        <v>65.62</v>
      </c>
      <c r="AP146" s="3">
        <v>0</v>
      </c>
      <c r="AQ146" s="3">
        <v>5.2</v>
      </c>
      <c r="AR146" s="3">
        <v>0</v>
      </c>
      <c r="AS146" s="3">
        <v>0</v>
      </c>
      <c r="AT146" s="3">
        <v>90</v>
      </c>
      <c r="AU146" s="3">
        <v>46</v>
      </c>
      <c r="AV146" s="3">
        <v>1.0469999999999999</v>
      </c>
      <c r="AW146" s="3">
        <v>1</v>
      </c>
      <c r="AZ146" s="3">
        <v>1</v>
      </c>
      <c r="BA146" s="3">
        <v>56.35</v>
      </c>
      <c r="BB146" s="3">
        <v>16.16</v>
      </c>
      <c r="BC146" s="3">
        <v>4.8499999999999996</v>
      </c>
      <c r="BD146" s="3" t="s">
        <v>3</v>
      </c>
      <c r="BE146" s="3" t="s">
        <v>3</v>
      </c>
      <c r="BF146" s="3" t="s">
        <v>3</v>
      </c>
      <c r="BG146" s="3" t="s">
        <v>3</v>
      </c>
      <c r="BH146" s="3">
        <v>0</v>
      </c>
      <c r="BI146" s="3">
        <v>2</v>
      </c>
      <c r="BJ146" s="3" t="s">
        <v>222</v>
      </c>
      <c r="BM146" s="3">
        <v>68</v>
      </c>
      <c r="BN146" s="3">
        <v>0</v>
      </c>
      <c r="BO146" s="3" t="s">
        <v>219</v>
      </c>
      <c r="BP146" s="3">
        <v>1</v>
      </c>
      <c r="BQ146" s="3">
        <v>40</v>
      </c>
      <c r="BR146" s="3">
        <v>0</v>
      </c>
      <c r="BS146" s="3">
        <v>56.35</v>
      </c>
      <c r="BT146" s="3">
        <v>1</v>
      </c>
      <c r="BU146" s="3">
        <v>1</v>
      </c>
      <c r="BV146" s="3">
        <v>1</v>
      </c>
      <c r="BW146" s="3">
        <v>1</v>
      </c>
      <c r="BX146" s="3">
        <v>1</v>
      </c>
      <c r="BY146" s="3" t="s">
        <v>3</v>
      </c>
      <c r="BZ146" s="3">
        <v>90</v>
      </c>
      <c r="CA146" s="3">
        <v>46</v>
      </c>
      <c r="CB146" s="3" t="s">
        <v>3</v>
      </c>
      <c r="CE146" s="3">
        <v>1566</v>
      </c>
      <c r="CF146" s="3">
        <v>0</v>
      </c>
      <c r="CG146" s="3">
        <v>0</v>
      </c>
      <c r="CM146" s="3">
        <v>0</v>
      </c>
      <c r="CN146" s="3" t="s">
        <v>1250</v>
      </c>
      <c r="CO146" s="3">
        <v>0</v>
      </c>
      <c r="CP146" s="3">
        <f t="shared" si="128"/>
        <v>15387.83</v>
      </c>
      <c r="CQ146" s="3">
        <f t="shared" si="129"/>
        <v>17.22</v>
      </c>
      <c r="CR146" s="3">
        <f>(ROUND((ROUND((((ET146*1.2))*AV146*1),2)*BB146),2)+ROUND((ROUND(((AE146-((EU146*1.2)))*AV146*1),2)*BS146),2))</f>
        <v>466.38</v>
      </c>
      <c r="CS146" s="3">
        <f>(ROUND((ROUND((((EU146*1.2))*AV146*1),2)*BS146),2)+ROUND((ROUND(((AE146-((EU146*1.2)))*AV146*1),2)*BS146),2))</f>
        <v>178.63</v>
      </c>
      <c r="CT146" s="3">
        <f t="shared" si="130"/>
        <v>4645.49</v>
      </c>
      <c r="CU146" s="3">
        <f t="shared" si="131"/>
        <v>0</v>
      </c>
      <c r="CV146" s="3">
        <f t="shared" si="132"/>
        <v>6.5332799999999995</v>
      </c>
      <c r="CW146" s="3">
        <f t="shared" si="133"/>
        <v>0</v>
      </c>
      <c r="CX146" s="3">
        <f t="shared" si="134"/>
        <v>0</v>
      </c>
      <c r="CY146" s="3">
        <f>(ROUND((((S146+ROUND((ROUND((((EU146*1.2))*AV146*1),2)*BS146),2))*AT146)/100),2)+ROUND(((ROUND((ROUND(((AE146-((EU146*1.2)))*AV146*1),2)*BS146),2)*AT146)/100),2))</f>
        <v>12704.11</v>
      </c>
      <c r="CZ146" s="3">
        <f>(ROUND((((S146+ROUND((ROUND((((EU146*1.2))*AV146*1),2)*BS146),2))*AU146)/100),2)+ROUND(((ROUND((ROUND(((AE146-((EU146*1.2)))*AV146*1),2)*BS146),2)*AU146)/100),2))</f>
        <v>6493.21</v>
      </c>
      <c r="DB146" s="3">
        <v>78</v>
      </c>
      <c r="DC146" s="3" t="s">
        <v>3</v>
      </c>
      <c r="DD146" s="3" t="s">
        <v>62</v>
      </c>
      <c r="DE146" s="3" t="s">
        <v>63</v>
      </c>
      <c r="DF146" s="3" t="s">
        <v>63</v>
      </c>
      <c r="DG146" s="3" t="s">
        <v>63</v>
      </c>
      <c r="DH146" s="3" t="s">
        <v>3</v>
      </c>
      <c r="DI146" s="3" t="s">
        <v>63</v>
      </c>
      <c r="DJ146" s="3" t="s">
        <v>63</v>
      </c>
      <c r="DK146" s="3" t="s">
        <v>3</v>
      </c>
      <c r="DL146" s="3" t="s">
        <v>3</v>
      </c>
      <c r="DM146" s="3" t="s">
        <v>3</v>
      </c>
      <c r="DN146" s="3">
        <v>0</v>
      </c>
      <c r="DO146" s="3">
        <v>0</v>
      </c>
      <c r="DP146" s="3">
        <v>1</v>
      </c>
      <c r="DQ146" s="3">
        <v>1</v>
      </c>
      <c r="DU146" s="3">
        <v>1013</v>
      </c>
      <c r="DV146" s="3" t="s">
        <v>221</v>
      </c>
      <c r="DW146" s="3" t="s">
        <v>221</v>
      </c>
      <c r="DX146" s="3">
        <v>1</v>
      </c>
      <c r="DZ146" s="3" t="s">
        <v>3</v>
      </c>
      <c r="EA146" s="3" t="s">
        <v>3</v>
      </c>
      <c r="EB146" s="3" t="s">
        <v>3</v>
      </c>
      <c r="EC146" s="3" t="s">
        <v>3</v>
      </c>
      <c r="EE146" s="3">
        <v>55393700</v>
      </c>
      <c r="EF146" s="3">
        <v>40</v>
      </c>
      <c r="EG146" s="3" t="s">
        <v>26</v>
      </c>
      <c r="EH146" s="3">
        <v>0</v>
      </c>
      <c r="EI146" s="3" t="s">
        <v>3</v>
      </c>
      <c r="EJ146" s="3">
        <v>2</v>
      </c>
      <c r="EK146" s="3">
        <v>68</v>
      </c>
      <c r="EL146" s="3" t="s">
        <v>27</v>
      </c>
      <c r="EM146" s="3" t="s">
        <v>28</v>
      </c>
      <c r="EO146" s="3" t="s">
        <v>67</v>
      </c>
      <c r="EQ146" s="3">
        <v>0</v>
      </c>
      <c r="ER146" s="3">
        <v>92.14</v>
      </c>
      <c r="ES146" s="3">
        <v>3.55</v>
      </c>
      <c r="ET146" s="3">
        <v>22.97</v>
      </c>
      <c r="EU146" s="3">
        <v>2.52</v>
      </c>
      <c r="EV146" s="3">
        <v>65.62</v>
      </c>
      <c r="EW146" s="3">
        <v>5.2</v>
      </c>
      <c r="EX146" s="3">
        <v>0</v>
      </c>
      <c r="EY146" s="3">
        <v>0</v>
      </c>
      <c r="FQ146" s="3">
        <v>0</v>
      </c>
      <c r="FR146" s="3">
        <v>0</v>
      </c>
      <c r="FS146" s="3">
        <v>0</v>
      </c>
      <c r="FX146" s="3">
        <v>90</v>
      </c>
      <c r="FY146" s="3">
        <v>46</v>
      </c>
      <c r="GA146" s="3" t="s">
        <v>3</v>
      </c>
      <c r="GD146" s="3">
        <v>1</v>
      </c>
      <c r="GF146" s="3">
        <v>-1068586702</v>
      </c>
      <c r="GG146" s="3">
        <v>2</v>
      </c>
      <c r="GH146" s="3">
        <v>1</v>
      </c>
      <c r="GI146" s="3">
        <v>2</v>
      </c>
      <c r="GJ146" s="3">
        <v>0</v>
      </c>
      <c r="GK146" s="3">
        <v>0</v>
      </c>
      <c r="GL146" s="3">
        <f t="shared" si="135"/>
        <v>0</v>
      </c>
      <c r="GM146" s="3">
        <f t="shared" si="136"/>
        <v>35070.26</v>
      </c>
      <c r="GN146" s="3">
        <f t="shared" si="137"/>
        <v>0</v>
      </c>
      <c r="GO146" s="3">
        <f t="shared" si="138"/>
        <v>35070.26</v>
      </c>
      <c r="GP146" s="3">
        <f t="shared" si="139"/>
        <v>0</v>
      </c>
      <c r="GR146" s="3">
        <v>0</v>
      </c>
      <c r="GS146" s="3">
        <v>3</v>
      </c>
      <c r="GT146" s="3">
        <v>0</v>
      </c>
      <c r="GU146" s="3" t="s">
        <v>3</v>
      </c>
      <c r="GV146" s="3">
        <f t="shared" si="140"/>
        <v>0</v>
      </c>
      <c r="GW146" s="3">
        <v>1</v>
      </c>
      <c r="GX146" s="3">
        <f t="shared" si="141"/>
        <v>0</v>
      </c>
      <c r="HA146" s="3">
        <v>0</v>
      </c>
      <c r="HB146" s="3">
        <v>0</v>
      </c>
      <c r="HC146" s="3">
        <f t="shared" si="142"/>
        <v>0</v>
      </c>
      <c r="HE146" s="3" t="s">
        <v>3</v>
      </c>
      <c r="HF146" s="3" t="s">
        <v>3</v>
      </c>
      <c r="HM146" s="3" t="s">
        <v>3</v>
      </c>
      <c r="HN146" s="3" t="s">
        <v>3</v>
      </c>
      <c r="HO146" s="3" t="s">
        <v>3</v>
      </c>
      <c r="HP146" s="3" t="s">
        <v>3</v>
      </c>
      <c r="HQ146" s="3" t="s">
        <v>3</v>
      </c>
      <c r="HS146" s="3">
        <v>0</v>
      </c>
      <c r="IK146" s="3">
        <v>0</v>
      </c>
    </row>
    <row r="147" spans="1:255" x14ac:dyDescent="0.2">
      <c r="A147" s="2">
        <v>18</v>
      </c>
      <c r="B147" s="2">
        <v>1</v>
      </c>
      <c r="C147" s="2">
        <v>308</v>
      </c>
      <c r="D147" s="2"/>
      <c r="E147" s="2" t="s">
        <v>244</v>
      </c>
      <c r="F147" s="2" t="s">
        <v>245</v>
      </c>
      <c r="G147" s="2" t="s">
        <v>246</v>
      </c>
      <c r="H147" s="2" t="s">
        <v>161</v>
      </c>
      <c r="I147" s="2">
        <f>I145*J147</f>
        <v>3</v>
      </c>
      <c r="J147" s="2">
        <v>1</v>
      </c>
      <c r="K147" s="2">
        <v>1</v>
      </c>
      <c r="L147" s="2"/>
      <c r="M147" s="2"/>
      <c r="N147" s="2"/>
      <c r="O147" s="2">
        <f t="shared" si="116"/>
        <v>4997.7</v>
      </c>
      <c r="P147" s="2">
        <f t="shared" si="117"/>
        <v>4997.7</v>
      </c>
      <c r="Q147" s="2">
        <f>(ROUND((ROUND(((ET147)*AV147*I147),2)*BB147),2)+ROUND((ROUND(((AE147-(EU147))*AV147*I147),2)*BS147),2))</f>
        <v>0</v>
      </c>
      <c r="R147" s="2">
        <f>(ROUND((ROUND(((EU147)*AV147*I147),2)*BS147),2)+ROUND((ROUND(((AE147-(EU147))*AV147*I147),2)*BS147),2))</f>
        <v>0</v>
      </c>
      <c r="S147" s="2">
        <f t="shared" si="118"/>
        <v>0</v>
      </c>
      <c r="T147" s="2">
        <f t="shared" si="119"/>
        <v>0</v>
      </c>
      <c r="U147" s="2">
        <f t="shared" si="120"/>
        <v>0</v>
      </c>
      <c r="V147" s="2">
        <f t="shared" si="121"/>
        <v>0</v>
      </c>
      <c r="W147" s="2">
        <f t="shared" si="122"/>
        <v>0</v>
      </c>
      <c r="X147" s="2">
        <f>(ROUND((((S147+ROUND((ROUND(((EU147)*AV147*I147),2)*BS147),2))*AT147)/100),2)+ROUND(((ROUND((ROUND(((AE147-(EU147))*AV147*I147),2)*BS147),2)*AT147)/100),2))</f>
        <v>0</v>
      </c>
      <c r="Y147" s="2">
        <f>(ROUND((((S147+ROUND((ROUND(((EU147)*AV147*I147),2)*BS147),2))*AU147)/100),2)+ROUND(((ROUND((ROUND(((AE147-(EU147))*AV147*I147),2)*BS147),2)*AU147)/100),2))</f>
        <v>0</v>
      </c>
      <c r="Z147" s="2"/>
      <c r="AA147" s="2">
        <v>55929113</v>
      </c>
      <c r="AB147" s="2">
        <f t="shared" si="123"/>
        <v>1665.9</v>
      </c>
      <c r="AC147" s="2">
        <f>ROUND((ES147),6)</f>
        <v>1665.9</v>
      </c>
      <c r="AD147" s="2">
        <f>ROUND((((ET147)-(EU147))+AE147),6)</f>
        <v>0</v>
      </c>
      <c r="AE147" s="2">
        <f>ROUND((EU147),6)</f>
        <v>0</v>
      </c>
      <c r="AF147" s="2">
        <f>ROUND((EV147),6)</f>
        <v>0</v>
      </c>
      <c r="AG147" s="2">
        <f t="shared" si="125"/>
        <v>0</v>
      </c>
      <c r="AH147" s="2">
        <f>(EW147)</f>
        <v>0</v>
      </c>
      <c r="AI147" s="2">
        <f>(EX147)</f>
        <v>0</v>
      </c>
      <c r="AJ147" s="2">
        <f t="shared" si="127"/>
        <v>0</v>
      </c>
      <c r="AK147" s="2">
        <v>1665.9</v>
      </c>
      <c r="AL147" s="2">
        <v>1665.9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1</v>
      </c>
      <c r="AW147" s="2">
        <v>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3</v>
      </c>
      <c r="BI147" s="2">
        <v>3</v>
      </c>
      <c r="BJ147" s="2" t="s">
        <v>245</v>
      </c>
      <c r="BK147" s="2"/>
      <c r="BL147" s="2"/>
      <c r="BM147" s="2">
        <v>400007</v>
      </c>
      <c r="BN147" s="2">
        <v>0</v>
      </c>
      <c r="BO147" s="2" t="s">
        <v>3</v>
      </c>
      <c r="BP147" s="2">
        <v>0</v>
      </c>
      <c r="BQ147" s="2">
        <v>214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90</v>
      </c>
      <c r="CA147" s="2">
        <v>46</v>
      </c>
      <c r="CB147" s="2" t="s">
        <v>3</v>
      </c>
      <c r="CC147" s="2"/>
      <c r="CD147" s="2"/>
      <c r="CE147" s="2">
        <v>1566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1252</v>
      </c>
      <c r="CO147" s="2">
        <v>0</v>
      </c>
      <c r="CP147" s="2">
        <f t="shared" si="128"/>
        <v>4997.7</v>
      </c>
      <c r="CQ147" s="2">
        <f t="shared" si="129"/>
        <v>1665.9</v>
      </c>
      <c r="CR147" s="2">
        <f>(ROUND((ROUND(((ET147)*AV147*1),2)*BB147),2)+ROUND((ROUND(((AE147-(EU147))*AV147*1),2)*BS147),2))</f>
        <v>0</v>
      </c>
      <c r="CS147" s="2">
        <f>(ROUND((ROUND(((EU147)*AV147*1),2)*BS147),2)+ROUND((ROUND(((AE147-(EU147))*AV147*1),2)*BS147),2))</f>
        <v>0</v>
      </c>
      <c r="CT147" s="2">
        <f t="shared" si="130"/>
        <v>0</v>
      </c>
      <c r="CU147" s="2">
        <f t="shared" si="131"/>
        <v>0</v>
      </c>
      <c r="CV147" s="2">
        <f t="shared" si="132"/>
        <v>0</v>
      </c>
      <c r="CW147" s="2">
        <f t="shared" si="133"/>
        <v>0</v>
      </c>
      <c r="CX147" s="2">
        <f t="shared" si="134"/>
        <v>0</v>
      </c>
      <c r="CY147" s="2">
        <f>(ROUND((((S147+ROUND((ROUND(((EU147)*AV147*1),2)*BS147),2))*AT147)/100),2)+ROUND(((ROUND((ROUND(((AE147-(EU147))*AV147*1),2)*BS147),2)*AT147)/100),2))</f>
        <v>0</v>
      </c>
      <c r="CZ147" s="2">
        <f>(ROUND((((S147+ROUND((ROUND(((EU147)*AV147*1),2)*BS147),2))*AU147)/100),2)+ROUND(((ROUND((ROUND(((AE147-(EU147))*AV147*1),2)*BS147),2)*AU147)/100),2))</f>
        <v>0</v>
      </c>
      <c r="DA147" s="2"/>
      <c r="DB147" s="2"/>
      <c r="DC147" s="2" t="s">
        <v>3</v>
      </c>
      <c r="DD147" s="2" t="s">
        <v>3</v>
      </c>
      <c r="DE147" s="2" t="s">
        <v>3</v>
      </c>
      <c r="DF147" s="2" t="s">
        <v>3</v>
      </c>
      <c r="DG147" s="2" t="s">
        <v>3</v>
      </c>
      <c r="DH147" s="2" t="s">
        <v>3</v>
      </c>
      <c r="DI147" s="2" t="s">
        <v>3</v>
      </c>
      <c r="DJ147" s="2" t="s">
        <v>3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1013</v>
      </c>
      <c r="DV147" s="2" t="s">
        <v>161</v>
      </c>
      <c r="DW147" s="2" t="s">
        <v>161</v>
      </c>
      <c r="DX147" s="2">
        <v>1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55393630</v>
      </c>
      <c r="EF147" s="2">
        <v>214</v>
      </c>
      <c r="EG147" s="2" t="s">
        <v>162</v>
      </c>
      <c r="EH147" s="2">
        <v>0</v>
      </c>
      <c r="EI147" s="2" t="s">
        <v>3</v>
      </c>
      <c r="EJ147" s="2">
        <v>3</v>
      </c>
      <c r="EK147" s="2">
        <v>400007</v>
      </c>
      <c r="EL147" s="2" t="s">
        <v>162</v>
      </c>
      <c r="EM147" s="2" t="s">
        <v>163</v>
      </c>
      <c r="EN147" s="2"/>
      <c r="EO147" s="2" t="s">
        <v>67</v>
      </c>
      <c r="EP147" s="2"/>
      <c r="EQ147" s="2">
        <v>16</v>
      </c>
      <c r="ER147" s="2">
        <v>0</v>
      </c>
      <c r="ES147" s="2">
        <v>1665.9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f>P147</f>
        <v>4997.7</v>
      </c>
      <c r="FS147" s="2">
        <v>0</v>
      </c>
      <c r="FT147" s="2"/>
      <c r="FU147" s="2"/>
      <c r="FV147" s="2"/>
      <c r="FW147" s="2"/>
      <c r="FX147" s="2">
        <v>90</v>
      </c>
      <c r="FY147" s="2">
        <v>46</v>
      </c>
      <c r="FZ147" s="2"/>
      <c r="GA147" s="2" t="s">
        <v>247</v>
      </c>
      <c r="GB147" s="2"/>
      <c r="GC147" s="2"/>
      <c r="GD147" s="2">
        <v>1</v>
      </c>
      <c r="GE147" s="2"/>
      <c r="GF147" s="2">
        <v>531909511</v>
      </c>
      <c r="GG147" s="2">
        <v>2</v>
      </c>
      <c r="GH147" s="2">
        <v>4</v>
      </c>
      <c r="GI147" s="2">
        <v>-2</v>
      </c>
      <c r="GJ147" s="2">
        <v>0</v>
      </c>
      <c r="GK147" s="2">
        <v>0</v>
      </c>
      <c r="GL147" s="2">
        <f t="shared" si="135"/>
        <v>0</v>
      </c>
      <c r="GM147" s="2">
        <f t="shared" si="136"/>
        <v>4997.7</v>
      </c>
      <c r="GN147" s="2">
        <f t="shared" si="137"/>
        <v>0</v>
      </c>
      <c r="GO147" s="2">
        <f t="shared" si="138"/>
        <v>0</v>
      </c>
      <c r="GP147" s="2">
        <f t="shared" si="139"/>
        <v>0</v>
      </c>
      <c r="GQ147" s="2"/>
      <c r="GR147" s="2">
        <v>1</v>
      </c>
      <c r="GS147" s="2">
        <v>2</v>
      </c>
      <c r="GT147" s="2">
        <v>0</v>
      </c>
      <c r="GU147" s="2" t="s">
        <v>3</v>
      </c>
      <c r="GV147" s="2">
        <f t="shared" si="140"/>
        <v>0</v>
      </c>
      <c r="GW147" s="2">
        <v>1</v>
      </c>
      <c r="GX147" s="2">
        <f t="shared" si="141"/>
        <v>0</v>
      </c>
      <c r="GY147" s="2"/>
      <c r="GZ147" s="2"/>
      <c r="HA147" s="2">
        <v>0</v>
      </c>
      <c r="HB147" s="2">
        <v>0</v>
      </c>
      <c r="HC147" s="2">
        <f t="shared" si="142"/>
        <v>0</v>
      </c>
      <c r="HD147" s="2"/>
      <c r="HE147" s="2" t="s">
        <v>34</v>
      </c>
      <c r="HF147" s="2" t="s">
        <v>165</v>
      </c>
      <c r="HG147" s="2"/>
      <c r="HH147" s="2"/>
      <c r="HI147" s="2"/>
      <c r="HJ147" s="2"/>
      <c r="HK147" s="2"/>
      <c r="HL147" s="2"/>
      <c r="HM147" s="2" t="s">
        <v>62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">
      <c r="A148" s="3">
        <v>18</v>
      </c>
      <c r="B148" s="3">
        <v>1</v>
      </c>
      <c r="C148" s="3">
        <v>315</v>
      </c>
      <c r="E148" s="3" t="s">
        <v>244</v>
      </c>
      <c r="F148" s="3" t="s">
        <v>245</v>
      </c>
      <c r="G148" s="3" t="s">
        <v>246</v>
      </c>
      <c r="H148" s="3" t="s">
        <v>161</v>
      </c>
      <c r="I148" s="3">
        <f>I146*J148</f>
        <v>3</v>
      </c>
      <c r="J148" s="3">
        <v>1</v>
      </c>
      <c r="K148" s="3">
        <v>1</v>
      </c>
      <c r="O148" s="3">
        <f t="shared" si="116"/>
        <v>37832.589999999997</v>
      </c>
      <c r="P148" s="3">
        <f t="shared" si="117"/>
        <v>37832.589999999997</v>
      </c>
      <c r="Q148" s="3">
        <f>(ROUND((ROUND(((ET148)*AV148*I148),2)*BB148),2)+ROUND((ROUND(((AE148-(EU148))*AV148*I148),2)*BS148),2))</f>
        <v>0</v>
      </c>
      <c r="R148" s="3">
        <f>(ROUND((ROUND(((EU148)*AV148*I148),2)*BS148),2)+ROUND((ROUND(((AE148-(EU148))*AV148*I148),2)*BS148),2))</f>
        <v>0</v>
      </c>
      <c r="S148" s="3">
        <f t="shared" si="118"/>
        <v>0</v>
      </c>
      <c r="T148" s="3">
        <f t="shared" si="119"/>
        <v>0</v>
      </c>
      <c r="U148" s="3">
        <f t="shared" si="120"/>
        <v>0</v>
      </c>
      <c r="V148" s="3">
        <f t="shared" si="121"/>
        <v>0</v>
      </c>
      <c r="W148" s="3">
        <f t="shared" si="122"/>
        <v>0</v>
      </c>
      <c r="X148" s="3">
        <f>(ROUND((((S148+ROUND((ROUND(((EU148)*AV148*I148),2)*BS148),2))*AT148)/100),2)+ROUND(((ROUND((ROUND(((AE148-(EU148))*AV148*I148),2)*BS148),2)*AT148)/100),2))</f>
        <v>0</v>
      </c>
      <c r="Y148" s="3">
        <f>(ROUND((((S148+ROUND((ROUND(((EU148)*AV148*I148),2)*BS148),2))*AU148)/100),2)+ROUND(((ROUND((ROUND(((AE148-(EU148))*AV148*I148),2)*BS148),2)*AU148)/100),2))</f>
        <v>0</v>
      </c>
      <c r="AA148" s="3">
        <v>55929115</v>
      </c>
      <c r="AB148" s="3">
        <f t="shared" si="123"/>
        <v>1665.9</v>
      </c>
      <c r="AC148" s="3">
        <f>ROUND((ES148),6)</f>
        <v>1665.9</v>
      </c>
      <c r="AD148" s="3">
        <f>ROUND((((ET148)-(EU148))+AE148),6)</f>
        <v>0</v>
      </c>
      <c r="AE148" s="3">
        <f>ROUND((EU148),6)</f>
        <v>0</v>
      </c>
      <c r="AF148" s="3">
        <f>ROUND((EV148),6)</f>
        <v>0</v>
      </c>
      <c r="AG148" s="3">
        <f t="shared" si="125"/>
        <v>0</v>
      </c>
      <c r="AH148" s="3">
        <f>(EW148)</f>
        <v>0</v>
      </c>
      <c r="AI148" s="3">
        <f>(EX148)</f>
        <v>0</v>
      </c>
      <c r="AJ148" s="3">
        <f t="shared" si="127"/>
        <v>0</v>
      </c>
      <c r="AK148" s="3">
        <v>1665.9</v>
      </c>
      <c r="AL148" s="3">
        <v>1665.9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1</v>
      </c>
      <c r="AW148" s="3">
        <v>1</v>
      </c>
      <c r="AZ148" s="3">
        <v>1</v>
      </c>
      <c r="BA148" s="3">
        <v>1</v>
      </c>
      <c r="BB148" s="3">
        <v>1</v>
      </c>
      <c r="BC148" s="3">
        <v>7.57</v>
      </c>
      <c r="BD148" s="3" t="s">
        <v>3</v>
      </c>
      <c r="BE148" s="3" t="s">
        <v>3</v>
      </c>
      <c r="BF148" s="3" t="s">
        <v>3</v>
      </c>
      <c r="BG148" s="3" t="s">
        <v>3</v>
      </c>
      <c r="BH148" s="3">
        <v>3</v>
      </c>
      <c r="BI148" s="3">
        <v>3</v>
      </c>
      <c r="BJ148" s="3" t="s">
        <v>245</v>
      </c>
      <c r="BM148" s="3">
        <v>400007</v>
      </c>
      <c r="BN148" s="3">
        <v>0</v>
      </c>
      <c r="BO148" s="3" t="s">
        <v>3</v>
      </c>
      <c r="BP148" s="3">
        <v>0</v>
      </c>
      <c r="BQ148" s="3">
        <v>214</v>
      </c>
      <c r="BR148" s="3">
        <v>0</v>
      </c>
      <c r="BS148" s="3">
        <v>1</v>
      </c>
      <c r="BT148" s="3">
        <v>1</v>
      </c>
      <c r="BU148" s="3">
        <v>1</v>
      </c>
      <c r="BV148" s="3">
        <v>1</v>
      </c>
      <c r="BW148" s="3">
        <v>1</v>
      </c>
      <c r="BX148" s="3">
        <v>1</v>
      </c>
      <c r="BY148" s="3" t="s">
        <v>3</v>
      </c>
      <c r="BZ148" s="3">
        <v>90</v>
      </c>
      <c r="CA148" s="3">
        <v>46</v>
      </c>
      <c r="CB148" s="3" t="s">
        <v>3</v>
      </c>
      <c r="CE148" s="3">
        <v>1566</v>
      </c>
      <c r="CF148" s="3">
        <v>0</v>
      </c>
      <c r="CG148" s="3">
        <v>0</v>
      </c>
      <c r="CM148" s="3">
        <v>0</v>
      </c>
      <c r="CN148" s="3" t="s">
        <v>1252</v>
      </c>
      <c r="CO148" s="3">
        <v>0</v>
      </c>
      <c r="CP148" s="3">
        <f t="shared" si="128"/>
        <v>37832.589999999997</v>
      </c>
      <c r="CQ148" s="3">
        <f t="shared" si="129"/>
        <v>12610.86</v>
      </c>
      <c r="CR148" s="3">
        <f>(ROUND((ROUND(((ET148)*AV148*1),2)*BB148),2)+ROUND((ROUND(((AE148-(EU148))*AV148*1),2)*BS148),2))</f>
        <v>0</v>
      </c>
      <c r="CS148" s="3">
        <f>(ROUND((ROUND(((EU148)*AV148*1),2)*BS148),2)+ROUND((ROUND(((AE148-(EU148))*AV148*1),2)*BS148),2))</f>
        <v>0</v>
      </c>
      <c r="CT148" s="3">
        <f t="shared" si="130"/>
        <v>0</v>
      </c>
      <c r="CU148" s="3">
        <f t="shared" si="131"/>
        <v>0</v>
      </c>
      <c r="CV148" s="3">
        <f t="shared" si="132"/>
        <v>0</v>
      </c>
      <c r="CW148" s="3">
        <f t="shared" si="133"/>
        <v>0</v>
      </c>
      <c r="CX148" s="3">
        <f t="shared" si="134"/>
        <v>0</v>
      </c>
      <c r="CY148" s="3">
        <f>(ROUND((((S148+ROUND((ROUND(((EU148)*AV148*1),2)*BS148),2))*AT148)/100),2)+ROUND(((ROUND((ROUND(((AE148-(EU148))*AV148*1),2)*BS148),2)*AT148)/100),2))</f>
        <v>0</v>
      </c>
      <c r="CZ148" s="3">
        <f>(ROUND((((S148+ROUND((ROUND(((EU148)*AV148*1),2)*BS148),2))*AU148)/100),2)+ROUND(((ROUND((ROUND(((AE148-(EU148))*AV148*1),2)*BS148),2)*AU148)/100),2))</f>
        <v>0</v>
      </c>
      <c r="DC148" s="3" t="s">
        <v>3</v>
      </c>
      <c r="DD148" s="3" t="s">
        <v>3</v>
      </c>
      <c r="DE148" s="3" t="s">
        <v>3</v>
      </c>
      <c r="DF148" s="3" t="s">
        <v>3</v>
      </c>
      <c r="DG148" s="3" t="s">
        <v>3</v>
      </c>
      <c r="DH148" s="3" t="s">
        <v>3</v>
      </c>
      <c r="DI148" s="3" t="s">
        <v>3</v>
      </c>
      <c r="DJ148" s="3" t="s">
        <v>3</v>
      </c>
      <c r="DK148" s="3" t="s">
        <v>3</v>
      </c>
      <c r="DL148" s="3" t="s">
        <v>3</v>
      </c>
      <c r="DM148" s="3" t="s">
        <v>3</v>
      </c>
      <c r="DN148" s="3">
        <v>0</v>
      </c>
      <c r="DO148" s="3">
        <v>0</v>
      </c>
      <c r="DP148" s="3">
        <v>1</v>
      </c>
      <c r="DQ148" s="3">
        <v>1</v>
      </c>
      <c r="DU148" s="3">
        <v>1013</v>
      </c>
      <c r="DV148" s="3" t="s">
        <v>161</v>
      </c>
      <c r="DW148" s="3" t="s">
        <v>161</v>
      </c>
      <c r="DX148" s="3">
        <v>1</v>
      </c>
      <c r="DZ148" s="3" t="s">
        <v>3</v>
      </c>
      <c r="EA148" s="3" t="s">
        <v>3</v>
      </c>
      <c r="EB148" s="3" t="s">
        <v>3</v>
      </c>
      <c r="EC148" s="3" t="s">
        <v>3</v>
      </c>
      <c r="EE148" s="3">
        <v>55393630</v>
      </c>
      <c r="EF148" s="3">
        <v>214</v>
      </c>
      <c r="EG148" s="3" t="s">
        <v>162</v>
      </c>
      <c r="EH148" s="3">
        <v>0</v>
      </c>
      <c r="EI148" s="3" t="s">
        <v>3</v>
      </c>
      <c r="EJ148" s="3">
        <v>3</v>
      </c>
      <c r="EK148" s="3">
        <v>400007</v>
      </c>
      <c r="EL148" s="3" t="s">
        <v>162</v>
      </c>
      <c r="EM148" s="3" t="s">
        <v>163</v>
      </c>
      <c r="EO148" s="3" t="s">
        <v>67</v>
      </c>
      <c r="EQ148" s="3">
        <v>16</v>
      </c>
      <c r="ER148" s="3">
        <v>0</v>
      </c>
      <c r="ES148" s="3">
        <v>1665.9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Z148" s="3">
        <v>5</v>
      </c>
      <c r="FC148" s="3">
        <v>1</v>
      </c>
      <c r="FD148" s="3">
        <v>18</v>
      </c>
      <c r="FF148" s="3">
        <v>14760</v>
      </c>
      <c r="FQ148" s="3">
        <v>0</v>
      </c>
      <c r="FR148" s="3">
        <f>P148</f>
        <v>37832.589999999997</v>
      </c>
      <c r="FS148" s="3">
        <v>0</v>
      </c>
      <c r="FX148" s="3">
        <v>90</v>
      </c>
      <c r="FY148" s="3">
        <v>46</v>
      </c>
      <c r="GA148" s="3" t="s">
        <v>247</v>
      </c>
      <c r="GD148" s="3">
        <v>1</v>
      </c>
      <c r="GF148" s="3">
        <v>531909511</v>
      </c>
      <c r="GG148" s="3">
        <v>2</v>
      </c>
      <c r="GH148" s="3">
        <v>3</v>
      </c>
      <c r="GI148" s="3">
        <v>5</v>
      </c>
      <c r="GJ148" s="3">
        <v>0</v>
      </c>
      <c r="GK148" s="3">
        <v>0</v>
      </c>
      <c r="GL148" s="3">
        <f t="shared" si="135"/>
        <v>0</v>
      </c>
      <c r="GM148" s="3">
        <f t="shared" si="136"/>
        <v>37832.589999999997</v>
      </c>
      <c r="GN148" s="3">
        <f t="shared" si="137"/>
        <v>0</v>
      </c>
      <c r="GO148" s="3">
        <f t="shared" si="138"/>
        <v>0</v>
      </c>
      <c r="GP148" s="3">
        <f t="shared" si="139"/>
        <v>0</v>
      </c>
      <c r="GR148" s="3">
        <v>1</v>
      </c>
      <c r="GS148" s="3">
        <v>1</v>
      </c>
      <c r="GT148" s="3">
        <v>0</v>
      </c>
      <c r="GU148" s="3" t="s">
        <v>3</v>
      </c>
      <c r="GV148" s="3">
        <f t="shared" si="140"/>
        <v>0</v>
      </c>
      <c r="GW148" s="3">
        <v>1</v>
      </c>
      <c r="GX148" s="3">
        <f t="shared" si="141"/>
        <v>0</v>
      </c>
      <c r="HA148" s="3">
        <v>0</v>
      </c>
      <c r="HB148" s="3">
        <v>0</v>
      </c>
      <c r="HC148" s="3">
        <f t="shared" si="142"/>
        <v>0</v>
      </c>
      <c r="HE148" s="3" t="s">
        <v>34</v>
      </c>
      <c r="HF148" s="3" t="s">
        <v>165</v>
      </c>
      <c r="HM148" s="3" t="s">
        <v>62</v>
      </c>
      <c r="HN148" s="3" t="s">
        <v>3</v>
      </c>
      <c r="HO148" s="3" t="s">
        <v>3</v>
      </c>
      <c r="HP148" s="3" t="s">
        <v>3</v>
      </c>
      <c r="HQ148" s="3" t="s">
        <v>3</v>
      </c>
      <c r="HS148" s="3">
        <v>0</v>
      </c>
      <c r="IK148" s="3">
        <v>0</v>
      </c>
    </row>
    <row r="149" spans="1:255" x14ac:dyDescent="0.2">
      <c r="A149" s="2">
        <v>17</v>
      </c>
      <c r="B149" s="2">
        <v>1</v>
      </c>
      <c r="C149" s="2">
        <f>ROW(SmtRes!A319)</f>
        <v>319</v>
      </c>
      <c r="D149" s="2">
        <f>ROW(EtalonRes!A377)</f>
        <v>377</v>
      </c>
      <c r="E149" s="2" t="s">
        <v>248</v>
      </c>
      <c r="F149" s="2" t="s">
        <v>35</v>
      </c>
      <c r="G149" s="2" t="s">
        <v>187</v>
      </c>
      <c r="H149" s="2" t="s">
        <v>22</v>
      </c>
      <c r="I149" s="2">
        <v>3</v>
      </c>
      <c r="J149" s="2">
        <v>0</v>
      </c>
      <c r="K149" s="2">
        <v>3</v>
      </c>
      <c r="L149" s="2"/>
      <c r="M149" s="2"/>
      <c r="N149" s="2"/>
      <c r="O149" s="2">
        <f t="shared" si="116"/>
        <v>45.79</v>
      </c>
      <c r="P149" s="2">
        <f t="shared" si="117"/>
        <v>0</v>
      </c>
      <c r="Q149" s="2">
        <f>(ROUND((ROUND((((ET149*1.2))*AV149*I149),2)*BB149),2)+ROUND((ROUND(((AE149-((EU149*1.2)))*AV149*I149),2)*BS149),2))</f>
        <v>1.88</v>
      </c>
      <c r="R149" s="2">
        <f>(ROUND((ROUND((((EU149*1.2))*AV149*I149),2)*BS149),2)+ROUND((ROUND(((AE149-((EU149*1.2)))*AV149*I149),2)*BS149),2))</f>
        <v>0.3</v>
      </c>
      <c r="S149" s="2">
        <f t="shared" si="118"/>
        <v>43.91</v>
      </c>
      <c r="T149" s="2">
        <f t="shared" si="119"/>
        <v>0</v>
      </c>
      <c r="U149" s="2">
        <f t="shared" si="120"/>
        <v>3.8822759999999992</v>
      </c>
      <c r="V149" s="2">
        <f t="shared" si="121"/>
        <v>0</v>
      </c>
      <c r="W149" s="2">
        <f t="shared" si="122"/>
        <v>0</v>
      </c>
      <c r="X149" s="2">
        <f>(ROUND((((S149+ROUND((ROUND((((EU149*1.2))*AV149*I149),2)*BS149),2))*AT149)/100),2)+ROUND(((ROUND((ROUND(((AE149-((EU149*1.2)))*AV149*I149),2)*BS149),2)*AT149)/100),2))</f>
        <v>39.79</v>
      </c>
      <c r="Y149" s="2">
        <f>(ROUND((((S149+ROUND((ROUND((((EU149*1.2))*AV149*I149),2)*BS149),2))*AU149)/100),2)+ROUND(((ROUND((ROUND(((AE149-((EU149*1.2)))*AV149*I149),2)*BS149),2)*AU149)/100),2))</f>
        <v>20.34</v>
      </c>
      <c r="Z149" s="2"/>
      <c r="AA149" s="2">
        <v>55929113</v>
      </c>
      <c r="AB149" s="2">
        <f t="shared" si="123"/>
        <v>14.58</v>
      </c>
      <c r="AC149" s="2">
        <f>ROUND(((ES149*1)),6)</f>
        <v>0</v>
      </c>
      <c r="AD149" s="2">
        <f>ROUND(((((ET149*1.2))-((EU149*1.2)))+AE149),6)</f>
        <v>0.6</v>
      </c>
      <c r="AE149" s="2">
        <f>ROUND(((EU149*1.2)),6)</f>
        <v>9.6000000000000002E-2</v>
      </c>
      <c r="AF149" s="2">
        <f>ROUND(((EV149*1.2)),6)</f>
        <v>13.98</v>
      </c>
      <c r="AG149" s="2">
        <f t="shared" si="125"/>
        <v>0</v>
      </c>
      <c r="AH149" s="2">
        <f>((EW149*1.2))</f>
        <v>1.236</v>
      </c>
      <c r="AI149" s="2">
        <f>((EX149*1.2))</f>
        <v>0</v>
      </c>
      <c r="AJ149" s="2">
        <f t="shared" si="127"/>
        <v>0</v>
      </c>
      <c r="AK149" s="2">
        <v>12.15</v>
      </c>
      <c r="AL149" s="2">
        <v>0</v>
      </c>
      <c r="AM149" s="2">
        <v>0.5</v>
      </c>
      <c r="AN149" s="2">
        <v>0.08</v>
      </c>
      <c r="AO149" s="2">
        <v>11.65</v>
      </c>
      <c r="AP149" s="2">
        <v>0</v>
      </c>
      <c r="AQ149" s="2">
        <v>1.03</v>
      </c>
      <c r="AR149" s="2">
        <v>0</v>
      </c>
      <c r="AS149" s="2">
        <v>0</v>
      </c>
      <c r="AT149" s="2">
        <v>90</v>
      </c>
      <c r="AU149" s="2">
        <v>46</v>
      </c>
      <c r="AV149" s="2">
        <v>1.0469999999999999</v>
      </c>
      <c r="AW149" s="2">
        <v>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0</v>
      </c>
      <c r="BI149" s="2">
        <v>2</v>
      </c>
      <c r="BJ149" s="2" t="s">
        <v>37</v>
      </c>
      <c r="BK149" s="2"/>
      <c r="BL149" s="2"/>
      <c r="BM149" s="2">
        <v>72</v>
      </c>
      <c r="BN149" s="2">
        <v>0</v>
      </c>
      <c r="BO149" s="2" t="s">
        <v>35</v>
      </c>
      <c r="BP149" s="2">
        <v>1</v>
      </c>
      <c r="BQ149" s="2">
        <v>40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90</v>
      </c>
      <c r="CA149" s="2">
        <v>46</v>
      </c>
      <c r="CB149" s="2" t="s">
        <v>3</v>
      </c>
      <c r="CC149" s="2"/>
      <c r="CD149" s="2"/>
      <c r="CE149" s="2">
        <v>1566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1250</v>
      </c>
      <c r="CO149" s="2">
        <v>0</v>
      </c>
      <c r="CP149" s="2">
        <f t="shared" si="128"/>
        <v>45.79</v>
      </c>
      <c r="CQ149" s="2">
        <f t="shared" si="129"/>
        <v>0</v>
      </c>
      <c r="CR149" s="2">
        <f>(ROUND((ROUND((((ET149*1.2))*AV149*1),2)*BB149),2)+ROUND((ROUND(((AE149-((EU149*1.2)))*AV149*1),2)*BS149),2))</f>
        <v>0.63</v>
      </c>
      <c r="CS149" s="2">
        <f>(ROUND((ROUND((((EU149*1.2))*AV149*1),2)*BS149),2)+ROUND((ROUND(((AE149-((EU149*1.2)))*AV149*1),2)*BS149),2))</f>
        <v>0.1</v>
      </c>
      <c r="CT149" s="2">
        <f t="shared" si="130"/>
        <v>14.64</v>
      </c>
      <c r="CU149" s="2">
        <f t="shared" si="131"/>
        <v>0</v>
      </c>
      <c r="CV149" s="2">
        <f t="shared" si="132"/>
        <v>1.2940919999999998</v>
      </c>
      <c r="CW149" s="2">
        <f t="shared" si="133"/>
        <v>0</v>
      </c>
      <c r="CX149" s="2">
        <f t="shared" si="134"/>
        <v>0</v>
      </c>
      <c r="CY149" s="2">
        <f>(ROUND((((S149+ROUND((ROUND((((EU149*1.2))*AV149*1),2)*BS149),2))*AT149)/100),2)+ROUND(((ROUND((ROUND(((AE149-((EU149*1.2)))*AV149*1),2)*BS149),2)*AT149)/100),2))</f>
        <v>39.61</v>
      </c>
      <c r="CZ149" s="2">
        <f>(ROUND((((S149+ROUND((ROUND((((EU149*1.2))*AV149*1),2)*BS149),2))*AU149)/100),2)+ROUND(((ROUND((ROUND(((AE149-((EU149*1.2)))*AV149*1),2)*BS149),2)*AU149)/100),2))</f>
        <v>20.239999999999998</v>
      </c>
      <c r="DA149" s="2"/>
      <c r="DB149" s="2">
        <v>79</v>
      </c>
      <c r="DC149" s="2" t="s">
        <v>3</v>
      </c>
      <c r="DD149" s="2" t="s">
        <v>62</v>
      </c>
      <c r="DE149" s="2" t="s">
        <v>63</v>
      </c>
      <c r="DF149" s="2" t="s">
        <v>63</v>
      </c>
      <c r="DG149" s="2" t="s">
        <v>63</v>
      </c>
      <c r="DH149" s="2" t="s">
        <v>3</v>
      </c>
      <c r="DI149" s="2" t="s">
        <v>63</v>
      </c>
      <c r="DJ149" s="2" t="s">
        <v>63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1013</v>
      </c>
      <c r="DV149" s="2" t="s">
        <v>22</v>
      </c>
      <c r="DW149" s="2" t="s">
        <v>22</v>
      </c>
      <c r="DX149" s="2">
        <v>1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55393704</v>
      </c>
      <c r="EF149" s="2">
        <v>40</v>
      </c>
      <c r="EG149" s="2" t="s">
        <v>26</v>
      </c>
      <c r="EH149" s="2">
        <v>0</v>
      </c>
      <c r="EI149" s="2" t="s">
        <v>3</v>
      </c>
      <c r="EJ149" s="2">
        <v>2</v>
      </c>
      <c r="EK149" s="2">
        <v>72</v>
      </c>
      <c r="EL149" s="2" t="s">
        <v>38</v>
      </c>
      <c r="EM149" s="2" t="s">
        <v>39</v>
      </c>
      <c r="EN149" s="2"/>
      <c r="EO149" s="2" t="s">
        <v>67</v>
      </c>
      <c r="EP149" s="2"/>
      <c r="EQ149" s="2">
        <v>0</v>
      </c>
      <c r="ER149" s="2">
        <v>12.15</v>
      </c>
      <c r="ES149" s="2">
        <v>0</v>
      </c>
      <c r="ET149" s="2">
        <v>0.5</v>
      </c>
      <c r="EU149" s="2">
        <v>0.08</v>
      </c>
      <c r="EV149" s="2">
        <v>11.65</v>
      </c>
      <c r="EW149" s="2">
        <v>1.03</v>
      </c>
      <c r="EX149" s="2">
        <v>0</v>
      </c>
      <c r="EY149" s="2">
        <v>0</v>
      </c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v>0</v>
      </c>
      <c r="FS149" s="2">
        <v>0</v>
      </c>
      <c r="FT149" s="2"/>
      <c r="FU149" s="2"/>
      <c r="FV149" s="2"/>
      <c r="FW149" s="2"/>
      <c r="FX149" s="2">
        <v>90</v>
      </c>
      <c r="FY149" s="2">
        <v>46</v>
      </c>
      <c r="FZ149" s="2"/>
      <c r="GA149" s="2" t="s">
        <v>3</v>
      </c>
      <c r="GB149" s="2"/>
      <c r="GC149" s="2"/>
      <c r="GD149" s="2">
        <v>1</v>
      </c>
      <c r="GE149" s="2"/>
      <c r="GF149" s="2">
        <v>-920792427</v>
      </c>
      <c r="GG149" s="2">
        <v>2</v>
      </c>
      <c r="GH149" s="2">
        <v>1</v>
      </c>
      <c r="GI149" s="2">
        <v>2</v>
      </c>
      <c r="GJ149" s="2">
        <v>0</v>
      </c>
      <c r="GK149" s="2">
        <v>0</v>
      </c>
      <c r="GL149" s="2">
        <f t="shared" si="135"/>
        <v>0</v>
      </c>
      <c r="GM149" s="2">
        <f t="shared" si="136"/>
        <v>105.92</v>
      </c>
      <c r="GN149" s="2">
        <f t="shared" si="137"/>
        <v>0</v>
      </c>
      <c r="GO149" s="2">
        <f t="shared" si="138"/>
        <v>105.92</v>
      </c>
      <c r="GP149" s="2">
        <f t="shared" si="139"/>
        <v>0</v>
      </c>
      <c r="GQ149" s="2"/>
      <c r="GR149" s="2">
        <v>0</v>
      </c>
      <c r="GS149" s="2">
        <v>3</v>
      </c>
      <c r="GT149" s="2">
        <v>0</v>
      </c>
      <c r="GU149" s="2" t="s">
        <v>3</v>
      </c>
      <c r="GV149" s="2">
        <f t="shared" si="140"/>
        <v>0</v>
      </c>
      <c r="GW149" s="2">
        <v>1</v>
      </c>
      <c r="GX149" s="2">
        <f t="shared" si="141"/>
        <v>0</v>
      </c>
      <c r="GY149" s="2"/>
      <c r="GZ149" s="2"/>
      <c r="HA149" s="2">
        <v>0</v>
      </c>
      <c r="HB149" s="2">
        <v>0</v>
      </c>
      <c r="HC149" s="2">
        <f t="shared" si="142"/>
        <v>0</v>
      </c>
      <c r="HD149" s="2"/>
      <c r="HE149" s="2" t="s">
        <v>3</v>
      </c>
      <c r="HF149" s="2" t="s">
        <v>3</v>
      </c>
      <c r="HG149" s="2"/>
      <c r="HH149" s="2"/>
      <c r="HI149" s="2"/>
      <c r="HJ149" s="2"/>
      <c r="HK149" s="2"/>
      <c r="HL149" s="2"/>
      <c r="HM149" s="2" t="s">
        <v>3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">
      <c r="A150" s="3">
        <v>17</v>
      </c>
      <c r="B150" s="3">
        <v>1</v>
      </c>
      <c r="C150" s="3">
        <f>ROW(SmtRes!A322)</f>
        <v>322</v>
      </c>
      <c r="D150" s="3">
        <f>ROW(EtalonRes!A380)</f>
        <v>380</v>
      </c>
      <c r="E150" s="3" t="s">
        <v>248</v>
      </c>
      <c r="F150" s="3" t="s">
        <v>35</v>
      </c>
      <c r="G150" s="3" t="s">
        <v>187</v>
      </c>
      <c r="H150" s="3" t="s">
        <v>22</v>
      </c>
      <c r="I150" s="3">
        <v>3</v>
      </c>
      <c r="J150" s="3">
        <v>0</v>
      </c>
      <c r="K150" s="3">
        <v>3</v>
      </c>
      <c r="O150" s="3">
        <f t="shared" si="116"/>
        <v>2506.33</v>
      </c>
      <c r="P150" s="3">
        <f t="shared" si="117"/>
        <v>0</v>
      </c>
      <c r="Q150" s="3">
        <f>(ROUND((ROUND((((ET150*1.2))*AV150*I150),2)*BB150),2)+ROUND((ROUND(((AE150-((EU150*1.2)))*AV150*I150),2)*BS150),2))</f>
        <v>32</v>
      </c>
      <c r="R150" s="3">
        <f>(ROUND((ROUND((((EU150*1.2))*AV150*I150),2)*BS150),2)+ROUND((ROUND(((AE150-((EU150*1.2)))*AV150*I150),2)*BS150),2))</f>
        <v>16.91</v>
      </c>
      <c r="S150" s="3">
        <f t="shared" si="118"/>
        <v>2474.33</v>
      </c>
      <c r="T150" s="3">
        <f t="shared" si="119"/>
        <v>0</v>
      </c>
      <c r="U150" s="3">
        <f t="shared" si="120"/>
        <v>3.8822759999999992</v>
      </c>
      <c r="V150" s="3">
        <f t="shared" si="121"/>
        <v>0</v>
      </c>
      <c r="W150" s="3">
        <f t="shared" si="122"/>
        <v>0</v>
      </c>
      <c r="X150" s="3">
        <f>(ROUND((((S150+ROUND((ROUND((((EU150*1.2))*AV150*I150),2)*BS150),2))*AT150)/100),2)+ROUND(((ROUND((ROUND(((AE150-((EU150*1.2)))*AV150*I150),2)*BS150),2)*AT150)/100),2))</f>
        <v>2242.12</v>
      </c>
      <c r="Y150" s="3">
        <f>(ROUND((((S150+ROUND((ROUND((((EU150*1.2))*AV150*I150),2)*BS150),2))*AU150)/100),2)+ROUND(((ROUND((ROUND(((AE150-((EU150*1.2)))*AV150*I150),2)*BS150),2)*AU150)/100),2))</f>
        <v>1145.97</v>
      </c>
      <c r="AA150" s="3">
        <v>55929115</v>
      </c>
      <c r="AB150" s="3">
        <f t="shared" si="123"/>
        <v>14.58</v>
      </c>
      <c r="AC150" s="3">
        <f>ROUND(((ES150*1)),6)</f>
        <v>0</v>
      </c>
      <c r="AD150" s="3">
        <f>ROUND(((((ET150*1.2))-((EU150*1.2)))+AE150),6)</f>
        <v>0.6</v>
      </c>
      <c r="AE150" s="3">
        <f>ROUND(((EU150*1.2)),6)</f>
        <v>9.6000000000000002E-2</v>
      </c>
      <c r="AF150" s="3">
        <f>ROUND(((EV150*1.2)),6)</f>
        <v>13.98</v>
      </c>
      <c r="AG150" s="3">
        <f t="shared" si="125"/>
        <v>0</v>
      </c>
      <c r="AH150" s="3">
        <f>((EW150*1.2))</f>
        <v>1.236</v>
      </c>
      <c r="AI150" s="3">
        <f>((EX150*1.2))</f>
        <v>0</v>
      </c>
      <c r="AJ150" s="3">
        <f t="shared" si="127"/>
        <v>0</v>
      </c>
      <c r="AK150" s="3">
        <v>12.15</v>
      </c>
      <c r="AL150" s="3">
        <v>0</v>
      </c>
      <c r="AM150" s="3">
        <v>0.5</v>
      </c>
      <c r="AN150" s="3">
        <v>0.08</v>
      </c>
      <c r="AO150" s="3">
        <v>11.65</v>
      </c>
      <c r="AP150" s="3">
        <v>0</v>
      </c>
      <c r="AQ150" s="3">
        <v>1.03</v>
      </c>
      <c r="AR150" s="3">
        <v>0</v>
      </c>
      <c r="AS150" s="3">
        <v>0</v>
      </c>
      <c r="AT150" s="3">
        <v>90</v>
      </c>
      <c r="AU150" s="3">
        <v>46</v>
      </c>
      <c r="AV150" s="3">
        <v>1.0469999999999999</v>
      </c>
      <c r="AW150" s="3">
        <v>1</v>
      </c>
      <c r="AZ150" s="3">
        <v>1</v>
      </c>
      <c r="BA150" s="3">
        <v>56.35</v>
      </c>
      <c r="BB150" s="3">
        <v>17.02</v>
      </c>
      <c r="BC150" s="3">
        <v>1</v>
      </c>
      <c r="BD150" s="3" t="s">
        <v>3</v>
      </c>
      <c r="BE150" s="3" t="s">
        <v>3</v>
      </c>
      <c r="BF150" s="3" t="s">
        <v>3</v>
      </c>
      <c r="BG150" s="3" t="s">
        <v>3</v>
      </c>
      <c r="BH150" s="3">
        <v>0</v>
      </c>
      <c r="BI150" s="3">
        <v>2</v>
      </c>
      <c r="BJ150" s="3" t="s">
        <v>37</v>
      </c>
      <c r="BM150" s="3">
        <v>72</v>
      </c>
      <c r="BN150" s="3">
        <v>0</v>
      </c>
      <c r="BO150" s="3" t="s">
        <v>35</v>
      </c>
      <c r="BP150" s="3">
        <v>1</v>
      </c>
      <c r="BQ150" s="3">
        <v>40</v>
      </c>
      <c r="BR150" s="3">
        <v>0</v>
      </c>
      <c r="BS150" s="3">
        <v>56.35</v>
      </c>
      <c r="BT150" s="3">
        <v>1</v>
      </c>
      <c r="BU150" s="3">
        <v>1</v>
      </c>
      <c r="BV150" s="3">
        <v>1</v>
      </c>
      <c r="BW150" s="3">
        <v>1</v>
      </c>
      <c r="BX150" s="3">
        <v>1</v>
      </c>
      <c r="BY150" s="3" t="s">
        <v>3</v>
      </c>
      <c r="BZ150" s="3">
        <v>90</v>
      </c>
      <c r="CA150" s="3">
        <v>46</v>
      </c>
      <c r="CB150" s="3" t="s">
        <v>3</v>
      </c>
      <c r="CE150" s="3">
        <v>1566</v>
      </c>
      <c r="CF150" s="3">
        <v>0</v>
      </c>
      <c r="CG150" s="3">
        <v>0</v>
      </c>
      <c r="CM150" s="3">
        <v>0</v>
      </c>
      <c r="CN150" s="3" t="s">
        <v>1250</v>
      </c>
      <c r="CO150" s="3">
        <v>0</v>
      </c>
      <c r="CP150" s="3">
        <f t="shared" si="128"/>
        <v>2506.33</v>
      </c>
      <c r="CQ150" s="3">
        <f t="shared" si="129"/>
        <v>0</v>
      </c>
      <c r="CR150" s="3">
        <f>(ROUND((ROUND((((ET150*1.2))*AV150*1),2)*BB150),2)+ROUND((ROUND(((AE150-((EU150*1.2)))*AV150*1),2)*BS150),2))</f>
        <v>10.72</v>
      </c>
      <c r="CS150" s="3">
        <f>(ROUND((ROUND((((EU150*1.2))*AV150*1),2)*BS150),2)+ROUND((ROUND(((AE150-((EU150*1.2)))*AV150*1),2)*BS150),2))</f>
        <v>5.64</v>
      </c>
      <c r="CT150" s="3">
        <f t="shared" si="130"/>
        <v>824.96</v>
      </c>
      <c r="CU150" s="3">
        <f t="shared" si="131"/>
        <v>0</v>
      </c>
      <c r="CV150" s="3">
        <f t="shared" si="132"/>
        <v>1.2940919999999998</v>
      </c>
      <c r="CW150" s="3">
        <f t="shared" si="133"/>
        <v>0</v>
      </c>
      <c r="CX150" s="3">
        <f t="shared" si="134"/>
        <v>0</v>
      </c>
      <c r="CY150" s="3">
        <f>(ROUND((((S150+ROUND((ROUND((((EU150*1.2))*AV150*1),2)*BS150),2))*AT150)/100),2)+ROUND(((ROUND((ROUND(((AE150-((EU150*1.2)))*AV150*1),2)*BS150),2)*AT150)/100),2))</f>
        <v>2231.9699999999998</v>
      </c>
      <c r="CZ150" s="3">
        <f>(ROUND((((S150+ROUND((ROUND((((EU150*1.2))*AV150*1),2)*BS150),2))*AU150)/100),2)+ROUND(((ROUND((ROUND(((AE150-((EU150*1.2)))*AV150*1),2)*BS150),2)*AU150)/100),2))</f>
        <v>1140.79</v>
      </c>
      <c r="DB150" s="3">
        <v>80</v>
      </c>
      <c r="DC150" s="3" t="s">
        <v>3</v>
      </c>
      <c r="DD150" s="3" t="s">
        <v>62</v>
      </c>
      <c r="DE150" s="3" t="s">
        <v>63</v>
      </c>
      <c r="DF150" s="3" t="s">
        <v>63</v>
      </c>
      <c r="DG150" s="3" t="s">
        <v>63</v>
      </c>
      <c r="DH150" s="3" t="s">
        <v>3</v>
      </c>
      <c r="DI150" s="3" t="s">
        <v>63</v>
      </c>
      <c r="DJ150" s="3" t="s">
        <v>63</v>
      </c>
      <c r="DK150" s="3" t="s">
        <v>3</v>
      </c>
      <c r="DL150" s="3" t="s">
        <v>3</v>
      </c>
      <c r="DM150" s="3" t="s">
        <v>3</v>
      </c>
      <c r="DN150" s="3">
        <v>0</v>
      </c>
      <c r="DO150" s="3">
        <v>0</v>
      </c>
      <c r="DP150" s="3">
        <v>1</v>
      </c>
      <c r="DQ150" s="3">
        <v>1</v>
      </c>
      <c r="DU150" s="3">
        <v>1013</v>
      </c>
      <c r="DV150" s="3" t="s">
        <v>22</v>
      </c>
      <c r="DW150" s="3" t="s">
        <v>22</v>
      </c>
      <c r="DX150" s="3">
        <v>1</v>
      </c>
      <c r="DZ150" s="3" t="s">
        <v>3</v>
      </c>
      <c r="EA150" s="3" t="s">
        <v>3</v>
      </c>
      <c r="EB150" s="3" t="s">
        <v>3</v>
      </c>
      <c r="EC150" s="3" t="s">
        <v>3</v>
      </c>
      <c r="EE150" s="3">
        <v>55393704</v>
      </c>
      <c r="EF150" s="3">
        <v>40</v>
      </c>
      <c r="EG150" s="3" t="s">
        <v>26</v>
      </c>
      <c r="EH150" s="3">
        <v>0</v>
      </c>
      <c r="EI150" s="3" t="s">
        <v>3</v>
      </c>
      <c r="EJ150" s="3">
        <v>2</v>
      </c>
      <c r="EK150" s="3">
        <v>72</v>
      </c>
      <c r="EL150" s="3" t="s">
        <v>38</v>
      </c>
      <c r="EM150" s="3" t="s">
        <v>39</v>
      </c>
      <c r="EO150" s="3" t="s">
        <v>67</v>
      </c>
      <c r="EQ150" s="3">
        <v>0</v>
      </c>
      <c r="ER150" s="3">
        <v>12.15</v>
      </c>
      <c r="ES150" s="3">
        <v>0</v>
      </c>
      <c r="ET150" s="3">
        <v>0.5</v>
      </c>
      <c r="EU150" s="3">
        <v>0.08</v>
      </c>
      <c r="EV150" s="3">
        <v>11.65</v>
      </c>
      <c r="EW150" s="3">
        <v>1.03</v>
      </c>
      <c r="EX150" s="3">
        <v>0</v>
      </c>
      <c r="EY150" s="3">
        <v>0</v>
      </c>
      <c r="FQ150" s="3">
        <v>0</v>
      </c>
      <c r="FR150" s="3">
        <v>0</v>
      </c>
      <c r="FS150" s="3">
        <v>0</v>
      </c>
      <c r="FX150" s="3">
        <v>90</v>
      </c>
      <c r="FY150" s="3">
        <v>46</v>
      </c>
      <c r="GA150" s="3" t="s">
        <v>3</v>
      </c>
      <c r="GD150" s="3">
        <v>1</v>
      </c>
      <c r="GF150" s="3">
        <v>-920792427</v>
      </c>
      <c r="GG150" s="3">
        <v>2</v>
      </c>
      <c r="GH150" s="3">
        <v>1</v>
      </c>
      <c r="GI150" s="3">
        <v>2</v>
      </c>
      <c r="GJ150" s="3">
        <v>0</v>
      </c>
      <c r="GK150" s="3">
        <v>0</v>
      </c>
      <c r="GL150" s="3">
        <f t="shared" si="135"/>
        <v>0</v>
      </c>
      <c r="GM150" s="3">
        <f t="shared" si="136"/>
        <v>5894.42</v>
      </c>
      <c r="GN150" s="3">
        <f t="shared" si="137"/>
        <v>0</v>
      </c>
      <c r="GO150" s="3">
        <f t="shared" si="138"/>
        <v>5894.42</v>
      </c>
      <c r="GP150" s="3">
        <f t="shared" si="139"/>
        <v>0</v>
      </c>
      <c r="GR150" s="3">
        <v>0</v>
      </c>
      <c r="GS150" s="3">
        <v>3</v>
      </c>
      <c r="GT150" s="3">
        <v>0</v>
      </c>
      <c r="GU150" s="3" t="s">
        <v>3</v>
      </c>
      <c r="GV150" s="3">
        <f t="shared" si="140"/>
        <v>0</v>
      </c>
      <c r="GW150" s="3">
        <v>1</v>
      </c>
      <c r="GX150" s="3">
        <f t="shared" si="141"/>
        <v>0</v>
      </c>
      <c r="HA150" s="3">
        <v>0</v>
      </c>
      <c r="HB150" s="3">
        <v>0</v>
      </c>
      <c r="HC150" s="3">
        <f t="shared" si="142"/>
        <v>0</v>
      </c>
      <c r="HE150" s="3" t="s">
        <v>3</v>
      </c>
      <c r="HF150" s="3" t="s">
        <v>3</v>
      </c>
      <c r="HM150" s="3" t="s">
        <v>3</v>
      </c>
      <c r="HN150" s="3" t="s">
        <v>3</v>
      </c>
      <c r="HO150" s="3" t="s">
        <v>3</v>
      </c>
      <c r="HP150" s="3" t="s">
        <v>3</v>
      </c>
      <c r="HQ150" s="3" t="s">
        <v>3</v>
      </c>
      <c r="HS150" s="3">
        <v>0</v>
      </c>
      <c r="IK150" s="3">
        <v>0</v>
      </c>
    </row>
    <row r="151" spans="1:255" x14ac:dyDescent="0.2">
      <c r="A151" s="2">
        <v>18</v>
      </c>
      <c r="B151" s="2">
        <v>1</v>
      </c>
      <c r="C151" s="2">
        <v>319</v>
      </c>
      <c r="D151" s="2"/>
      <c r="E151" s="2" t="s">
        <v>249</v>
      </c>
      <c r="F151" s="2" t="s">
        <v>250</v>
      </c>
      <c r="G151" s="2" t="s">
        <v>251</v>
      </c>
      <c r="H151" s="2" t="s">
        <v>161</v>
      </c>
      <c r="I151" s="2">
        <f>I149*J151</f>
        <v>3</v>
      </c>
      <c r="J151" s="2">
        <v>1</v>
      </c>
      <c r="K151" s="2">
        <v>1</v>
      </c>
      <c r="L151" s="2"/>
      <c r="M151" s="2"/>
      <c r="N151" s="2"/>
      <c r="O151" s="2">
        <f t="shared" si="116"/>
        <v>1187.43</v>
      </c>
      <c r="P151" s="2">
        <f t="shared" si="117"/>
        <v>1187.43</v>
      </c>
      <c r="Q151" s="2">
        <f>(ROUND((ROUND(((ET151)*AV151*I151),2)*BB151),2)+ROUND((ROUND(((AE151-(EU151))*AV151*I151),2)*BS151),2))</f>
        <v>0</v>
      </c>
      <c r="R151" s="2">
        <f>(ROUND((ROUND(((EU151)*AV151*I151),2)*BS151),2)+ROUND((ROUND(((AE151-(EU151))*AV151*I151),2)*BS151),2))</f>
        <v>0</v>
      </c>
      <c r="S151" s="2">
        <f t="shared" si="118"/>
        <v>0</v>
      </c>
      <c r="T151" s="2">
        <f t="shared" si="119"/>
        <v>0</v>
      </c>
      <c r="U151" s="2">
        <f t="shared" si="120"/>
        <v>0</v>
      </c>
      <c r="V151" s="2">
        <f t="shared" si="121"/>
        <v>0</v>
      </c>
      <c r="W151" s="2">
        <f t="shared" si="122"/>
        <v>0</v>
      </c>
      <c r="X151" s="2">
        <f>(ROUND((((S151+ROUND((ROUND(((EU151)*AV151*I151),2)*BS151),2))*AT151)/100),2)+ROUND(((ROUND((ROUND(((AE151-(EU151))*AV151*I151),2)*BS151),2)*AT151)/100),2))</f>
        <v>0</v>
      </c>
      <c r="Y151" s="2">
        <f>(ROUND((((S151+ROUND((ROUND(((EU151)*AV151*I151),2)*BS151),2))*AU151)/100),2)+ROUND(((ROUND((ROUND(((AE151-(EU151))*AV151*I151),2)*BS151),2)*AU151)/100),2))</f>
        <v>0</v>
      </c>
      <c r="Z151" s="2"/>
      <c r="AA151" s="2">
        <v>55929113</v>
      </c>
      <c r="AB151" s="2">
        <f t="shared" si="123"/>
        <v>395.81</v>
      </c>
      <c r="AC151" s="2">
        <f>ROUND((ES151),6)</f>
        <v>395.81</v>
      </c>
      <c r="AD151" s="2">
        <f>ROUND((((ET151)-(EU151))+AE151),6)</f>
        <v>0</v>
      </c>
      <c r="AE151" s="2">
        <f>ROUND((EU151),6)</f>
        <v>0</v>
      </c>
      <c r="AF151" s="2">
        <f>ROUND((EV151),6)</f>
        <v>0</v>
      </c>
      <c r="AG151" s="2">
        <f t="shared" si="125"/>
        <v>0</v>
      </c>
      <c r="AH151" s="2">
        <f>(EW151)</f>
        <v>0</v>
      </c>
      <c r="AI151" s="2">
        <f>(EX151)</f>
        <v>0</v>
      </c>
      <c r="AJ151" s="2">
        <f t="shared" si="127"/>
        <v>0</v>
      </c>
      <c r="AK151" s="2">
        <v>395.81</v>
      </c>
      <c r="AL151" s="2">
        <v>395.81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1</v>
      </c>
      <c r="AW151" s="2">
        <v>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3</v>
      </c>
      <c r="BI151" s="2">
        <v>3</v>
      </c>
      <c r="BJ151" s="2" t="s">
        <v>250</v>
      </c>
      <c r="BK151" s="2"/>
      <c r="BL151" s="2"/>
      <c r="BM151" s="2">
        <v>400007</v>
      </c>
      <c r="BN151" s="2">
        <v>0</v>
      </c>
      <c r="BO151" s="2" t="s">
        <v>3</v>
      </c>
      <c r="BP151" s="2">
        <v>0</v>
      </c>
      <c r="BQ151" s="2">
        <v>214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90</v>
      </c>
      <c r="CA151" s="2">
        <v>46</v>
      </c>
      <c r="CB151" s="2" t="s">
        <v>3</v>
      </c>
      <c r="CC151" s="2"/>
      <c r="CD151" s="2"/>
      <c r="CE151" s="2">
        <v>1566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1252</v>
      </c>
      <c r="CO151" s="2">
        <v>0</v>
      </c>
      <c r="CP151" s="2">
        <f t="shared" si="128"/>
        <v>1187.43</v>
      </c>
      <c r="CQ151" s="2">
        <f t="shared" si="129"/>
        <v>395.81</v>
      </c>
      <c r="CR151" s="2">
        <f>(ROUND((ROUND(((ET151)*AV151*1),2)*BB151),2)+ROUND((ROUND(((AE151-(EU151))*AV151*1),2)*BS151),2))</f>
        <v>0</v>
      </c>
      <c r="CS151" s="2">
        <f>(ROUND((ROUND(((EU151)*AV151*1),2)*BS151),2)+ROUND((ROUND(((AE151-(EU151))*AV151*1),2)*BS151),2))</f>
        <v>0</v>
      </c>
      <c r="CT151" s="2">
        <f t="shared" si="130"/>
        <v>0</v>
      </c>
      <c r="CU151" s="2">
        <f t="shared" si="131"/>
        <v>0</v>
      </c>
      <c r="CV151" s="2">
        <f t="shared" si="132"/>
        <v>0</v>
      </c>
      <c r="CW151" s="2">
        <f t="shared" si="133"/>
        <v>0</v>
      </c>
      <c r="CX151" s="2">
        <f t="shared" si="134"/>
        <v>0</v>
      </c>
      <c r="CY151" s="2">
        <f>(ROUND((((S151+ROUND((ROUND(((EU151)*AV151*1),2)*BS151),2))*AT151)/100),2)+ROUND(((ROUND((ROUND(((AE151-(EU151))*AV151*1),2)*BS151),2)*AT151)/100),2))</f>
        <v>0</v>
      </c>
      <c r="CZ151" s="2">
        <f>(ROUND((((S151+ROUND((ROUND(((EU151)*AV151*1),2)*BS151),2))*AU151)/100),2)+ROUND(((ROUND((ROUND(((AE151-(EU151))*AV151*1),2)*BS151),2)*AU151)/100),2))</f>
        <v>0</v>
      </c>
      <c r="DA151" s="2"/>
      <c r="DB151" s="2"/>
      <c r="DC151" s="2" t="s">
        <v>3</v>
      </c>
      <c r="DD151" s="2" t="s">
        <v>3</v>
      </c>
      <c r="DE151" s="2" t="s">
        <v>3</v>
      </c>
      <c r="DF151" s="2" t="s">
        <v>3</v>
      </c>
      <c r="DG151" s="2" t="s">
        <v>3</v>
      </c>
      <c r="DH151" s="2" t="s">
        <v>3</v>
      </c>
      <c r="DI151" s="2" t="s">
        <v>3</v>
      </c>
      <c r="DJ151" s="2" t="s">
        <v>3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1013</v>
      </c>
      <c r="DV151" s="2" t="s">
        <v>161</v>
      </c>
      <c r="DW151" s="2" t="s">
        <v>161</v>
      </c>
      <c r="DX151" s="2">
        <v>1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55393630</v>
      </c>
      <c r="EF151" s="2">
        <v>214</v>
      </c>
      <c r="EG151" s="2" t="s">
        <v>162</v>
      </c>
      <c r="EH151" s="2">
        <v>0</v>
      </c>
      <c r="EI151" s="2" t="s">
        <v>3</v>
      </c>
      <c r="EJ151" s="2">
        <v>3</v>
      </c>
      <c r="EK151" s="2">
        <v>400007</v>
      </c>
      <c r="EL151" s="2" t="s">
        <v>162</v>
      </c>
      <c r="EM151" s="2" t="s">
        <v>163</v>
      </c>
      <c r="EN151" s="2"/>
      <c r="EO151" s="2" t="s">
        <v>67</v>
      </c>
      <c r="EP151" s="2"/>
      <c r="EQ151" s="2">
        <v>16</v>
      </c>
      <c r="ER151" s="2">
        <v>0</v>
      </c>
      <c r="ES151" s="2">
        <v>395.81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f>P151</f>
        <v>1187.43</v>
      </c>
      <c r="FS151" s="2">
        <v>0</v>
      </c>
      <c r="FT151" s="2"/>
      <c r="FU151" s="2"/>
      <c r="FV151" s="2"/>
      <c r="FW151" s="2"/>
      <c r="FX151" s="2">
        <v>90</v>
      </c>
      <c r="FY151" s="2">
        <v>46</v>
      </c>
      <c r="FZ151" s="2"/>
      <c r="GA151" s="2" t="s">
        <v>252</v>
      </c>
      <c r="GB151" s="2"/>
      <c r="GC151" s="2"/>
      <c r="GD151" s="2">
        <v>1</v>
      </c>
      <c r="GE151" s="2"/>
      <c r="GF151" s="2">
        <v>-1746851079</v>
      </c>
      <c r="GG151" s="2">
        <v>2</v>
      </c>
      <c r="GH151" s="2">
        <v>4</v>
      </c>
      <c r="GI151" s="2">
        <v>-2</v>
      </c>
      <c r="GJ151" s="2">
        <v>0</v>
      </c>
      <c r="GK151" s="2">
        <v>0</v>
      </c>
      <c r="GL151" s="2">
        <f t="shared" si="135"/>
        <v>0</v>
      </c>
      <c r="GM151" s="2">
        <f t="shared" si="136"/>
        <v>1187.43</v>
      </c>
      <c r="GN151" s="2">
        <f t="shared" si="137"/>
        <v>0</v>
      </c>
      <c r="GO151" s="2">
        <f t="shared" si="138"/>
        <v>0</v>
      </c>
      <c r="GP151" s="2">
        <f t="shared" si="139"/>
        <v>0</v>
      </c>
      <c r="GQ151" s="2"/>
      <c r="GR151" s="2">
        <v>1</v>
      </c>
      <c r="GS151" s="2">
        <v>2</v>
      </c>
      <c r="GT151" s="2">
        <v>0</v>
      </c>
      <c r="GU151" s="2" t="s">
        <v>3</v>
      </c>
      <c r="GV151" s="2">
        <f t="shared" si="140"/>
        <v>0</v>
      </c>
      <c r="GW151" s="2">
        <v>1</v>
      </c>
      <c r="GX151" s="2">
        <f t="shared" si="141"/>
        <v>0</v>
      </c>
      <c r="GY151" s="2"/>
      <c r="GZ151" s="2"/>
      <c r="HA151" s="2">
        <v>0</v>
      </c>
      <c r="HB151" s="2">
        <v>0</v>
      </c>
      <c r="HC151" s="2">
        <f t="shared" si="142"/>
        <v>0</v>
      </c>
      <c r="HD151" s="2"/>
      <c r="HE151" s="2" t="s">
        <v>34</v>
      </c>
      <c r="HF151" s="2" t="s">
        <v>165</v>
      </c>
      <c r="HG151" s="2"/>
      <c r="HH151" s="2"/>
      <c r="HI151" s="2"/>
      <c r="HJ151" s="2"/>
      <c r="HK151" s="2"/>
      <c r="HL151" s="2"/>
      <c r="HM151" s="2" t="s">
        <v>62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">
      <c r="A152" s="3">
        <v>18</v>
      </c>
      <c r="B152" s="3">
        <v>1</v>
      </c>
      <c r="C152" s="3">
        <v>322</v>
      </c>
      <c r="E152" s="3" t="s">
        <v>249</v>
      </c>
      <c r="F152" s="3" t="s">
        <v>250</v>
      </c>
      <c r="G152" s="3" t="s">
        <v>251</v>
      </c>
      <c r="H152" s="3" t="s">
        <v>161</v>
      </c>
      <c r="I152" s="3">
        <f>I150*J152</f>
        <v>3</v>
      </c>
      <c r="J152" s="3">
        <v>1</v>
      </c>
      <c r="K152" s="3">
        <v>1</v>
      </c>
      <c r="O152" s="3">
        <f t="shared" si="116"/>
        <v>8988.85</v>
      </c>
      <c r="P152" s="3">
        <f t="shared" si="117"/>
        <v>8988.85</v>
      </c>
      <c r="Q152" s="3">
        <f>(ROUND((ROUND(((ET152)*AV152*I152),2)*BB152),2)+ROUND((ROUND(((AE152-(EU152))*AV152*I152),2)*BS152),2))</f>
        <v>0</v>
      </c>
      <c r="R152" s="3">
        <f>(ROUND((ROUND(((EU152)*AV152*I152),2)*BS152),2)+ROUND((ROUND(((AE152-(EU152))*AV152*I152),2)*BS152),2))</f>
        <v>0</v>
      </c>
      <c r="S152" s="3">
        <f t="shared" si="118"/>
        <v>0</v>
      </c>
      <c r="T152" s="3">
        <f t="shared" si="119"/>
        <v>0</v>
      </c>
      <c r="U152" s="3">
        <f t="shared" si="120"/>
        <v>0</v>
      </c>
      <c r="V152" s="3">
        <f t="shared" si="121"/>
        <v>0</v>
      </c>
      <c r="W152" s="3">
        <f t="shared" si="122"/>
        <v>0</v>
      </c>
      <c r="X152" s="3">
        <f>(ROUND((((S152+ROUND((ROUND(((EU152)*AV152*I152),2)*BS152),2))*AT152)/100),2)+ROUND(((ROUND((ROUND(((AE152-(EU152))*AV152*I152),2)*BS152),2)*AT152)/100),2))</f>
        <v>0</v>
      </c>
      <c r="Y152" s="3">
        <f>(ROUND((((S152+ROUND((ROUND(((EU152)*AV152*I152),2)*BS152),2))*AU152)/100),2)+ROUND(((ROUND((ROUND(((AE152-(EU152))*AV152*I152),2)*BS152),2)*AU152)/100),2))</f>
        <v>0</v>
      </c>
      <c r="AA152" s="3">
        <v>55929115</v>
      </c>
      <c r="AB152" s="3">
        <f t="shared" si="123"/>
        <v>395.81</v>
      </c>
      <c r="AC152" s="3">
        <f>ROUND((ES152),6)</f>
        <v>395.81</v>
      </c>
      <c r="AD152" s="3">
        <f>ROUND((((ET152)-(EU152))+AE152),6)</f>
        <v>0</v>
      </c>
      <c r="AE152" s="3">
        <f>ROUND((EU152),6)</f>
        <v>0</v>
      </c>
      <c r="AF152" s="3">
        <f>ROUND((EV152),6)</f>
        <v>0</v>
      </c>
      <c r="AG152" s="3">
        <f t="shared" si="125"/>
        <v>0</v>
      </c>
      <c r="AH152" s="3">
        <f>(EW152)</f>
        <v>0</v>
      </c>
      <c r="AI152" s="3">
        <f>(EX152)</f>
        <v>0</v>
      </c>
      <c r="AJ152" s="3">
        <f t="shared" si="127"/>
        <v>0</v>
      </c>
      <c r="AK152" s="3">
        <v>395.81</v>
      </c>
      <c r="AL152" s="3">
        <v>395.81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1</v>
      </c>
      <c r="AW152" s="3">
        <v>1</v>
      </c>
      <c r="AZ152" s="3">
        <v>1</v>
      </c>
      <c r="BA152" s="3">
        <v>1</v>
      </c>
      <c r="BB152" s="3">
        <v>1</v>
      </c>
      <c r="BC152" s="3">
        <v>7.57</v>
      </c>
      <c r="BD152" s="3" t="s">
        <v>3</v>
      </c>
      <c r="BE152" s="3" t="s">
        <v>3</v>
      </c>
      <c r="BF152" s="3" t="s">
        <v>3</v>
      </c>
      <c r="BG152" s="3" t="s">
        <v>3</v>
      </c>
      <c r="BH152" s="3">
        <v>3</v>
      </c>
      <c r="BI152" s="3">
        <v>3</v>
      </c>
      <c r="BJ152" s="3" t="s">
        <v>250</v>
      </c>
      <c r="BM152" s="3">
        <v>400007</v>
      </c>
      <c r="BN152" s="3">
        <v>0</v>
      </c>
      <c r="BO152" s="3" t="s">
        <v>3</v>
      </c>
      <c r="BP152" s="3">
        <v>0</v>
      </c>
      <c r="BQ152" s="3">
        <v>214</v>
      </c>
      <c r="BR152" s="3">
        <v>0</v>
      </c>
      <c r="BS152" s="3">
        <v>1</v>
      </c>
      <c r="BT152" s="3">
        <v>1</v>
      </c>
      <c r="BU152" s="3">
        <v>1</v>
      </c>
      <c r="BV152" s="3">
        <v>1</v>
      </c>
      <c r="BW152" s="3">
        <v>1</v>
      </c>
      <c r="BX152" s="3">
        <v>1</v>
      </c>
      <c r="BY152" s="3" t="s">
        <v>3</v>
      </c>
      <c r="BZ152" s="3">
        <v>90</v>
      </c>
      <c r="CA152" s="3">
        <v>46</v>
      </c>
      <c r="CB152" s="3" t="s">
        <v>3</v>
      </c>
      <c r="CE152" s="3">
        <v>1566</v>
      </c>
      <c r="CF152" s="3">
        <v>0</v>
      </c>
      <c r="CG152" s="3">
        <v>0</v>
      </c>
      <c r="CM152" s="3">
        <v>0</v>
      </c>
      <c r="CN152" s="3" t="s">
        <v>1252</v>
      </c>
      <c r="CO152" s="3">
        <v>0</v>
      </c>
      <c r="CP152" s="3">
        <f t="shared" si="128"/>
        <v>8988.85</v>
      </c>
      <c r="CQ152" s="3">
        <f t="shared" si="129"/>
        <v>2996.28</v>
      </c>
      <c r="CR152" s="3">
        <f>(ROUND((ROUND(((ET152)*AV152*1),2)*BB152),2)+ROUND((ROUND(((AE152-(EU152))*AV152*1),2)*BS152),2))</f>
        <v>0</v>
      </c>
      <c r="CS152" s="3">
        <f>(ROUND((ROUND(((EU152)*AV152*1),2)*BS152),2)+ROUND((ROUND(((AE152-(EU152))*AV152*1),2)*BS152),2))</f>
        <v>0</v>
      </c>
      <c r="CT152" s="3">
        <f t="shared" si="130"/>
        <v>0</v>
      </c>
      <c r="CU152" s="3">
        <f t="shared" si="131"/>
        <v>0</v>
      </c>
      <c r="CV152" s="3">
        <f t="shared" si="132"/>
        <v>0</v>
      </c>
      <c r="CW152" s="3">
        <f t="shared" si="133"/>
        <v>0</v>
      </c>
      <c r="CX152" s="3">
        <f t="shared" si="134"/>
        <v>0</v>
      </c>
      <c r="CY152" s="3">
        <f>(ROUND((((S152+ROUND((ROUND(((EU152)*AV152*1),2)*BS152),2))*AT152)/100),2)+ROUND(((ROUND((ROUND(((AE152-(EU152))*AV152*1),2)*BS152),2)*AT152)/100),2))</f>
        <v>0</v>
      </c>
      <c r="CZ152" s="3">
        <f>(ROUND((((S152+ROUND((ROUND(((EU152)*AV152*1),2)*BS152),2))*AU152)/100),2)+ROUND(((ROUND((ROUND(((AE152-(EU152))*AV152*1),2)*BS152),2)*AU152)/100),2))</f>
        <v>0</v>
      </c>
      <c r="DC152" s="3" t="s">
        <v>3</v>
      </c>
      <c r="DD152" s="3" t="s">
        <v>3</v>
      </c>
      <c r="DE152" s="3" t="s">
        <v>3</v>
      </c>
      <c r="DF152" s="3" t="s">
        <v>3</v>
      </c>
      <c r="DG152" s="3" t="s">
        <v>3</v>
      </c>
      <c r="DH152" s="3" t="s">
        <v>3</v>
      </c>
      <c r="DI152" s="3" t="s">
        <v>3</v>
      </c>
      <c r="DJ152" s="3" t="s">
        <v>3</v>
      </c>
      <c r="DK152" s="3" t="s">
        <v>3</v>
      </c>
      <c r="DL152" s="3" t="s">
        <v>3</v>
      </c>
      <c r="DM152" s="3" t="s">
        <v>3</v>
      </c>
      <c r="DN152" s="3">
        <v>0</v>
      </c>
      <c r="DO152" s="3">
        <v>0</v>
      </c>
      <c r="DP152" s="3">
        <v>1</v>
      </c>
      <c r="DQ152" s="3">
        <v>1</v>
      </c>
      <c r="DU152" s="3">
        <v>1013</v>
      </c>
      <c r="DV152" s="3" t="s">
        <v>161</v>
      </c>
      <c r="DW152" s="3" t="s">
        <v>161</v>
      </c>
      <c r="DX152" s="3">
        <v>1</v>
      </c>
      <c r="DZ152" s="3" t="s">
        <v>3</v>
      </c>
      <c r="EA152" s="3" t="s">
        <v>3</v>
      </c>
      <c r="EB152" s="3" t="s">
        <v>3</v>
      </c>
      <c r="EC152" s="3" t="s">
        <v>3</v>
      </c>
      <c r="EE152" s="3">
        <v>55393630</v>
      </c>
      <c r="EF152" s="3">
        <v>214</v>
      </c>
      <c r="EG152" s="3" t="s">
        <v>162</v>
      </c>
      <c r="EH152" s="3">
        <v>0</v>
      </c>
      <c r="EI152" s="3" t="s">
        <v>3</v>
      </c>
      <c r="EJ152" s="3">
        <v>3</v>
      </c>
      <c r="EK152" s="3">
        <v>400007</v>
      </c>
      <c r="EL152" s="3" t="s">
        <v>162</v>
      </c>
      <c r="EM152" s="3" t="s">
        <v>163</v>
      </c>
      <c r="EO152" s="3" t="s">
        <v>67</v>
      </c>
      <c r="EQ152" s="3">
        <v>16</v>
      </c>
      <c r="ER152" s="3">
        <v>0</v>
      </c>
      <c r="ES152" s="3">
        <v>395.81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Z152" s="3">
        <v>5</v>
      </c>
      <c r="FC152" s="3">
        <v>1</v>
      </c>
      <c r="FD152" s="3">
        <v>18</v>
      </c>
      <c r="FF152" s="3">
        <v>3506.98</v>
      </c>
      <c r="FQ152" s="3">
        <v>0</v>
      </c>
      <c r="FR152" s="3">
        <f>P152</f>
        <v>8988.85</v>
      </c>
      <c r="FS152" s="3">
        <v>0</v>
      </c>
      <c r="FX152" s="3">
        <v>90</v>
      </c>
      <c r="FY152" s="3">
        <v>46</v>
      </c>
      <c r="GA152" s="3" t="s">
        <v>252</v>
      </c>
      <c r="GD152" s="3">
        <v>1</v>
      </c>
      <c r="GF152" s="3">
        <v>-1746851079</v>
      </c>
      <c r="GG152" s="3">
        <v>2</v>
      </c>
      <c r="GH152" s="3">
        <v>3</v>
      </c>
      <c r="GI152" s="3">
        <v>5</v>
      </c>
      <c r="GJ152" s="3">
        <v>0</v>
      </c>
      <c r="GK152" s="3">
        <v>0</v>
      </c>
      <c r="GL152" s="3">
        <f t="shared" si="135"/>
        <v>0</v>
      </c>
      <c r="GM152" s="3">
        <f t="shared" si="136"/>
        <v>8988.85</v>
      </c>
      <c r="GN152" s="3">
        <f t="shared" si="137"/>
        <v>0</v>
      </c>
      <c r="GO152" s="3">
        <f t="shared" si="138"/>
        <v>0</v>
      </c>
      <c r="GP152" s="3">
        <f t="shared" si="139"/>
        <v>0</v>
      </c>
      <c r="GR152" s="3">
        <v>1</v>
      </c>
      <c r="GS152" s="3">
        <v>1</v>
      </c>
      <c r="GT152" s="3">
        <v>0</v>
      </c>
      <c r="GU152" s="3" t="s">
        <v>3</v>
      </c>
      <c r="GV152" s="3">
        <f t="shared" si="140"/>
        <v>0</v>
      </c>
      <c r="GW152" s="3">
        <v>1</v>
      </c>
      <c r="GX152" s="3">
        <f t="shared" si="141"/>
        <v>0</v>
      </c>
      <c r="HA152" s="3">
        <v>0</v>
      </c>
      <c r="HB152" s="3">
        <v>0</v>
      </c>
      <c r="HC152" s="3">
        <f t="shared" si="142"/>
        <v>0</v>
      </c>
      <c r="HE152" s="3" t="s">
        <v>34</v>
      </c>
      <c r="HF152" s="3" t="s">
        <v>165</v>
      </c>
      <c r="HM152" s="3" t="s">
        <v>62</v>
      </c>
      <c r="HN152" s="3" t="s">
        <v>3</v>
      </c>
      <c r="HO152" s="3" t="s">
        <v>3</v>
      </c>
      <c r="HP152" s="3" t="s">
        <v>3</v>
      </c>
      <c r="HQ152" s="3" t="s">
        <v>3</v>
      </c>
      <c r="HS152" s="3">
        <v>0</v>
      </c>
      <c r="IK152" s="3">
        <v>0</v>
      </c>
    </row>
    <row r="153" spans="1:255" x14ac:dyDescent="0.2">
      <c r="A153" s="2">
        <v>17</v>
      </c>
      <c r="B153" s="2">
        <v>1</v>
      </c>
      <c r="C153" s="2">
        <f>ROW(SmtRes!A329)</f>
        <v>329</v>
      </c>
      <c r="D153" s="2">
        <f>ROW(EtalonRes!A387)</f>
        <v>387</v>
      </c>
      <c r="E153" s="2" t="s">
        <v>253</v>
      </c>
      <c r="F153" s="2" t="s">
        <v>48</v>
      </c>
      <c r="G153" s="2" t="s">
        <v>254</v>
      </c>
      <c r="H153" s="2" t="s">
        <v>22</v>
      </c>
      <c r="I153" s="2">
        <v>3</v>
      </c>
      <c r="J153" s="2">
        <v>0</v>
      </c>
      <c r="K153" s="2">
        <v>3</v>
      </c>
      <c r="L153" s="2"/>
      <c r="M153" s="2"/>
      <c r="N153" s="2"/>
      <c r="O153" s="2">
        <f t="shared" si="116"/>
        <v>153.47999999999999</v>
      </c>
      <c r="P153" s="2">
        <f t="shared" si="117"/>
        <v>4.4400000000000004</v>
      </c>
      <c r="Q153" s="2">
        <f>(ROUND((ROUND((((ET153*1.2))*AV153*I153),2)*BB153),2)+ROUND((ROUND(((AE153-((EU153*1.2)))*AV153*I153),2)*BS153),2))</f>
        <v>9.26</v>
      </c>
      <c r="R153" s="2">
        <f>(ROUND((ROUND((((EU153*1.2))*AV153*I153),2)*BS153),2)+ROUND((ROUND(((AE153-((EU153*1.2)))*AV153*I153),2)*BS153),2))</f>
        <v>0</v>
      </c>
      <c r="S153" s="2">
        <f t="shared" si="118"/>
        <v>139.78</v>
      </c>
      <c r="T153" s="2">
        <f t="shared" si="119"/>
        <v>0</v>
      </c>
      <c r="U153" s="2">
        <f t="shared" si="120"/>
        <v>7.1830439999999998</v>
      </c>
      <c r="V153" s="2">
        <f t="shared" si="121"/>
        <v>0</v>
      </c>
      <c r="W153" s="2">
        <f t="shared" si="122"/>
        <v>0</v>
      </c>
      <c r="X153" s="2">
        <f>(ROUND((((S153+ROUND((ROUND((((EU153*1.2))*AV153*I153),2)*BS153),2))*AT153)/100),2)+ROUND(((ROUND((ROUND(((AE153-((EU153*1.2)))*AV153*I153),2)*BS153),2)*AT153)/100),2))</f>
        <v>125.8</v>
      </c>
      <c r="Y153" s="2">
        <f>(ROUND((((S153+ROUND((ROUND((((EU153*1.2))*AV153*I153),2)*BS153),2))*AU153)/100),2)+ROUND(((ROUND((ROUND(((AE153-((EU153*1.2)))*AV153*I153),2)*BS153),2)*AU153)/100),2))</f>
        <v>64.3</v>
      </c>
      <c r="Z153" s="2"/>
      <c r="AA153" s="2">
        <v>55929113</v>
      </c>
      <c r="AB153" s="2">
        <f t="shared" si="123"/>
        <v>47.93</v>
      </c>
      <c r="AC153" s="2">
        <f>ROUND(((ES153*1)),6)</f>
        <v>1.37</v>
      </c>
      <c r="AD153" s="2">
        <f>ROUND(((((ET153*1.2))-((EU153*1.2)))+AE153),6)</f>
        <v>2.8919999999999999</v>
      </c>
      <c r="AE153" s="2">
        <f>ROUND(((EU153*1.2)),6)</f>
        <v>0</v>
      </c>
      <c r="AF153" s="2">
        <f>ROUND(((EV153*1.2)),6)</f>
        <v>43.667999999999999</v>
      </c>
      <c r="AG153" s="2">
        <f t="shared" si="125"/>
        <v>0</v>
      </c>
      <c r="AH153" s="2">
        <f>((EW153*1.2))</f>
        <v>2.2440000000000002</v>
      </c>
      <c r="AI153" s="2">
        <f>((EX153*1.2))</f>
        <v>0</v>
      </c>
      <c r="AJ153" s="2">
        <f t="shared" si="127"/>
        <v>0</v>
      </c>
      <c r="AK153" s="2">
        <v>40.17</v>
      </c>
      <c r="AL153" s="2">
        <v>1.37</v>
      </c>
      <c r="AM153" s="2">
        <v>2.41</v>
      </c>
      <c r="AN153" s="2">
        <v>0</v>
      </c>
      <c r="AO153" s="2">
        <v>36.39</v>
      </c>
      <c r="AP153" s="2">
        <v>0</v>
      </c>
      <c r="AQ153" s="2">
        <v>1.87</v>
      </c>
      <c r="AR153" s="2">
        <v>0</v>
      </c>
      <c r="AS153" s="2">
        <v>0</v>
      </c>
      <c r="AT153" s="2">
        <v>90</v>
      </c>
      <c r="AU153" s="2">
        <v>46</v>
      </c>
      <c r="AV153" s="2">
        <v>1.0669999999999999</v>
      </c>
      <c r="AW153" s="2">
        <v>1.081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0</v>
      </c>
      <c r="BI153" s="2">
        <v>2</v>
      </c>
      <c r="BJ153" s="2" t="s">
        <v>50</v>
      </c>
      <c r="BK153" s="2"/>
      <c r="BL153" s="2"/>
      <c r="BM153" s="2">
        <v>71</v>
      </c>
      <c r="BN153" s="2">
        <v>0</v>
      </c>
      <c r="BO153" s="2" t="s">
        <v>48</v>
      </c>
      <c r="BP153" s="2">
        <v>1</v>
      </c>
      <c r="BQ153" s="2">
        <v>40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90</v>
      </c>
      <c r="CA153" s="2">
        <v>46</v>
      </c>
      <c r="CB153" s="2" t="s">
        <v>3</v>
      </c>
      <c r="CC153" s="2"/>
      <c r="CD153" s="2"/>
      <c r="CE153" s="2">
        <v>1566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1250</v>
      </c>
      <c r="CO153" s="2">
        <v>0</v>
      </c>
      <c r="CP153" s="2">
        <f t="shared" si="128"/>
        <v>153.47999999999999</v>
      </c>
      <c r="CQ153" s="2">
        <f t="shared" si="129"/>
        <v>1.48</v>
      </c>
      <c r="CR153" s="2">
        <f>(ROUND((ROUND((((ET153*1.2))*AV153*1),2)*BB153),2)+ROUND((ROUND(((AE153-((EU153*1.2)))*AV153*1),2)*BS153),2))</f>
        <v>3.09</v>
      </c>
      <c r="CS153" s="2">
        <f>(ROUND((ROUND((((EU153*1.2))*AV153*1),2)*BS153),2)+ROUND((ROUND(((AE153-((EU153*1.2)))*AV153*1),2)*BS153),2))</f>
        <v>0</v>
      </c>
      <c r="CT153" s="2">
        <f t="shared" si="130"/>
        <v>46.59</v>
      </c>
      <c r="CU153" s="2">
        <f t="shared" si="131"/>
        <v>0</v>
      </c>
      <c r="CV153" s="2">
        <f t="shared" si="132"/>
        <v>2.3943479999999999</v>
      </c>
      <c r="CW153" s="2">
        <f t="shared" si="133"/>
        <v>0</v>
      </c>
      <c r="CX153" s="2">
        <f t="shared" si="134"/>
        <v>0</v>
      </c>
      <c r="CY153" s="2">
        <f>(ROUND((((S153+ROUND((ROUND((((EU153*1.2))*AV153*1),2)*BS153),2))*AT153)/100),2)+ROUND(((ROUND((ROUND(((AE153-((EU153*1.2)))*AV153*1),2)*BS153),2)*AT153)/100),2))</f>
        <v>125.8</v>
      </c>
      <c r="CZ153" s="2">
        <f>(ROUND((((S153+ROUND((ROUND((((EU153*1.2))*AV153*1),2)*BS153),2))*AU153)/100),2)+ROUND(((ROUND((ROUND(((AE153-((EU153*1.2)))*AV153*1),2)*BS153),2)*AU153)/100),2))</f>
        <v>64.3</v>
      </c>
      <c r="DA153" s="2"/>
      <c r="DB153" s="2">
        <v>81</v>
      </c>
      <c r="DC153" s="2" t="s">
        <v>3</v>
      </c>
      <c r="DD153" s="2" t="s">
        <v>62</v>
      </c>
      <c r="DE153" s="2" t="s">
        <v>63</v>
      </c>
      <c r="DF153" s="2" t="s">
        <v>63</v>
      </c>
      <c r="DG153" s="2" t="s">
        <v>63</v>
      </c>
      <c r="DH153" s="2" t="s">
        <v>3</v>
      </c>
      <c r="DI153" s="2" t="s">
        <v>63</v>
      </c>
      <c r="DJ153" s="2" t="s">
        <v>63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1013</v>
      </c>
      <c r="DV153" s="2" t="s">
        <v>22</v>
      </c>
      <c r="DW153" s="2" t="s">
        <v>22</v>
      </c>
      <c r="DX153" s="2">
        <v>1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55393703</v>
      </c>
      <c r="EF153" s="2">
        <v>40</v>
      </c>
      <c r="EG153" s="2" t="s">
        <v>26</v>
      </c>
      <c r="EH153" s="2">
        <v>0</v>
      </c>
      <c r="EI153" s="2" t="s">
        <v>3</v>
      </c>
      <c r="EJ153" s="2">
        <v>2</v>
      </c>
      <c r="EK153" s="2">
        <v>71</v>
      </c>
      <c r="EL153" s="2" t="s">
        <v>51</v>
      </c>
      <c r="EM153" s="2" t="s">
        <v>52</v>
      </c>
      <c r="EN153" s="2"/>
      <c r="EO153" s="2" t="s">
        <v>67</v>
      </c>
      <c r="EP153" s="2"/>
      <c r="EQ153" s="2">
        <v>0</v>
      </c>
      <c r="ER153" s="2">
        <v>40.17</v>
      </c>
      <c r="ES153" s="2">
        <v>1.37</v>
      </c>
      <c r="ET153" s="2">
        <v>2.41</v>
      </c>
      <c r="EU153" s="2">
        <v>0</v>
      </c>
      <c r="EV153" s="2">
        <v>36.39</v>
      </c>
      <c r="EW153" s="2">
        <v>1.87</v>
      </c>
      <c r="EX153" s="2">
        <v>0</v>
      </c>
      <c r="EY153" s="2">
        <v>0</v>
      </c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v>0</v>
      </c>
      <c r="FS153" s="2">
        <v>2</v>
      </c>
      <c r="FT153" s="2"/>
      <c r="FU153" s="2"/>
      <c r="FV153" s="2"/>
      <c r="FW153" s="2"/>
      <c r="FX153" s="2">
        <v>90</v>
      </c>
      <c r="FY153" s="2">
        <v>46</v>
      </c>
      <c r="FZ153" s="2"/>
      <c r="GA153" s="2" t="s">
        <v>3</v>
      </c>
      <c r="GB153" s="2"/>
      <c r="GC153" s="2"/>
      <c r="GD153" s="2">
        <v>1</v>
      </c>
      <c r="GE153" s="2"/>
      <c r="GF153" s="2">
        <v>329946741</v>
      </c>
      <c r="GG153" s="2">
        <v>2</v>
      </c>
      <c r="GH153" s="2">
        <v>1</v>
      </c>
      <c r="GI153" s="2">
        <v>2</v>
      </c>
      <c r="GJ153" s="2">
        <v>0</v>
      </c>
      <c r="GK153" s="2">
        <v>0</v>
      </c>
      <c r="GL153" s="2">
        <f t="shared" si="135"/>
        <v>0</v>
      </c>
      <c r="GM153" s="2">
        <f t="shared" si="136"/>
        <v>343.58</v>
      </c>
      <c r="GN153" s="2">
        <f t="shared" si="137"/>
        <v>0</v>
      </c>
      <c r="GO153" s="2">
        <f t="shared" si="138"/>
        <v>343.58</v>
      </c>
      <c r="GP153" s="2">
        <f t="shared" si="139"/>
        <v>0</v>
      </c>
      <c r="GQ153" s="2"/>
      <c r="GR153" s="2">
        <v>0</v>
      </c>
      <c r="GS153" s="2">
        <v>3</v>
      </c>
      <c r="GT153" s="2">
        <v>0</v>
      </c>
      <c r="GU153" s="2" t="s">
        <v>3</v>
      </c>
      <c r="GV153" s="2">
        <f t="shared" si="140"/>
        <v>0</v>
      </c>
      <c r="GW153" s="2">
        <v>1</v>
      </c>
      <c r="GX153" s="2">
        <f t="shared" si="141"/>
        <v>0</v>
      </c>
      <c r="GY153" s="2"/>
      <c r="GZ153" s="2"/>
      <c r="HA153" s="2">
        <v>0</v>
      </c>
      <c r="HB153" s="2">
        <v>0</v>
      </c>
      <c r="HC153" s="2">
        <f t="shared" si="142"/>
        <v>0</v>
      </c>
      <c r="HD153" s="2"/>
      <c r="HE153" s="2" t="s">
        <v>3</v>
      </c>
      <c r="HF153" s="2" t="s">
        <v>3</v>
      </c>
      <c r="HG153" s="2"/>
      <c r="HH153" s="2"/>
      <c r="HI153" s="2"/>
      <c r="HJ153" s="2"/>
      <c r="HK153" s="2"/>
      <c r="HL153" s="2"/>
      <c r="HM153" s="2" t="s">
        <v>3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2">
      <c r="A154" s="3">
        <v>17</v>
      </c>
      <c r="B154" s="3">
        <v>1</v>
      </c>
      <c r="C154" s="3">
        <f>ROW(SmtRes!A336)</f>
        <v>336</v>
      </c>
      <c r="D154" s="3">
        <f>ROW(EtalonRes!A394)</f>
        <v>394</v>
      </c>
      <c r="E154" s="3" t="s">
        <v>253</v>
      </c>
      <c r="F154" s="3" t="s">
        <v>48</v>
      </c>
      <c r="G154" s="3" t="s">
        <v>254</v>
      </c>
      <c r="H154" s="3" t="s">
        <v>22</v>
      </c>
      <c r="I154" s="3">
        <v>3</v>
      </c>
      <c r="J154" s="3">
        <v>0</v>
      </c>
      <c r="K154" s="3">
        <v>3</v>
      </c>
      <c r="O154" s="3">
        <f t="shared" si="116"/>
        <v>8031.33</v>
      </c>
      <c r="P154" s="3">
        <f t="shared" si="117"/>
        <v>68.150000000000006</v>
      </c>
      <c r="Q154" s="3">
        <f>(ROUND((ROUND((((ET154*1.2))*AV154*I154),2)*BB154),2)+ROUND((ROUND(((AE154-((EU154*1.2)))*AV154*I154),2)*BS154),2))</f>
        <v>86.58</v>
      </c>
      <c r="R154" s="3">
        <f>(ROUND((ROUND((((EU154*1.2))*AV154*I154),2)*BS154),2)+ROUND((ROUND(((AE154-((EU154*1.2)))*AV154*I154),2)*BS154),2))</f>
        <v>0</v>
      </c>
      <c r="S154" s="3">
        <f t="shared" si="118"/>
        <v>7876.6</v>
      </c>
      <c r="T154" s="3">
        <f t="shared" si="119"/>
        <v>0</v>
      </c>
      <c r="U154" s="3">
        <f t="shared" si="120"/>
        <v>7.1830439999999998</v>
      </c>
      <c r="V154" s="3">
        <f t="shared" si="121"/>
        <v>0</v>
      </c>
      <c r="W154" s="3">
        <f t="shared" si="122"/>
        <v>0</v>
      </c>
      <c r="X154" s="3">
        <f>(ROUND((((S154+ROUND((ROUND((((EU154*1.2))*AV154*I154),2)*BS154),2))*AT154)/100),2)+ROUND(((ROUND((ROUND(((AE154-((EU154*1.2)))*AV154*I154),2)*BS154),2)*AT154)/100),2))</f>
        <v>7088.94</v>
      </c>
      <c r="Y154" s="3">
        <f>(ROUND((((S154+ROUND((ROUND((((EU154*1.2))*AV154*I154),2)*BS154),2))*AU154)/100),2)+ROUND(((ROUND((ROUND(((AE154-((EU154*1.2)))*AV154*I154),2)*BS154),2)*AU154)/100),2))</f>
        <v>3623.24</v>
      </c>
      <c r="AA154" s="3">
        <v>55929115</v>
      </c>
      <c r="AB154" s="3">
        <f t="shared" si="123"/>
        <v>47.93</v>
      </c>
      <c r="AC154" s="3">
        <f>ROUND(((ES154*1)),6)</f>
        <v>1.37</v>
      </c>
      <c r="AD154" s="3">
        <f>ROUND(((((ET154*1.2))-((EU154*1.2)))+AE154),6)</f>
        <v>2.8919999999999999</v>
      </c>
      <c r="AE154" s="3">
        <f>ROUND(((EU154*1.2)),6)</f>
        <v>0</v>
      </c>
      <c r="AF154" s="3">
        <f>ROUND(((EV154*1.2)),6)</f>
        <v>43.667999999999999</v>
      </c>
      <c r="AG154" s="3">
        <f t="shared" si="125"/>
        <v>0</v>
      </c>
      <c r="AH154" s="3">
        <f>((EW154*1.2))</f>
        <v>2.2440000000000002</v>
      </c>
      <c r="AI154" s="3">
        <f>((EX154*1.2))</f>
        <v>0</v>
      </c>
      <c r="AJ154" s="3">
        <f t="shared" si="127"/>
        <v>0</v>
      </c>
      <c r="AK154" s="3">
        <v>40.17</v>
      </c>
      <c r="AL154" s="3">
        <v>1.37</v>
      </c>
      <c r="AM154" s="3">
        <v>2.41</v>
      </c>
      <c r="AN154" s="3">
        <v>0</v>
      </c>
      <c r="AO154" s="3">
        <v>36.39</v>
      </c>
      <c r="AP154" s="3">
        <v>0</v>
      </c>
      <c r="AQ154" s="3">
        <v>1.87</v>
      </c>
      <c r="AR154" s="3">
        <v>0</v>
      </c>
      <c r="AS154" s="3">
        <v>0</v>
      </c>
      <c r="AT154" s="3">
        <v>90</v>
      </c>
      <c r="AU154" s="3">
        <v>46</v>
      </c>
      <c r="AV154" s="3">
        <v>1.0669999999999999</v>
      </c>
      <c r="AW154" s="3">
        <v>1.081</v>
      </c>
      <c r="AZ154" s="3">
        <v>1</v>
      </c>
      <c r="BA154" s="3">
        <v>56.35</v>
      </c>
      <c r="BB154" s="3">
        <v>9.35</v>
      </c>
      <c r="BC154" s="3">
        <v>15.35</v>
      </c>
      <c r="BD154" s="3" t="s">
        <v>3</v>
      </c>
      <c r="BE154" s="3" t="s">
        <v>3</v>
      </c>
      <c r="BF154" s="3" t="s">
        <v>3</v>
      </c>
      <c r="BG154" s="3" t="s">
        <v>3</v>
      </c>
      <c r="BH154" s="3">
        <v>0</v>
      </c>
      <c r="BI154" s="3">
        <v>2</v>
      </c>
      <c r="BJ154" s="3" t="s">
        <v>50</v>
      </c>
      <c r="BM154" s="3">
        <v>71</v>
      </c>
      <c r="BN154" s="3">
        <v>0</v>
      </c>
      <c r="BO154" s="3" t="s">
        <v>48</v>
      </c>
      <c r="BP154" s="3">
        <v>1</v>
      </c>
      <c r="BQ154" s="3">
        <v>40</v>
      </c>
      <c r="BR154" s="3">
        <v>0</v>
      </c>
      <c r="BS154" s="3">
        <v>56.35</v>
      </c>
      <c r="BT154" s="3">
        <v>1</v>
      </c>
      <c r="BU154" s="3">
        <v>1</v>
      </c>
      <c r="BV154" s="3">
        <v>1</v>
      </c>
      <c r="BW154" s="3">
        <v>1</v>
      </c>
      <c r="BX154" s="3">
        <v>1</v>
      </c>
      <c r="BY154" s="3" t="s">
        <v>3</v>
      </c>
      <c r="BZ154" s="3">
        <v>90</v>
      </c>
      <c r="CA154" s="3">
        <v>46</v>
      </c>
      <c r="CB154" s="3" t="s">
        <v>3</v>
      </c>
      <c r="CE154" s="3">
        <v>1566</v>
      </c>
      <c r="CF154" s="3">
        <v>0</v>
      </c>
      <c r="CG154" s="3">
        <v>0</v>
      </c>
      <c r="CM154" s="3">
        <v>0</v>
      </c>
      <c r="CN154" s="3" t="s">
        <v>1250</v>
      </c>
      <c r="CO154" s="3">
        <v>0</v>
      </c>
      <c r="CP154" s="3">
        <f t="shared" si="128"/>
        <v>8031.33</v>
      </c>
      <c r="CQ154" s="3">
        <f t="shared" si="129"/>
        <v>22.72</v>
      </c>
      <c r="CR154" s="3">
        <f>(ROUND((ROUND((((ET154*1.2))*AV154*1),2)*BB154),2)+ROUND((ROUND(((AE154-((EU154*1.2)))*AV154*1),2)*BS154),2))</f>
        <v>28.89</v>
      </c>
      <c r="CS154" s="3">
        <f>(ROUND((ROUND((((EU154*1.2))*AV154*1),2)*BS154),2)+ROUND((ROUND(((AE154-((EU154*1.2)))*AV154*1),2)*BS154),2))</f>
        <v>0</v>
      </c>
      <c r="CT154" s="3">
        <f t="shared" si="130"/>
        <v>2625.35</v>
      </c>
      <c r="CU154" s="3">
        <f t="shared" si="131"/>
        <v>0</v>
      </c>
      <c r="CV154" s="3">
        <f t="shared" si="132"/>
        <v>2.3943479999999999</v>
      </c>
      <c r="CW154" s="3">
        <f t="shared" si="133"/>
        <v>0</v>
      </c>
      <c r="CX154" s="3">
        <f t="shared" si="134"/>
        <v>0</v>
      </c>
      <c r="CY154" s="3">
        <f>(ROUND((((S154+ROUND((ROUND((((EU154*1.2))*AV154*1),2)*BS154),2))*AT154)/100),2)+ROUND(((ROUND((ROUND(((AE154-((EU154*1.2)))*AV154*1),2)*BS154),2)*AT154)/100),2))</f>
        <v>7088.94</v>
      </c>
      <c r="CZ154" s="3">
        <f>(ROUND((((S154+ROUND((ROUND((((EU154*1.2))*AV154*1),2)*BS154),2))*AU154)/100),2)+ROUND(((ROUND((ROUND(((AE154-((EU154*1.2)))*AV154*1),2)*BS154),2)*AU154)/100),2))</f>
        <v>3623.24</v>
      </c>
      <c r="DB154" s="3">
        <v>82</v>
      </c>
      <c r="DC154" s="3" t="s">
        <v>3</v>
      </c>
      <c r="DD154" s="3" t="s">
        <v>62</v>
      </c>
      <c r="DE154" s="3" t="s">
        <v>63</v>
      </c>
      <c r="DF154" s="3" t="s">
        <v>63</v>
      </c>
      <c r="DG154" s="3" t="s">
        <v>63</v>
      </c>
      <c r="DH154" s="3" t="s">
        <v>3</v>
      </c>
      <c r="DI154" s="3" t="s">
        <v>63</v>
      </c>
      <c r="DJ154" s="3" t="s">
        <v>63</v>
      </c>
      <c r="DK154" s="3" t="s">
        <v>3</v>
      </c>
      <c r="DL154" s="3" t="s">
        <v>3</v>
      </c>
      <c r="DM154" s="3" t="s">
        <v>3</v>
      </c>
      <c r="DN154" s="3">
        <v>0</v>
      </c>
      <c r="DO154" s="3">
        <v>0</v>
      </c>
      <c r="DP154" s="3">
        <v>1</v>
      </c>
      <c r="DQ154" s="3">
        <v>1</v>
      </c>
      <c r="DU154" s="3">
        <v>1013</v>
      </c>
      <c r="DV154" s="3" t="s">
        <v>22</v>
      </c>
      <c r="DW154" s="3" t="s">
        <v>22</v>
      </c>
      <c r="DX154" s="3">
        <v>1</v>
      </c>
      <c r="DZ154" s="3" t="s">
        <v>3</v>
      </c>
      <c r="EA154" s="3" t="s">
        <v>3</v>
      </c>
      <c r="EB154" s="3" t="s">
        <v>3</v>
      </c>
      <c r="EC154" s="3" t="s">
        <v>3</v>
      </c>
      <c r="EE154" s="3">
        <v>55393703</v>
      </c>
      <c r="EF154" s="3">
        <v>40</v>
      </c>
      <c r="EG154" s="3" t="s">
        <v>26</v>
      </c>
      <c r="EH154" s="3">
        <v>0</v>
      </c>
      <c r="EI154" s="3" t="s">
        <v>3</v>
      </c>
      <c r="EJ154" s="3">
        <v>2</v>
      </c>
      <c r="EK154" s="3">
        <v>71</v>
      </c>
      <c r="EL154" s="3" t="s">
        <v>51</v>
      </c>
      <c r="EM154" s="3" t="s">
        <v>52</v>
      </c>
      <c r="EO154" s="3" t="s">
        <v>67</v>
      </c>
      <c r="EQ154" s="3">
        <v>0</v>
      </c>
      <c r="ER154" s="3">
        <v>40.17</v>
      </c>
      <c r="ES154" s="3">
        <v>1.37</v>
      </c>
      <c r="ET154" s="3">
        <v>2.41</v>
      </c>
      <c r="EU154" s="3">
        <v>0</v>
      </c>
      <c r="EV154" s="3">
        <v>36.39</v>
      </c>
      <c r="EW154" s="3">
        <v>1.87</v>
      </c>
      <c r="EX154" s="3">
        <v>0</v>
      </c>
      <c r="EY154" s="3">
        <v>0</v>
      </c>
      <c r="FQ154" s="3">
        <v>0</v>
      </c>
      <c r="FR154" s="3">
        <v>0</v>
      </c>
      <c r="FS154" s="3">
        <v>2</v>
      </c>
      <c r="FX154" s="3">
        <v>90</v>
      </c>
      <c r="FY154" s="3">
        <v>46</v>
      </c>
      <c r="GA154" s="3" t="s">
        <v>3</v>
      </c>
      <c r="GD154" s="3">
        <v>1</v>
      </c>
      <c r="GF154" s="3">
        <v>329946741</v>
      </c>
      <c r="GG154" s="3">
        <v>2</v>
      </c>
      <c r="GH154" s="3">
        <v>1</v>
      </c>
      <c r="GI154" s="3">
        <v>2</v>
      </c>
      <c r="GJ154" s="3">
        <v>0</v>
      </c>
      <c r="GK154" s="3">
        <v>0</v>
      </c>
      <c r="GL154" s="3">
        <f t="shared" si="135"/>
        <v>0</v>
      </c>
      <c r="GM154" s="3">
        <f t="shared" si="136"/>
        <v>18743.509999999998</v>
      </c>
      <c r="GN154" s="3">
        <f t="shared" si="137"/>
        <v>0</v>
      </c>
      <c r="GO154" s="3">
        <f t="shared" si="138"/>
        <v>18743.509999999998</v>
      </c>
      <c r="GP154" s="3">
        <f t="shared" si="139"/>
        <v>0</v>
      </c>
      <c r="GR154" s="3">
        <v>0</v>
      </c>
      <c r="GS154" s="3">
        <v>3</v>
      </c>
      <c r="GT154" s="3">
        <v>0</v>
      </c>
      <c r="GU154" s="3" t="s">
        <v>3</v>
      </c>
      <c r="GV154" s="3">
        <f t="shared" si="140"/>
        <v>0</v>
      </c>
      <c r="GW154" s="3">
        <v>1</v>
      </c>
      <c r="GX154" s="3">
        <f t="shared" si="141"/>
        <v>0</v>
      </c>
      <c r="HA154" s="3">
        <v>0</v>
      </c>
      <c r="HB154" s="3">
        <v>0</v>
      </c>
      <c r="HC154" s="3">
        <f t="shared" si="142"/>
        <v>0</v>
      </c>
      <c r="HE154" s="3" t="s">
        <v>3</v>
      </c>
      <c r="HF154" s="3" t="s">
        <v>3</v>
      </c>
      <c r="HM154" s="3" t="s">
        <v>3</v>
      </c>
      <c r="HN154" s="3" t="s">
        <v>3</v>
      </c>
      <c r="HO154" s="3" t="s">
        <v>3</v>
      </c>
      <c r="HP154" s="3" t="s">
        <v>3</v>
      </c>
      <c r="HQ154" s="3" t="s">
        <v>3</v>
      </c>
      <c r="HS154" s="3">
        <v>0</v>
      </c>
      <c r="IK154" s="3">
        <v>0</v>
      </c>
    </row>
    <row r="155" spans="1:255" x14ac:dyDescent="0.2">
      <c r="A155" s="2">
        <v>18</v>
      </c>
      <c r="B155" s="2">
        <v>1</v>
      </c>
      <c r="C155" s="2">
        <v>329</v>
      </c>
      <c r="D155" s="2"/>
      <c r="E155" s="2" t="s">
        <v>255</v>
      </c>
      <c r="F155" s="2" t="s">
        <v>256</v>
      </c>
      <c r="G155" s="2" t="s">
        <v>257</v>
      </c>
      <c r="H155" s="2" t="s">
        <v>161</v>
      </c>
      <c r="I155" s="2">
        <f>I153*J155</f>
        <v>3</v>
      </c>
      <c r="J155" s="2">
        <v>1</v>
      </c>
      <c r="K155" s="2">
        <v>1</v>
      </c>
      <c r="L155" s="2"/>
      <c r="M155" s="2"/>
      <c r="N155" s="2"/>
      <c r="O155" s="2">
        <f t="shared" si="116"/>
        <v>1131.1500000000001</v>
      </c>
      <c r="P155" s="2">
        <f t="shared" si="117"/>
        <v>1131.1500000000001</v>
      </c>
      <c r="Q155" s="2">
        <f>(ROUND((ROUND(((ET155)*AV155*I155),2)*BB155),2)+ROUND((ROUND(((AE155-(EU155))*AV155*I155),2)*BS155),2))</f>
        <v>0</v>
      </c>
      <c r="R155" s="2">
        <f>(ROUND((ROUND(((EU155)*AV155*I155),2)*BS155),2)+ROUND((ROUND(((AE155-(EU155))*AV155*I155),2)*BS155),2))</f>
        <v>0</v>
      </c>
      <c r="S155" s="2">
        <f t="shared" si="118"/>
        <v>0</v>
      </c>
      <c r="T155" s="2">
        <f t="shared" si="119"/>
        <v>0</v>
      </c>
      <c r="U155" s="2">
        <f t="shared" si="120"/>
        <v>0</v>
      </c>
      <c r="V155" s="2">
        <f t="shared" si="121"/>
        <v>0</v>
      </c>
      <c r="W155" s="2">
        <f t="shared" si="122"/>
        <v>0</v>
      </c>
      <c r="X155" s="2">
        <f>(ROUND((((S155+ROUND((ROUND(((EU155)*AV155*I155),2)*BS155),2))*AT155)/100),2)+ROUND(((ROUND((ROUND(((AE155-(EU155))*AV155*I155),2)*BS155),2)*AT155)/100),2))</f>
        <v>0</v>
      </c>
      <c r="Y155" s="2">
        <f>(ROUND((((S155+ROUND((ROUND(((EU155)*AV155*I155),2)*BS155),2))*AU155)/100),2)+ROUND(((ROUND((ROUND(((AE155-(EU155))*AV155*I155),2)*BS155),2)*AU155)/100),2))</f>
        <v>0</v>
      </c>
      <c r="Z155" s="2"/>
      <c r="AA155" s="2">
        <v>55929113</v>
      </c>
      <c r="AB155" s="2">
        <f t="shared" si="123"/>
        <v>377.05</v>
      </c>
      <c r="AC155" s="2">
        <f>ROUND((ES155),6)</f>
        <v>377.05</v>
      </c>
      <c r="AD155" s="2">
        <f>ROUND((((ET155)-(EU155))+AE155),6)</f>
        <v>0</v>
      </c>
      <c r="AE155" s="2">
        <f>ROUND((EU155),6)</f>
        <v>0</v>
      </c>
      <c r="AF155" s="2">
        <f>ROUND((EV155),6)</f>
        <v>0</v>
      </c>
      <c r="AG155" s="2">
        <f t="shared" si="125"/>
        <v>0</v>
      </c>
      <c r="AH155" s="2">
        <f>(EW155)</f>
        <v>0</v>
      </c>
      <c r="AI155" s="2">
        <f>(EX155)</f>
        <v>0</v>
      </c>
      <c r="AJ155" s="2">
        <f t="shared" si="127"/>
        <v>0</v>
      </c>
      <c r="AK155" s="2">
        <v>377.05000000000007</v>
      </c>
      <c r="AL155" s="2">
        <v>377.05000000000007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1</v>
      </c>
      <c r="AW155" s="2">
        <v>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3</v>
      </c>
      <c r="BI155" s="2">
        <v>3</v>
      </c>
      <c r="BJ155" s="2" t="s">
        <v>256</v>
      </c>
      <c r="BK155" s="2"/>
      <c r="BL155" s="2"/>
      <c r="BM155" s="2">
        <v>400007</v>
      </c>
      <c r="BN155" s="2">
        <v>0</v>
      </c>
      <c r="BO155" s="2" t="s">
        <v>3</v>
      </c>
      <c r="BP155" s="2">
        <v>0</v>
      </c>
      <c r="BQ155" s="2">
        <v>214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90</v>
      </c>
      <c r="CA155" s="2">
        <v>46</v>
      </c>
      <c r="CB155" s="2" t="s">
        <v>3</v>
      </c>
      <c r="CC155" s="2"/>
      <c r="CD155" s="2"/>
      <c r="CE155" s="2">
        <v>1566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1252</v>
      </c>
      <c r="CO155" s="2">
        <v>0</v>
      </c>
      <c r="CP155" s="2">
        <f t="shared" si="128"/>
        <v>1131.1500000000001</v>
      </c>
      <c r="CQ155" s="2">
        <f t="shared" si="129"/>
        <v>377.05</v>
      </c>
      <c r="CR155" s="2">
        <f>(ROUND((ROUND(((ET155)*AV155*1),2)*BB155),2)+ROUND((ROUND(((AE155-(EU155))*AV155*1),2)*BS155),2))</f>
        <v>0</v>
      </c>
      <c r="CS155" s="2">
        <f>(ROUND((ROUND(((EU155)*AV155*1),2)*BS155),2)+ROUND((ROUND(((AE155-(EU155))*AV155*1),2)*BS155),2))</f>
        <v>0</v>
      </c>
      <c r="CT155" s="2">
        <f t="shared" si="130"/>
        <v>0</v>
      </c>
      <c r="CU155" s="2">
        <f t="shared" si="131"/>
        <v>0</v>
      </c>
      <c r="CV155" s="2">
        <f t="shared" si="132"/>
        <v>0</v>
      </c>
      <c r="CW155" s="2">
        <f t="shared" si="133"/>
        <v>0</v>
      </c>
      <c r="CX155" s="2">
        <f t="shared" si="134"/>
        <v>0</v>
      </c>
      <c r="CY155" s="2">
        <f>(ROUND((((S155+ROUND((ROUND(((EU155)*AV155*1),2)*BS155),2))*AT155)/100),2)+ROUND(((ROUND((ROUND(((AE155-(EU155))*AV155*1),2)*BS155),2)*AT155)/100),2))</f>
        <v>0</v>
      </c>
      <c r="CZ155" s="2">
        <f>(ROUND((((S155+ROUND((ROUND(((EU155)*AV155*1),2)*BS155),2))*AU155)/100),2)+ROUND(((ROUND((ROUND(((AE155-(EU155))*AV155*1),2)*BS155),2)*AU155)/100),2))</f>
        <v>0</v>
      </c>
      <c r="DA155" s="2"/>
      <c r="DB155" s="2"/>
      <c r="DC155" s="2" t="s">
        <v>3</v>
      </c>
      <c r="DD155" s="2" t="s">
        <v>3</v>
      </c>
      <c r="DE155" s="2" t="s">
        <v>3</v>
      </c>
      <c r="DF155" s="2" t="s">
        <v>3</v>
      </c>
      <c r="DG155" s="2" t="s">
        <v>3</v>
      </c>
      <c r="DH155" s="2" t="s">
        <v>3</v>
      </c>
      <c r="DI155" s="2" t="s">
        <v>3</v>
      </c>
      <c r="DJ155" s="2" t="s">
        <v>3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1013</v>
      </c>
      <c r="DV155" s="2" t="s">
        <v>161</v>
      </c>
      <c r="DW155" s="2" t="s">
        <v>161</v>
      </c>
      <c r="DX155" s="2">
        <v>1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55393630</v>
      </c>
      <c r="EF155" s="2">
        <v>214</v>
      </c>
      <c r="EG155" s="2" t="s">
        <v>162</v>
      </c>
      <c r="EH155" s="2">
        <v>0</v>
      </c>
      <c r="EI155" s="2" t="s">
        <v>3</v>
      </c>
      <c r="EJ155" s="2">
        <v>3</v>
      </c>
      <c r="EK155" s="2">
        <v>400007</v>
      </c>
      <c r="EL155" s="2" t="s">
        <v>162</v>
      </c>
      <c r="EM155" s="2" t="s">
        <v>163</v>
      </c>
      <c r="EN155" s="2"/>
      <c r="EO155" s="2" t="s">
        <v>67</v>
      </c>
      <c r="EP155" s="2"/>
      <c r="EQ155" s="2">
        <v>16</v>
      </c>
      <c r="ER155" s="2">
        <v>0</v>
      </c>
      <c r="ES155" s="2">
        <v>377.05000000000007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f>P155</f>
        <v>1131.1500000000001</v>
      </c>
      <c r="FS155" s="2">
        <v>0</v>
      </c>
      <c r="FT155" s="2"/>
      <c r="FU155" s="2"/>
      <c r="FV155" s="2"/>
      <c r="FW155" s="2"/>
      <c r="FX155" s="2">
        <v>90</v>
      </c>
      <c r="FY155" s="2">
        <v>46</v>
      </c>
      <c r="FZ155" s="2"/>
      <c r="GA155" s="2" t="s">
        <v>258</v>
      </c>
      <c r="GB155" s="2"/>
      <c r="GC155" s="2"/>
      <c r="GD155" s="2">
        <v>1</v>
      </c>
      <c r="GE155" s="2"/>
      <c r="GF155" s="2">
        <v>-1747805718</v>
      </c>
      <c r="GG155" s="2">
        <v>2</v>
      </c>
      <c r="GH155" s="2">
        <v>4</v>
      </c>
      <c r="GI155" s="2">
        <v>-2</v>
      </c>
      <c r="GJ155" s="2">
        <v>0</v>
      </c>
      <c r="GK155" s="2">
        <v>0</v>
      </c>
      <c r="GL155" s="2">
        <f t="shared" si="135"/>
        <v>0</v>
      </c>
      <c r="GM155" s="2">
        <f t="shared" si="136"/>
        <v>1131.1500000000001</v>
      </c>
      <c r="GN155" s="2">
        <f t="shared" si="137"/>
        <v>0</v>
      </c>
      <c r="GO155" s="2">
        <f t="shared" si="138"/>
        <v>0</v>
      </c>
      <c r="GP155" s="2">
        <f t="shared" si="139"/>
        <v>0</v>
      </c>
      <c r="GQ155" s="2"/>
      <c r="GR155" s="2">
        <v>1</v>
      </c>
      <c r="GS155" s="2">
        <v>2</v>
      </c>
      <c r="GT155" s="2">
        <v>0</v>
      </c>
      <c r="GU155" s="2" t="s">
        <v>3</v>
      </c>
      <c r="GV155" s="2">
        <f t="shared" si="140"/>
        <v>0</v>
      </c>
      <c r="GW155" s="2">
        <v>1</v>
      </c>
      <c r="GX155" s="2">
        <f t="shared" si="141"/>
        <v>0</v>
      </c>
      <c r="GY155" s="2"/>
      <c r="GZ155" s="2"/>
      <c r="HA155" s="2">
        <v>0</v>
      </c>
      <c r="HB155" s="2">
        <v>0</v>
      </c>
      <c r="HC155" s="2">
        <f t="shared" si="142"/>
        <v>0</v>
      </c>
      <c r="HD155" s="2"/>
      <c r="HE155" s="2" t="s">
        <v>34</v>
      </c>
      <c r="HF155" s="2" t="s">
        <v>165</v>
      </c>
      <c r="HG155" s="2"/>
      <c r="HH155" s="2"/>
      <c r="HI155" s="2"/>
      <c r="HJ155" s="2"/>
      <c r="HK155" s="2"/>
      <c r="HL155" s="2"/>
      <c r="HM155" s="2" t="s">
        <v>62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2">
      <c r="A156" s="3">
        <v>18</v>
      </c>
      <c r="B156" s="3">
        <v>1</v>
      </c>
      <c r="C156" s="3">
        <v>336</v>
      </c>
      <c r="E156" s="3" t="s">
        <v>255</v>
      </c>
      <c r="F156" s="3" t="s">
        <v>256</v>
      </c>
      <c r="G156" s="3" t="s">
        <v>257</v>
      </c>
      <c r="H156" s="3" t="s">
        <v>161</v>
      </c>
      <c r="I156" s="3">
        <f>I154*J156</f>
        <v>3</v>
      </c>
      <c r="J156" s="3">
        <v>1</v>
      </c>
      <c r="K156" s="3">
        <v>1</v>
      </c>
      <c r="O156" s="3">
        <f t="shared" si="116"/>
        <v>8562.81</v>
      </c>
      <c r="P156" s="3">
        <f t="shared" si="117"/>
        <v>8562.81</v>
      </c>
      <c r="Q156" s="3">
        <f>(ROUND((ROUND(((ET156)*AV156*I156),2)*BB156),2)+ROUND((ROUND(((AE156-(EU156))*AV156*I156),2)*BS156),2))</f>
        <v>0</v>
      </c>
      <c r="R156" s="3">
        <f>(ROUND((ROUND(((EU156)*AV156*I156),2)*BS156),2)+ROUND((ROUND(((AE156-(EU156))*AV156*I156),2)*BS156),2))</f>
        <v>0</v>
      </c>
      <c r="S156" s="3">
        <f t="shared" si="118"/>
        <v>0</v>
      </c>
      <c r="T156" s="3">
        <f t="shared" si="119"/>
        <v>0</v>
      </c>
      <c r="U156" s="3">
        <f t="shared" si="120"/>
        <v>0</v>
      </c>
      <c r="V156" s="3">
        <f t="shared" si="121"/>
        <v>0</v>
      </c>
      <c r="W156" s="3">
        <f t="shared" si="122"/>
        <v>0</v>
      </c>
      <c r="X156" s="3">
        <f>(ROUND((((S156+ROUND((ROUND(((EU156)*AV156*I156),2)*BS156),2))*AT156)/100),2)+ROUND(((ROUND((ROUND(((AE156-(EU156))*AV156*I156),2)*BS156),2)*AT156)/100),2))</f>
        <v>0</v>
      </c>
      <c r="Y156" s="3">
        <f>(ROUND((((S156+ROUND((ROUND(((EU156)*AV156*I156),2)*BS156),2))*AU156)/100),2)+ROUND(((ROUND((ROUND(((AE156-(EU156))*AV156*I156),2)*BS156),2)*AU156)/100),2))</f>
        <v>0</v>
      </c>
      <c r="AA156" s="3">
        <v>55929115</v>
      </c>
      <c r="AB156" s="3">
        <f t="shared" si="123"/>
        <v>377.05</v>
      </c>
      <c r="AC156" s="3">
        <f>ROUND((ES156),6)</f>
        <v>377.05</v>
      </c>
      <c r="AD156" s="3">
        <f>ROUND((((ET156)-(EU156))+AE156),6)</f>
        <v>0</v>
      </c>
      <c r="AE156" s="3">
        <f>ROUND((EU156),6)</f>
        <v>0</v>
      </c>
      <c r="AF156" s="3">
        <f>ROUND((EV156),6)</f>
        <v>0</v>
      </c>
      <c r="AG156" s="3">
        <f t="shared" si="125"/>
        <v>0</v>
      </c>
      <c r="AH156" s="3">
        <f>(EW156)</f>
        <v>0</v>
      </c>
      <c r="AI156" s="3">
        <f>(EX156)</f>
        <v>0</v>
      </c>
      <c r="AJ156" s="3">
        <f t="shared" si="127"/>
        <v>0</v>
      </c>
      <c r="AK156" s="3">
        <v>377.05000000000007</v>
      </c>
      <c r="AL156" s="3">
        <v>377.05000000000007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1</v>
      </c>
      <c r="AW156" s="3">
        <v>1</v>
      </c>
      <c r="AZ156" s="3">
        <v>1</v>
      </c>
      <c r="BA156" s="3">
        <v>1</v>
      </c>
      <c r="BB156" s="3">
        <v>1</v>
      </c>
      <c r="BC156" s="3">
        <v>7.57</v>
      </c>
      <c r="BD156" s="3" t="s">
        <v>3</v>
      </c>
      <c r="BE156" s="3" t="s">
        <v>3</v>
      </c>
      <c r="BF156" s="3" t="s">
        <v>3</v>
      </c>
      <c r="BG156" s="3" t="s">
        <v>3</v>
      </c>
      <c r="BH156" s="3">
        <v>3</v>
      </c>
      <c r="BI156" s="3">
        <v>3</v>
      </c>
      <c r="BJ156" s="3" t="s">
        <v>256</v>
      </c>
      <c r="BM156" s="3">
        <v>400007</v>
      </c>
      <c r="BN156" s="3">
        <v>0</v>
      </c>
      <c r="BO156" s="3" t="s">
        <v>3</v>
      </c>
      <c r="BP156" s="3">
        <v>0</v>
      </c>
      <c r="BQ156" s="3">
        <v>214</v>
      </c>
      <c r="BR156" s="3">
        <v>0</v>
      </c>
      <c r="BS156" s="3">
        <v>1</v>
      </c>
      <c r="BT156" s="3">
        <v>1</v>
      </c>
      <c r="BU156" s="3">
        <v>1</v>
      </c>
      <c r="BV156" s="3">
        <v>1</v>
      </c>
      <c r="BW156" s="3">
        <v>1</v>
      </c>
      <c r="BX156" s="3">
        <v>1</v>
      </c>
      <c r="BY156" s="3" t="s">
        <v>3</v>
      </c>
      <c r="BZ156" s="3">
        <v>90</v>
      </c>
      <c r="CA156" s="3">
        <v>46</v>
      </c>
      <c r="CB156" s="3" t="s">
        <v>3</v>
      </c>
      <c r="CE156" s="3">
        <v>1566</v>
      </c>
      <c r="CF156" s="3">
        <v>0</v>
      </c>
      <c r="CG156" s="3">
        <v>0</v>
      </c>
      <c r="CM156" s="3">
        <v>0</v>
      </c>
      <c r="CN156" s="3" t="s">
        <v>1252</v>
      </c>
      <c r="CO156" s="3">
        <v>0</v>
      </c>
      <c r="CP156" s="3">
        <f t="shared" si="128"/>
        <v>8562.81</v>
      </c>
      <c r="CQ156" s="3">
        <f t="shared" si="129"/>
        <v>2854.27</v>
      </c>
      <c r="CR156" s="3">
        <f>(ROUND((ROUND(((ET156)*AV156*1),2)*BB156),2)+ROUND((ROUND(((AE156-(EU156))*AV156*1),2)*BS156),2))</f>
        <v>0</v>
      </c>
      <c r="CS156" s="3">
        <f>(ROUND((ROUND(((EU156)*AV156*1),2)*BS156),2)+ROUND((ROUND(((AE156-(EU156))*AV156*1),2)*BS156),2))</f>
        <v>0</v>
      </c>
      <c r="CT156" s="3">
        <f t="shared" si="130"/>
        <v>0</v>
      </c>
      <c r="CU156" s="3">
        <f t="shared" si="131"/>
        <v>0</v>
      </c>
      <c r="CV156" s="3">
        <f t="shared" si="132"/>
        <v>0</v>
      </c>
      <c r="CW156" s="3">
        <f t="shared" si="133"/>
        <v>0</v>
      </c>
      <c r="CX156" s="3">
        <f t="shared" si="134"/>
        <v>0</v>
      </c>
      <c r="CY156" s="3">
        <f>(ROUND((((S156+ROUND((ROUND(((EU156)*AV156*1),2)*BS156),2))*AT156)/100),2)+ROUND(((ROUND((ROUND(((AE156-(EU156))*AV156*1),2)*BS156),2)*AT156)/100),2))</f>
        <v>0</v>
      </c>
      <c r="CZ156" s="3">
        <f>(ROUND((((S156+ROUND((ROUND(((EU156)*AV156*1),2)*BS156),2))*AU156)/100),2)+ROUND(((ROUND((ROUND(((AE156-(EU156))*AV156*1),2)*BS156),2)*AU156)/100),2))</f>
        <v>0</v>
      </c>
      <c r="DC156" s="3" t="s">
        <v>3</v>
      </c>
      <c r="DD156" s="3" t="s">
        <v>3</v>
      </c>
      <c r="DE156" s="3" t="s">
        <v>3</v>
      </c>
      <c r="DF156" s="3" t="s">
        <v>3</v>
      </c>
      <c r="DG156" s="3" t="s">
        <v>3</v>
      </c>
      <c r="DH156" s="3" t="s">
        <v>3</v>
      </c>
      <c r="DI156" s="3" t="s">
        <v>3</v>
      </c>
      <c r="DJ156" s="3" t="s">
        <v>3</v>
      </c>
      <c r="DK156" s="3" t="s">
        <v>3</v>
      </c>
      <c r="DL156" s="3" t="s">
        <v>3</v>
      </c>
      <c r="DM156" s="3" t="s">
        <v>3</v>
      </c>
      <c r="DN156" s="3">
        <v>0</v>
      </c>
      <c r="DO156" s="3">
        <v>0</v>
      </c>
      <c r="DP156" s="3">
        <v>1</v>
      </c>
      <c r="DQ156" s="3">
        <v>1</v>
      </c>
      <c r="DU156" s="3">
        <v>1013</v>
      </c>
      <c r="DV156" s="3" t="s">
        <v>161</v>
      </c>
      <c r="DW156" s="3" t="s">
        <v>161</v>
      </c>
      <c r="DX156" s="3">
        <v>1</v>
      </c>
      <c r="DZ156" s="3" t="s">
        <v>3</v>
      </c>
      <c r="EA156" s="3" t="s">
        <v>3</v>
      </c>
      <c r="EB156" s="3" t="s">
        <v>3</v>
      </c>
      <c r="EC156" s="3" t="s">
        <v>3</v>
      </c>
      <c r="EE156" s="3">
        <v>55393630</v>
      </c>
      <c r="EF156" s="3">
        <v>214</v>
      </c>
      <c r="EG156" s="3" t="s">
        <v>162</v>
      </c>
      <c r="EH156" s="3">
        <v>0</v>
      </c>
      <c r="EI156" s="3" t="s">
        <v>3</v>
      </c>
      <c r="EJ156" s="3">
        <v>3</v>
      </c>
      <c r="EK156" s="3">
        <v>400007</v>
      </c>
      <c r="EL156" s="3" t="s">
        <v>162</v>
      </c>
      <c r="EM156" s="3" t="s">
        <v>163</v>
      </c>
      <c r="EO156" s="3" t="s">
        <v>67</v>
      </c>
      <c r="EQ156" s="3">
        <v>16</v>
      </c>
      <c r="ER156" s="3">
        <v>0</v>
      </c>
      <c r="ES156" s="3">
        <v>377.05000000000007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Z156" s="3">
        <v>5</v>
      </c>
      <c r="FC156" s="3">
        <v>1</v>
      </c>
      <c r="FD156" s="3">
        <v>18</v>
      </c>
      <c r="FF156" s="3">
        <v>3340.7</v>
      </c>
      <c r="FQ156" s="3">
        <v>0</v>
      </c>
      <c r="FR156" s="3">
        <f>P156</f>
        <v>8562.81</v>
      </c>
      <c r="FS156" s="3">
        <v>0</v>
      </c>
      <c r="FX156" s="3">
        <v>90</v>
      </c>
      <c r="FY156" s="3">
        <v>46</v>
      </c>
      <c r="GA156" s="3" t="s">
        <v>258</v>
      </c>
      <c r="GD156" s="3">
        <v>1</v>
      </c>
      <c r="GF156" s="3">
        <v>-1747805718</v>
      </c>
      <c r="GG156" s="3">
        <v>2</v>
      </c>
      <c r="GH156" s="3">
        <v>3</v>
      </c>
      <c r="GI156" s="3">
        <v>5</v>
      </c>
      <c r="GJ156" s="3">
        <v>0</v>
      </c>
      <c r="GK156" s="3">
        <v>0</v>
      </c>
      <c r="GL156" s="3">
        <f t="shared" si="135"/>
        <v>0</v>
      </c>
      <c r="GM156" s="3">
        <f t="shared" si="136"/>
        <v>8562.81</v>
      </c>
      <c r="GN156" s="3">
        <f t="shared" si="137"/>
        <v>0</v>
      </c>
      <c r="GO156" s="3">
        <f t="shared" si="138"/>
        <v>0</v>
      </c>
      <c r="GP156" s="3">
        <f t="shared" si="139"/>
        <v>0</v>
      </c>
      <c r="GR156" s="3">
        <v>1</v>
      </c>
      <c r="GS156" s="3">
        <v>1</v>
      </c>
      <c r="GT156" s="3">
        <v>0</v>
      </c>
      <c r="GU156" s="3" t="s">
        <v>3</v>
      </c>
      <c r="GV156" s="3">
        <f t="shared" si="140"/>
        <v>0</v>
      </c>
      <c r="GW156" s="3">
        <v>1</v>
      </c>
      <c r="GX156" s="3">
        <f t="shared" si="141"/>
        <v>0</v>
      </c>
      <c r="HA156" s="3">
        <v>0</v>
      </c>
      <c r="HB156" s="3">
        <v>0</v>
      </c>
      <c r="HC156" s="3">
        <f t="shared" si="142"/>
        <v>0</v>
      </c>
      <c r="HE156" s="3" t="s">
        <v>34</v>
      </c>
      <c r="HF156" s="3" t="s">
        <v>165</v>
      </c>
      <c r="HM156" s="3" t="s">
        <v>62</v>
      </c>
      <c r="HN156" s="3" t="s">
        <v>3</v>
      </c>
      <c r="HO156" s="3" t="s">
        <v>3</v>
      </c>
      <c r="HP156" s="3" t="s">
        <v>3</v>
      </c>
      <c r="HQ156" s="3" t="s">
        <v>3</v>
      </c>
      <c r="HS156" s="3">
        <v>0</v>
      </c>
      <c r="IK156" s="3">
        <v>0</v>
      </c>
    </row>
    <row r="157" spans="1:255" x14ac:dyDescent="0.2">
      <c r="A157" s="2">
        <v>17</v>
      </c>
      <c r="B157" s="2">
        <v>1</v>
      </c>
      <c r="C157" s="2">
        <f>ROW(SmtRes!A337)</f>
        <v>337</v>
      </c>
      <c r="D157" s="2">
        <f>ROW(EtalonRes!A395)</f>
        <v>395</v>
      </c>
      <c r="E157" s="2" t="s">
        <v>259</v>
      </c>
      <c r="F157" s="2" t="s">
        <v>260</v>
      </c>
      <c r="G157" s="2" t="s">
        <v>261</v>
      </c>
      <c r="H157" s="2" t="s">
        <v>22</v>
      </c>
      <c r="I157" s="2">
        <v>32</v>
      </c>
      <c r="J157" s="2">
        <v>0</v>
      </c>
      <c r="K157" s="2">
        <v>32</v>
      </c>
      <c r="L157" s="2"/>
      <c r="M157" s="2"/>
      <c r="N157" s="2"/>
      <c r="O157" s="2">
        <f t="shared" ref="O157:O188" si="147">ROUND(CP157,2)</f>
        <v>131.47999999999999</v>
      </c>
      <c r="P157" s="2">
        <f t="shared" ref="P157:P192" si="148">ROUND((ROUND((AC157*AW157*I157),2)*BC157),2)</f>
        <v>0</v>
      </c>
      <c r="Q157" s="2">
        <f>(ROUND((ROUND((((ET157*1.2))*AV157*I157),2)*BB157),2)+ROUND((ROUND(((AE157-((EU157*1.2)))*AV157*I157),2)*BS157),2))</f>
        <v>0</v>
      </c>
      <c r="R157" s="2">
        <f>(ROUND((ROUND((((EU157*1.2))*AV157*I157),2)*BS157),2)+ROUND((ROUND(((AE157-((EU157*1.2)))*AV157*I157),2)*BS157),2))</f>
        <v>0</v>
      </c>
      <c r="S157" s="2">
        <f t="shared" ref="S157:S188" si="149">ROUND((ROUND((AF157*AV157*I157),2)*BA157),2)</f>
        <v>131.47999999999999</v>
      </c>
      <c r="T157" s="2">
        <f t="shared" ref="T157:T188" si="150">ROUND(CU157*I157,2)</f>
        <v>0</v>
      </c>
      <c r="U157" s="2">
        <f t="shared" ref="U157:U188" si="151">CV157*I157</f>
        <v>10.4352</v>
      </c>
      <c r="V157" s="2">
        <f t="shared" ref="V157:V188" si="152">CW157*I157</f>
        <v>0</v>
      </c>
      <c r="W157" s="2">
        <f t="shared" ref="W157:W188" si="153">ROUND(CX157*I157,2)</f>
        <v>0</v>
      </c>
      <c r="X157" s="2">
        <f>(ROUND((((S157+ROUND((ROUND((((EU157*1.2))*AV157*I157),2)*BS157),2))*AT157)/100),2)+ROUND(((ROUND((ROUND(((AE157-((EU157*1.2)))*AV157*I157),2)*BS157),2)*AT157)/100),2))</f>
        <v>124.91</v>
      </c>
      <c r="Y157" s="2">
        <f>(ROUND((((S157+ROUND((ROUND((((EU157*1.2))*AV157*I157),2)*BS157),2))*AU157)/100),2)+ROUND(((ROUND((ROUND(((AE157-((EU157*1.2)))*AV157*I157),2)*BS157),2)*AU157)/100),2))</f>
        <v>69.680000000000007</v>
      </c>
      <c r="Z157" s="2"/>
      <c r="AA157" s="2">
        <v>55929113</v>
      </c>
      <c r="AB157" s="2">
        <f t="shared" ref="AB157:AB188" si="154">ROUND((AC157+AD157+AF157),6)</f>
        <v>3.78</v>
      </c>
      <c r="AC157" s="2">
        <f>ROUND(((ES157*1)),6)</f>
        <v>0</v>
      </c>
      <c r="AD157" s="2">
        <f>ROUND(((((ET157*1.2))-((EU157*1.2)))+AE157),6)</f>
        <v>0</v>
      </c>
      <c r="AE157" s="2">
        <f>ROUND(((EU157*1.2)),6)</f>
        <v>0</v>
      </c>
      <c r="AF157" s="2">
        <f>ROUND(((EV157*1.2)),6)</f>
        <v>3.78</v>
      </c>
      <c r="AG157" s="2">
        <f t="shared" ref="AG157:AG188" si="155">ROUND((AP157),6)</f>
        <v>0</v>
      </c>
      <c r="AH157" s="2">
        <f>((EW157*1.2))</f>
        <v>0.3</v>
      </c>
      <c r="AI157" s="2">
        <f>((EX157*1.2))</f>
        <v>0</v>
      </c>
      <c r="AJ157" s="2">
        <f t="shared" ref="AJ157:AJ188" si="156">(AS157)</f>
        <v>0</v>
      </c>
      <c r="AK157" s="2">
        <v>3.15</v>
      </c>
      <c r="AL157" s="2">
        <v>0</v>
      </c>
      <c r="AM157" s="2">
        <v>0</v>
      </c>
      <c r="AN157" s="2">
        <v>0</v>
      </c>
      <c r="AO157" s="2">
        <v>3.15</v>
      </c>
      <c r="AP157" s="2">
        <v>0</v>
      </c>
      <c r="AQ157" s="2">
        <v>0.25</v>
      </c>
      <c r="AR157" s="2">
        <v>0</v>
      </c>
      <c r="AS157" s="2">
        <v>0</v>
      </c>
      <c r="AT157" s="2">
        <v>95</v>
      </c>
      <c r="AU157" s="2">
        <v>53</v>
      </c>
      <c r="AV157" s="2">
        <v>1.087</v>
      </c>
      <c r="AW157" s="2">
        <v>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0</v>
      </c>
      <c r="BI157" s="2">
        <v>2</v>
      </c>
      <c r="BJ157" s="2" t="s">
        <v>262</v>
      </c>
      <c r="BK157" s="2"/>
      <c r="BL157" s="2"/>
      <c r="BM157" s="2">
        <v>69</v>
      </c>
      <c r="BN157" s="2">
        <v>0</v>
      </c>
      <c r="BO157" s="2" t="s">
        <v>260</v>
      </c>
      <c r="BP157" s="2">
        <v>1</v>
      </c>
      <c r="BQ157" s="2">
        <v>40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95</v>
      </c>
      <c r="CA157" s="2">
        <v>53</v>
      </c>
      <c r="CB157" s="2" t="s">
        <v>3</v>
      </c>
      <c r="CC157" s="2"/>
      <c r="CD157" s="2"/>
      <c r="CE157" s="2">
        <v>1566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1250</v>
      </c>
      <c r="CO157" s="2">
        <v>0</v>
      </c>
      <c r="CP157" s="2">
        <f t="shared" ref="CP157:CP188" si="157">(P157+Q157+S157)</f>
        <v>131.47999999999999</v>
      </c>
      <c r="CQ157" s="2">
        <f t="shared" ref="CQ157:CQ192" si="158">ROUND((ROUND((AC157*AW157*1),2)*BC157),2)</f>
        <v>0</v>
      </c>
      <c r="CR157" s="2">
        <f>(ROUND((ROUND((((ET157*1.2))*AV157*1),2)*BB157),2)+ROUND((ROUND(((AE157-((EU157*1.2)))*AV157*1),2)*BS157),2))</f>
        <v>0</v>
      </c>
      <c r="CS157" s="2">
        <f>(ROUND((ROUND((((EU157*1.2))*AV157*1),2)*BS157),2)+ROUND((ROUND(((AE157-((EU157*1.2)))*AV157*1),2)*BS157),2))</f>
        <v>0</v>
      </c>
      <c r="CT157" s="2">
        <f t="shared" ref="CT157:CT188" si="159">ROUND((ROUND((AF157*AV157*1),2)*BA157),2)</f>
        <v>4.1100000000000003</v>
      </c>
      <c r="CU157" s="2">
        <f t="shared" ref="CU157:CU188" si="160">AG157</f>
        <v>0</v>
      </c>
      <c r="CV157" s="2">
        <f t="shared" ref="CV157:CV188" si="161">(AH157*AV157)</f>
        <v>0.3261</v>
      </c>
      <c r="CW157" s="2">
        <f t="shared" ref="CW157:CW188" si="162">AI157</f>
        <v>0</v>
      </c>
      <c r="CX157" s="2">
        <f t="shared" ref="CX157:CX188" si="163">AJ157</f>
        <v>0</v>
      </c>
      <c r="CY157" s="2">
        <f>(ROUND((((S157+ROUND((ROUND((((EU157*1.2))*AV157*1),2)*BS157),2))*AT157)/100),2)+ROUND(((ROUND((ROUND(((AE157-((EU157*1.2)))*AV157*1),2)*BS157),2)*AT157)/100),2))</f>
        <v>124.91</v>
      </c>
      <c r="CZ157" s="2">
        <f>(ROUND((((S157+ROUND((ROUND((((EU157*1.2))*AV157*1),2)*BS157),2))*AU157)/100),2)+ROUND(((ROUND((ROUND(((AE157-((EU157*1.2)))*AV157*1),2)*BS157),2)*AU157)/100),2))</f>
        <v>69.680000000000007</v>
      </c>
      <c r="DA157" s="2"/>
      <c r="DB157" s="2">
        <v>83</v>
      </c>
      <c r="DC157" s="2" t="s">
        <v>3</v>
      </c>
      <c r="DD157" s="2" t="s">
        <v>62</v>
      </c>
      <c r="DE157" s="2" t="s">
        <v>63</v>
      </c>
      <c r="DF157" s="2" t="s">
        <v>63</v>
      </c>
      <c r="DG157" s="2" t="s">
        <v>63</v>
      </c>
      <c r="DH157" s="2" t="s">
        <v>3</v>
      </c>
      <c r="DI157" s="2" t="s">
        <v>63</v>
      </c>
      <c r="DJ157" s="2" t="s">
        <v>63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1013</v>
      </c>
      <c r="DV157" s="2" t="s">
        <v>22</v>
      </c>
      <c r="DW157" s="2" t="s">
        <v>22</v>
      </c>
      <c r="DX157" s="2">
        <v>1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55393701</v>
      </c>
      <c r="EF157" s="2">
        <v>40</v>
      </c>
      <c r="EG157" s="2" t="s">
        <v>26</v>
      </c>
      <c r="EH157" s="2">
        <v>0</v>
      </c>
      <c r="EI157" s="2" t="s">
        <v>3</v>
      </c>
      <c r="EJ157" s="2">
        <v>2</v>
      </c>
      <c r="EK157" s="2">
        <v>69</v>
      </c>
      <c r="EL157" s="2" t="s">
        <v>263</v>
      </c>
      <c r="EM157" s="2" t="s">
        <v>264</v>
      </c>
      <c r="EN157" s="2"/>
      <c r="EO157" s="2" t="s">
        <v>67</v>
      </c>
      <c r="EP157" s="2"/>
      <c r="EQ157" s="2">
        <v>0</v>
      </c>
      <c r="ER157" s="2">
        <v>3.15</v>
      </c>
      <c r="ES157" s="2">
        <v>0</v>
      </c>
      <c r="ET157" s="2">
        <v>0</v>
      </c>
      <c r="EU157" s="2">
        <v>0</v>
      </c>
      <c r="EV157" s="2">
        <v>3.15</v>
      </c>
      <c r="EW157" s="2">
        <v>0.25</v>
      </c>
      <c r="EX157" s="2">
        <v>0</v>
      </c>
      <c r="EY157" s="2">
        <v>0</v>
      </c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v>0</v>
      </c>
      <c r="FS157" s="2">
        <v>0</v>
      </c>
      <c r="FT157" s="2"/>
      <c r="FU157" s="2"/>
      <c r="FV157" s="2"/>
      <c r="FW157" s="2"/>
      <c r="FX157" s="2">
        <v>95</v>
      </c>
      <c r="FY157" s="2">
        <v>53</v>
      </c>
      <c r="FZ157" s="2"/>
      <c r="GA157" s="2" t="s">
        <v>3</v>
      </c>
      <c r="GB157" s="2"/>
      <c r="GC157" s="2"/>
      <c r="GD157" s="2">
        <v>1</v>
      </c>
      <c r="GE157" s="2"/>
      <c r="GF157" s="2">
        <v>-940081949</v>
      </c>
      <c r="GG157" s="2">
        <v>2</v>
      </c>
      <c r="GH157" s="2">
        <v>1</v>
      </c>
      <c r="GI157" s="2">
        <v>2</v>
      </c>
      <c r="GJ157" s="2">
        <v>0</v>
      </c>
      <c r="GK157" s="2">
        <v>0</v>
      </c>
      <c r="GL157" s="2">
        <f t="shared" ref="GL157:GL188" si="164">ROUND(IF(AND(BH157=3,BI157=3,FS157&lt;&gt;0),P157,0),2)</f>
        <v>0</v>
      </c>
      <c r="GM157" s="2">
        <f t="shared" ref="GM157:GM188" si="165">ROUND(O157+X157+Y157,2)+GX157</f>
        <v>326.07</v>
      </c>
      <c r="GN157" s="2">
        <f t="shared" ref="GN157:GN188" si="166">IF(OR(BI157=0,BI157=1),GM157-GX157,0)</f>
        <v>0</v>
      </c>
      <c r="GO157" s="2">
        <f t="shared" ref="GO157:GO188" si="167">IF(BI157=2,GM157-GX157,0)</f>
        <v>326.07</v>
      </c>
      <c r="GP157" s="2">
        <f t="shared" ref="GP157:GP188" si="168">IF(BI157=4,GM157-GX157,0)</f>
        <v>0</v>
      </c>
      <c r="GQ157" s="2"/>
      <c r="GR157" s="2">
        <v>0</v>
      </c>
      <c r="GS157" s="2">
        <v>3</v>
      </c>
      <c r="GT157" s="2">
        <v>0</v>
      </c>
      <c r="GU157" s="2" t="s">
        <v>3</v>
      </c>
      <c r="GV157" s="2">
        <f t="shared" ref="GV157:GV188" si="169">ROUND((GT157),6)</f>
        <v>0</v>
      </c>
      <c r="GW157" s="2">
        <v>1</v>
      </c>
      <c r="GX157" s="2">
        <f t="shared" ref="GX157:GX188" si="170">ROUND(HC157*I157,2)</f>
        <v>0</v>
      </c>
      <c r="GY157" s="2"/>
      <c r="GZ157" s="2"/>
      <c r="HA157" s="2">
        <v>0</v>
      </c>
      <c r="HB157" s="2">
        <v>0</v>
      </c>
      <c r="HC157" s="2">
        <f t="shared" ref="HC157:HC188" si="171">GV157*GW157</f>
        <v>0</v>
      </c>
      <c r="HD157" s="2"/>
      <c r="HE157" s="2" t="s">
        <v>3</v>
      </c>
      <c r="HF157" s="2" t="s">
        <v>3</v>
      </c>
      <c r="HG157" s="2"/>
      <c r="HH157" s="2"/>
      <c r="HI157" s="2"/>
      <c r="HJ157" s="2"/>
      <c r="HK157" s="2"/>
      <c r="HL157" s="2"/>
      <c r="HM157" s="2" t="s">
        <v>3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">
      <c r="A158" s="3">
        <v>17</v>
      </c>
      <c r="B158" s="3">
        <v>1</v>
      </c>
      <c r="C158" s="3">
        <f>ROW(SmtRes!A338)</f>
        <v>338</v>
      </c>
      <c r="D158" s="3">
        <f>ROW(EtalonRes!A396)</f>
        <v>396</v>
      </c>
      <c r="E158" s="3" t="s">
        <v>259</v>
      </c>
      <c r="F158" s="3" t="s">
        <v>260</v>
      </c>
      <c r="G158" s="3" t="s">
        <v>261</v>
      </c>
      <c r="H158" s="3" t="s">
        <v>22</v>
      </c>
      <c r="I158" s="3">
        <v>32</v>
      </c>
      <c r="J158" s="3">
        <v>0</v>
      </c>
      <c r="K158" s="3">
        <v>32</v>
      </c>
      <c r="O158" s="3">
        <f t="shared" si="147"/>
        <v>7408.9</v>
      </c>
      <c r="P158" s="3">
        <f t="shared" si="148"/>
        <v>0</v>
      </c>
      <c r="Q158" s="3">
        <f>(ROUND((ROUND((((ET158*1.2))*AV158*I158),2)*BB158),2)+ROUND((ROUND(((AE158-((EU158*1.2)))*AV158*I158),2)*BS158),2))</f>
        <v>0</v>
      </c>
      <c r="R158" s="3">
        <f>(ROUND((ROUND((((EU158*1.2))*AV158*I158),2)*BS158),2)+ROUND((ROUND(((AE158-((EU158*1.2)))*AV158*I158),2)*BS158),2))</f>
        <v>0</v>
      </c>
      <c r="S158" s="3">
        <f t="shared" si="149"/>
        <v>7408.9</v>
      </c>
      <c r="T158" s="3">
        <f t="shared" si="150"/>
        <v>0</v>
      </c>
      <c r="U158" s="3">
        <f t="shared" si="151"/>
        <v>10.4352</v>
      </c>
      <c r="V158" s="3">
        <f t="shared" si="152"/>
        <v>0</v>
      </c>
      <c r="W158" s="3">
        <f t="shared" si="153"/>
        <v>0</v>
      </c>
      <c r="X158" s="3">
        <f>(ROUND((((S158+ROUND((ROUND((((EU158*1.2))*AV158*I158),2)*BS158),2))*AT158)/100),2)+ROUND(((ROUND((ROUND(((AE158-((EU158*1.2)))*AV158*I158),2)*BS158),2)*AT158)/100),2))</f>
        <v>7038.46</v>
      </c>
      <c r="Y158" s="3">
        <f>(ROUND((((S158+ROUND((ROUND((((EU158*1.2))*AV158*I158),2)*BS158),2))*AU158)/100),2)+ROUND(((ROUND((ROUND(((AE158-((EU158*1.2)))*AV158*I158),2)*BS158),2)*AU158)/100),2))</f>
        <v>3926.72</v>
      </c>
      <c r="AA158" s="3">
        <v>55929115</v>
      </c>
      <c r="AB158" s="3">
        <f t="shared" si="154"/>
        <v>3.78</v>
      </c>
      <c r="AC158" s="3">
        <f>ROUND(((ES158*1)),6)</f>
        <v>0</v>
      </c>
      <c r="AD158" s="3">
        <f>ROUND(((((ET158*1.2))-((EU158*1.2)))+AE158),6)</f>
        <v>0</v>
      </c>
      <c r="AE158" s="3">
        <f>ROUND(((EU158*1.2)),6)</f>
        <v>0</v>
      </c>
      <c r="AF158" s="3">
        <f>ROUND(((EV158*1.2)),6)</f>
        <v>3.78</v>
      </c>
      <c r="AG158" s="3">
        <f t="shared" si="155"/>
        <v>0</v>
      </c>
      <c r="AH158" s="3">
        <f>((EW158*1.2))</f>
        <v>0.3</v>
      </c>
      <c r="AI158" s="3">
        <f>((EX158*1.2))</f>
        <v>0</v>
      </c>
      <c r="AJ158" s="3">
        <f t="shared" si="156"/>
        <v>0</v>
      </c>
      <c r="AK158" s="3">
        <v>3.15</v>
      </c>
      <c r="AL158" s="3">
        <v>0</v>
      </c>
      <c r="AM158" s="3">
        <v>0</v>
      </c>
      <c r="AN158" s="3">
        <v>0</v>
      </c>
      <c r="AO158" s="3">
        <v>3.15</v>
      </c>
      <c r="AP158" s="3">
        <v>0</v>
      </c>
      <c r="AQ158" s="3">
        <v>0.25</v>
      </c>
      <c r="AR158" s="3">
        <v>0</v>
      </c>
      <c r="AS158" s="3">
        <v>0</v>
      </c>
      <c r="AT158" s="3">
        <v>95</v>
      </c>
      <c r="AU158" s="3">
        <v>53</v>
      </c>
      <c r="AV158" s="3">
        <v>1.087</v>
      </c>
      <c r="AW158" s="3">
        <v>1</v>
      </c>
      <c r="AZ158" s="3">
        <v>1</v>
      </c>
      <c r="BA158" s="3">
        <v>56.35</v>
      </c>
      <c r="BB158" s="3">
        <v>1</v>
      </c>
      <c r="BC158" s="3">
        <v>1</v>
      </c>
      <c r="BD158" s="3" t="s">
        <v>3</v>
      </c>
      <c r="BE158" s="3" t="s">
        <v>3</v>
      </c>
      <c r="BF158" s="3" t="s">
        <v>3</v>
      </c>
      <c r="BG158" s="3" t="s">
        <v>3</v>
      </c>
      <c r="BH158" s="3">
        <v>0</v>
      </c>
      <c r="BI158" s="3">
        <v>2</v>
      </c>
      <c r="BJ158" s="3" t="s">
        <v>262</v>
      </c>
      <c r="BM158" s="3">
        <v>69</v>
      </c>
      <c r="BN158" s="3">
        <v>0</v>
      </c>
      <c r="BO158" s="3" t="s">
        <v>260</v>
      </c>
      <c r="BP158" s="3">
        <v>1</v>
      </c>
      <c r="BQ158" s="3">
        <v>40</v>
      </c>
      <c r="BR158" s="3">
        <v>0</v>
      </c>
      <c r="BS158" s="3">
        <v>56.35</v>
      </c>
      <c r="BT158" s="3">
        <v>1</v>
      </c>
      <c r="BU158" s="3">
        <v>1</v>
      </c>
      <c r="BV158" s="3">
        <v>1</v>
      </c>
      <c r="BW158" s="3">
        <v>1</v>
      </c>
      <c r="BX158" s="3">
        <v>1</v>
      </c>
      <c r="BY158" s="3" t="s">
        <v>3</v>
      </c>
      <c r="BZ158" s="3">
        <v>95</v>
      </c>
      <c r="CA158" s="3">
        <v>53</v>
      </c>
      <c r="CB158" s="3" t="s">
        <v>3</v>
      </c>
      <c r="CE158" s="3">
        <v>1566</v>
      </c>
      <c r="CF158" s="3">
        <v>0</v>
      </c>
      <c r="CG158" s="3">
        <v>0</v>
      </c>
      <c r="CM158" s="3">
        <v>0</v>
      </c>
      <c r="CN158" s="3" t="s">
        <v>1250</v>
      </c>
      <c r="CO158" s="3">
        <v>0</v>
      </c>
      <c r="CP158" s="3">
        <f t="shared" si="157"/>
        <v>7408.9</v>
      </c>
      <c r="CQ158" s="3">
        <f t="shared" si="158"/>
        <v>0</v>
      </c>
      <c r="CR158" s="3">
        <f>(ROUND((ROUND((((ET158*1.2))*AV158*1),2)*BB158),2)+ROUND((ROUND(((AE158-((EU158*1.2)))*AV158*1),2)*BS158),2))</f>
        <v>0</v>
      </c>
      <c r="CS158" s="3">
        <f>(ROUND((ROUND((((EU158*1.2))*AV158*1),2)*BS158),2)+ROUND((ROUND(((AE158-((EU158*1.2)))*AV158*1),2)*BS158),2))</f>
        <v>0</v>
      </c>
      <c r="CT158" s="3">
        <f t="shared" si="159"/>
        <v>231.6</v>
      </c>
      <c r="CU158" s="3">
        <f t="shared" si="160"/>
        <v>0</v>
      </c>
      <c r="CV158" s="3">
        <f t="shared" si="161"/>
        <v>0.3261</v>
      </c>
      <c r="CW158" s="3">
        <f t="shared" si="162"/>
        <v>0</v>
      </c>
      <c r="CX158" s="3">
        <f t="shared" si="163"/>
        <v>0</v>
      </c>
      <c r="CY158" s="3">
        <f>(ROUND((((S158+ROUND((ROUND((((EU158*1.2))*AV158*1),2)*BS158),2))*AT158)/100),2)+ROUND(((ROUND((ROUND(((AE158-((EU158*1.2)))*AV158*1),2)*BS158),2)*AT158)/100),2))</f>
        <v>7038.46</v>
      </c>
      <c r="CZ158" s="3">
        <f>(ROUND((((S158+ROUND((ROUND((((EU158*1.2))*AV158*1),2)*BS158),2))*AU158)/100),2)+ROUND(((ROUND((ROUND(((AE158-((EU158*1.2)))*AV158*1),2)*BS158),2)*AU158)/100),2))</f>
        <v>3926.72</v>
      </c>
      <c r="DB158" s="3">
        <v>84</v>
      </c>
      <c r="DC158" s="3" t="s">
        <v>3</v>
      </c>
      <c r="DD158" s="3" t="s">
        <v>62</v>
      </c>
      <c r="DE158" s="3" t="s">
        <v>63</v>
      </c>
      <c r="DF158" s="3" t="s">
        <v>63</v>
      </c>
      <c r="DG158" s="3" t="s">
        <v>63</v>
      </c>
      <c r="DH158" s="3" t="s">
        <v>3</v>
      </c>
      <c r="DI158" s="3" t="s">
        <v>63</v>
      </c>
      <c r="DJ158" s="3" t="s">
        <v>63</v>
      </c>
      <c r="DK158" s="3" t="s">
        <v>3</v>
      </c>
      <c r="DL158" s="3" t="s">
        <v>3</v>
      </c>
      <c r="DM158" s="3" t="s">
        <v>3</v>
      </c>
      <c r="DN158" s="3">
        <v>0</v>
      </c>
      <c r="DO158" s="3">
        <v>0</v>
      </c>
      <c r="DP158" s="3">
        <v>1</v>
      </c>
      <c r="DQ158" s="3">
        <v>1</v>
      </c>
      <c r="DU158" s="3">
        <v>1013</v>
      </c>
      <c r="DV158" s="3" t="s">
        <v>22</v>
      </c>
      <c r="DW158" s="3" t="s">
        <v>22</v>
      </c>
      <c r="DX158" s="3">
        <v>1</v>
      </c>
      <c r="DZ158" s="3" t="s">
        <v>3</v>
      </c>
      <c r="EA158" s="3" t="s">
        <v>3</v>
      </c>
      <c r="EB158" s="3" t="s">
        <v>3</v>
      </c>
      <c r="EC158" s="3" t="s">
        <v>3</v>
      </c>
      <c r="EE158" s="3">
        <v>55393701</v>
      </c>
      <c r="EF158" s="3">
        <v>40</v>
      </c>
      <c r="EG158" s="3" t="s">
        <v>26</v>
      </c>
      <c r="EH158" s="3">
        <v>0</v>
      </c>
      <c r="EI158" s="3" t="s">
        <v>3</v>
      </c>
      <c r="EJ158" s="3">
        <v>2</v>
      </c>
      <c r="EK158" s="3">
        <v>69</v>
      </c>
      <c r="EL158" s="3" t="s">
        <v>263</v>
      </c>
      <c r="EM158" s="3" t="s">
        <v>264</v>
      </c>
      <c r="EO158" s="3" t="s">
        <v>67</v>
      </c>
      <c r="EQ158" s="3">
        <v>0</v>
      </c>
      <c r="ER158" s="3">
        <v>3.15</v>
      </c>
      <c r="ES158" s="3">
        <v>0</v>
      </c>
      <c r="ET158" s="3">
        <v>0</v>
      </c>
      <c r="EU158" s="3">
        <v>0</v>
      </c>
      <c r="EV158" s="3">
        <v>3.15</v>
      </c>
      <c r="EW158" s="3">
        <v>0.25</v>
      </c>
      <c r="EX158" s="3">
        <v>0</v>
      </c>
      <c r="EY158" s="3">
        <v>0</v>
      </c>
      <c r="FQ158" s="3">
        <v>0</v>
      </c>
      <c r="FR158" s="3">
        <v>0</v>
      </c>
      <c r="FS158" s="3">
        <v>0</v>
      </c>
      <c r="FX158" s="3">
        <v>95</v>
      </c>
      <c r="FY158" s="3">
        <v>53</v>
      </c>
      <c r="GA158" s="3" t="s">
        <v>3</v>
      </c>
      <c r="GD158" s="3">
        <v>1</v>
      </c>
      <c r="GF158" s="3">
        <v>-940081949</v>
      </c>
      <c r="GG158" s="3">
        <v>2</v>
      </c>
      <c r="GH158" s="3">
        <v>1</v>
      </c>
      <c r="GI158" s="3">
        <v>2</v>
      </c>
      <c r="GJ158" s="3">
        <v>0</v>
      </c>
      <c r="GK158" s="3">
        <v>0</v>
      </c>
      <c r="GL158" s="3">
        <f t="shared" si="164"/>
        <v>0</v>
      </c>
      <c r="GM158" s="3">
        <f t="shared" si="165"/>
        <v>18374.080000000002</v>
      </c>
      <c r="GN158" s="3">
        <f t="shared" si="166"/>
        <v>0</v>
      </c>
      <c r="GO158" s="3">
        <f t="shared" si="167"/>
        <v>18374.080000000002</v>
      </c>
      <c r="GP158" s="3">
        <f t="shared" si="168"/>
        <v>0</v>
      </c>
      <c r="GR158" s="3">
        <v>0</v>
      </c>
      <c r="GS158" s="3">
        <v>3</v>
      </c>
      <c r="GT158" s="3">
        <v>0</v>
      </c>
      <c r="GU158" s="3" t="s">
        <v>3</v>
      </c>
      <c r="GV158" s="3">
        <f t="shared" si="169"/>
        <v>0</v>
      </c>
      <c r="GW158" s="3">
        <v>1</v>
      </c>
      <c r="GX158" s="3">
        <f t="shared" si="170"/>
        <v>0</v>
      </c>
      <c r="HA158" s="3">
        <v>0</v>
      </c>
      <c r="HB158" s="3">
        <v>0</v>
      </c>
      <c r="HC158" s="3">
        <f t="shared" si="171"/>
        <v>0</v>
      </c>
      <c r="HE158" s="3" t="s">
        <v>3</v>
      </c>
      <c r="HF158" s="3" t="s">
        <v>3</v>
      </c>
      <c r="HM158" s="3" t="s">
        <v>3</v>
      </c>
      <c r="HN158" s="3" t="s">
        <v>3</v>
      </c>
      <c r="HO158" s="3" t="s">
        <v>3</v>
      </c>
      <c r="HP158" s="3" t="s">
        <v>3</v>
      </c>
      <c r="HQ158" s="3" t="s">
        <v>3</v>
      </c>
      <c r="HS158" s="3">
        <v>0</v>
      </c>
      <c r="IK158" s="3">
        <v>0</v>
      </c>
    </row>
    <row r="159" spans="1:255" x14ac:dyDescent="0.2">
      <c r="A159" s="2">
        <v>17</v>
      </c>
      <c r="B159" s="2">
        <v>1</v>
      </c>
      <c r="C159" s="2"/>
      <c r="D159" s="2"/>
      <c r="E159" s="2" t="s">
        <v>265</v>
      </c>
      <c r="F159" s="2" t="s">
        <v>266</v>
      </c>
      <c r="G159" s="2" t="s">
        <v>267</v>
      </c>
      <c r="H159" s="2" t="s">
        <v>268</v>
      </c>
      <c r="I159" s="2">
        <v>32</v>
      </c>
      <c r="J159" s="2">
        <v>0</v>
      </c>
      <c r="K159" s="2">
        <v>32</v>
      </c>
      <c r="L159" s="2"/>
      <c r="M159" s="2"/>
      <c r="N159" s="2"/>
      <c r="O159" s="2">
        <f t="shared" si="147"/>
        <v>177.92</v>
      </c>
      <c r="P159" s="2">
        <f t="shared" si="148"/>
        <v>177.92</v>
      </c>
      <c r="Q159" s="2">
        <f>(ROUND((ROUND(((ET159)*AV159*I159),2)*BB159),2)+ROUND((ROUND(((AE159-(EU159))*AV159*I159),2)*BS159),2))</f>
        <v>0</v>
      </c>
      <c r="R159" s="2">
        <f>(ROUND((ROUND(((EU159)*AV159*I159),2)*BS159),2)+ROUND((ROUND(((AE159-(EU159))*AV159*I159),2)*BS159),2))</f>
        <v>0</v>
      </c>
      <c r="S159" s="2">
        <f t="shared" si="149"/>
        <v>0</v>
      </c>
      <c r="T159" s="2">
        <f t="shared" si="150"/>
        <v>0</v>
      </c>
      <c r="U159" s="2">
        <f t="shared" si="151"/>
        <v>0</v>
      </c>
      <c r="V159" s="2">
        <f t="shared" si="152"/>
        <v>0</v>
      </c>
      <c r="W159" s="2">
        <f t="shared" si="153"/>
        <v>0</v>
      </c>
      <c r="X159" s="2">
        <f>(ROUND((((S159+ROUND((ROUND(((EU159)*AV159*I159),2)*BS159),2))*AT159)/100),2)+ROUND(((ROUND((ROUND(((AE159-(EU159))*AV159*I159),2)*BS159),2)*AT159)/100),2))</f>
        <v>0</v>
      </c>
      <c r="Y159" s="2">
        <f>(ROUND((((S159+ROUND((ROUND(((EU159)*AV159*I159),2)*BS159),2))*AU159)/100),2)+ROUND(((ROUND((ROUND(((AE159-(EU159))*AV159*I159),2)*BS159),2)*AU159)/100),2))</f>
        <v>0</v>
      </c>
      <c r="Z159" s="2"/>
      <c r="AA159" s="2">
        <v>55929113</v>
      </c>
      <c r="AB159" s="2">
        <f t="shared" si="154"/>
        <v>5.56</v>
      </c>
      <c r="AC159" s="2">
        <f>ROUND((ES159),6)</f>
        <v>5.56</v>
      </c>
      <c r="AD159" s="2">
        <f>ROUND((((ET159)-(EU159))+AE159),6)</f>
        <v>0</v>
      </c>
      <c r="AE159" s="2">
        <f>ROUND((EU159),6)</f>
        <v>0</v>
      </c>
      <c r="AF159" s="2">
        <f>ROUND((EV159),6)</f>
        <v>0</v>
      </c>
      <c r="AG159" s="2">
        <f t="shared" si="155"/>
        <v>0</v>
      </c>
      <c r="AH159" s="2">
        <f>(EW159)</f>
        <v>0</v>
      </c>
      <c r="AI159" s="2">
        <f>(EX159)</f>
        <v>0</v>
      </c>
      <c r="AJ159" s="2">
        <f t="shared" si="156"/>
        <v>0</v>
      </c>
      <c r="AK159" s="2">
        <v>5.56</v>
      </c>
      <c r="AL159" s="2">
        <v>5.56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1</v>
      </c>
      <c r="AW159" s="2">
        <v>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3</v>
      </c>
      <c r="BI159" s="2">
        <v>2</v>
      </c>
      <c r="BJ159" s="2" t="s">
        <v>269</v>
      </c>
      <c r="BK159" s="2"/>
      <c r="BL159" s="2"/>
      <c r="BM159" s="2">
        <v>1618</v>
      </c>
      <c r="BN159" s="2">
        <v>0</v>
      </c>
      <c r="BO159" s="2" t="s">
        <v>3</v>
      </c>
      <c r="BP159" s="2">
        <v>0</v>
      </c>
      <c r="BQ159" s="2">
        <v>201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0</v>
      </c>
      <c r="CA159" s="2">
        <v>0</v>
      </c>
      <c r="CB159" s="2" t="s">
        <v>3</v>
      </c>
      <c r="CC159" s="2"/>
      <c r="CD159" s="2"/>
      <c r="CE159" s="2">
        <v>1566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3</v>
      </c>
      <c r="CO159" s="2">
        <v>0</v>
      </c>
      <c r="CP159" s="2">
        <f t="shared" si="157"/>
        <v>177.92</v>
      </c>
      <c r="CQ159" s="2">
        <f t="shared" si="158"/>
        <v>5.56</v>
      </c>
      <c r="CR159" s="2">
        <f>(ROUND((ROUND(((ET159)*AV159*1),2)*BB159),2)+ROUND((ROUND(((AE159-(EU159))*AV159*1),2)*BS159),2))</f>
        <v>0</v>
      </c>
      <c r="CS159" s="2">
        <f>(ROUND((ROUND(((EU159)*AV159*1),2)*BS159),2)+ROUND((ROUND(((AE159-(EU159))*AV159*1),2)*BS159),2))</f>
        <v>0</v>
      </c>
      <c r="CT159" s="2">
        <f t="shared" si="159"/>
        <v>0</v>
      </c>
      <c r="CU159" s="2">
        <f t="shared" si="160"/>
        <v>0</v>
      </c>
      <c r="CV159" s="2">
        <f t="shared" si="161"/>
        <v>0</v>
      </c>
      <c r="CW159" s="2">
        <f t="shared" si="162"/>
        <v>0</v>
      </c>
      <c r="CX159" s="2">
        <f t="shared" si="163"/>
        <v>0</v>
      </c>
      <c r="CY159" s="2">
        <f>(ROUND((((S159+ROUND((ROUND(((EU159)*AV159*1),2)*BS159),2))*AT159)/100),2)+ROUND(((ROUND((ROUND(((AE159-(EU159))*AV159*1),2)*BS159),2)*AT159)/100),2))</f>
        <v>0</v>
      </c>
      <c r="CZ159" s="2">
        <f>(ROUND((((S159+ROUND((ROUND(((EU159)*AV159*1),2)*BS159),2))*AU159)/100),2)+ROUND(((ROUND((ROUND(((AE159-(EU159))*AV159*1),2)*BS159),2)*AU159)/100),2))</f>
        <v>0</v>
      </c>
      <c r="DA159" s="2"/>
      <c r="DB159" s="2"/>
      <c r="DC159" s="2" t="s">
        <v>3</v>
      </c>
      <c r="DD159" s="2" t="s">
        <v>3</v>
      </c>
      <c r="DE159" s="2" t="s">
        <v>3</v>
      </c>
      <c r="DF159" s="2" t="s">
        <v>3</v>
      </c>
      <c r="DG159" s="2" t="s">
        <v>3</v>
      </c>
      <c r="DH159" s="2" t="s">
        <v>3</v>
      </c>
      <c r="DI159" s="2" t="s">
        <v>3</v>
      </c>
      <c r="DJ159" s="2" t="s">
        <v>3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1010</v>
      </c>
      <c r="DV159" s="2" t="s">
        <v>268</v>
      </c>
      <c r="DW159" s="2" t="s">
        <v>268</v>
      </c>
      <c r="DX159" s="2">
        <v>1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55393729</v>
      </c>
      <c r="EF159" s="2">
        <v>201</v>
      </c>
      <c r="EG159" s="2" t="s">
        <v>270</v>
      </c>
      <c r="EH159" s="2">
        <v>0</v>
      </c>
      <c r="EI159" s="2" t="s">
        <v>3</v>
      </c>
      <c r="EJ159" s="2">
        <v>2</v>
      </c>
      <c r="EK159" s="2">
        <v>1618</v>
      </c>
      <c r="EL159" s="2" t="s">
        <v>271</v>
      </c>
      <c r="EM159" s="2" t="s">
        <v>272</v>
      </c>
      <c r="EN159" s="2"/>
      <c r="EO159" s="2" t="s">
        <v>3</v>
      </c>
      <c r="EP159" s="2"/>
      <c r="EQ159" s="2">
        <v>0</v>
      </c>
      <c r="ER159" s="2">
        <v>5.56</v>
      </c>
      <c r="ES159" s="2">
        <v>5.56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v>0</v>
      </c>
      <c r="FS159" s="2">
        <v>0</v>
      </c>
      <c r="FT159" s="2"/>
      <c r="FU159" s="2"/>
      <c r="FV159" s="2"/>
      <c r="FW159" s="2"/>
      <c r="FX159" s="2">
        <v>0</v>
      </c>
      <c r="FY159" s="2">
        <v>0</v>
      </c>
      <c r="FZ159" s="2"/>
      <c r="GA159" s="2" t="s">
        <v>3</v>
      </c>
      <c r="GB159" s="2"/>
      <c r="GC159" s="2"/>
      <c r="GD159" s="2">
        <v>1</v>
      </c>
      <c r="GE159" s="2"/>
      <c r="GF159" s="2">
        <v>1739359969</v>
      </c>
      <c r="GG159" s="2">
        <v>2</v>
      </c>
      <c r="GH159" s="2">
        <v>1</v>
      </c>
      <c r="GI159" s="2">
        <v>-2</v>
      </c>
      <c r="GJ159" s="2">
        <v>0</v>
      </c>
      <c r="GK159" s="2">
        <v>0</v>
      </c>
      <c r="GL159" s="2">
        <f t="shared" si="164"/>
        <v>0</v>
      </c>
      <c r="GM159" s="2">
        <f t="shared" si="165"/>
        <v>177.92</v>
      </c>
      <c r="GN159" s="2">
        <f t="shared" si="166"/>
        <v>0</v>
      </c>
      <c r="GO159" s="2">
        <f t="shared" si="167"/>
        <v>177.92</v>
      </c>
      <c r="GP159" s="2">
        <f t="shared" si="168"/>
        <v>0</v>
      </c>
      <c r="GQ159" s="2"/>
      <c r="GR159" s="2">
        <v>0</v>
      </c>
      <c r="GS159" s="2">
        <v>3</v>
      </c>
      <c r="GT159" s="2">
        <v>0</v>
      </c>
      <c r="GU159" s="2" t="s">
        <v>3</v>
      </c>
      <c r="GV159" s="2">
        <f t="shared" si="169"/>
        <v>0</v>
      </c>
      <c r="GW159" s="2">
        <v>1</v>
      </c>
      <c r="GX159" s="2">
        <f t="shared" si="170"/>
        <v>0</v>
      </c>
      <c r="GY159" s="2"/>
      <c r="GZ159" s="2"/>
      <c r="HA159" s="2">
        <v>0</v>
      </c>
      <c r="HB159" s="2">
        <v>0</v>
      </c>
      <c r="HC159" s="2">
        <f t="shared" si="171"/>
        <v>0</v>
      </c>
      <c r="HD159" s="2"/>
      <c r="HE159" s="2" t="s">
        <v>3</v>
      </c>
      <c r="HF159" s="2" t="s">
        <v>3</v>
      </c>
      <c r="HG159" s="2"/>
      <c r="HH159" s="2"/>
      <c r="HI159" s="2"/>
      <c r="HJ159" s="2"/>
      <c r="HK159" s="2"/>
      <c r="HL159" s="2"/>
      <c r="HM159" s="2" t="s">
        <v>3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">
      <c r="A160" s="3">
        <v>17</v>
      </c>
      <c r="B160" s="3">
        <v>1</v>
      </c>
      <c r="E160" s="3" t="s">
        <v>265</v>
      </c>
      <c r="F160" s="3" t="s">
        <v>266</v>
      </c>
      <c r="G160" s="3" t="s">
        <v>267</v>
      </c>
      <c r="H160" s="3" t="s">
        <v>268</v>
      </c>
      <c r="I160" s="3">
        <v>32</v>
      </c>
      <c r="J160" s="3">
        <v>0</v>
      </c>
      <c r="K160" s="3">
        <v>32</v>
      </c>
      <c r="O160" s="3">
        <f t="shared" si="147"/>
        <v>1969.57</v>
      </c>
      <c r="P160" s="3">
        <f t="shared" si="148"/>
        <v>1969.57</v>
      </c>
      <c r="Q160" s="3">
        <f>(ROUND((ROUND(((ET160)*AV160*I160),2)*BB160),2)+ROUND((ROUND(((AE160-(EU160))*AV160*I160),2)*BS160),2))</f>
        <v>0</v>
      </c>
      <c r="R160" s="3">
        <f>(ROUND((ROUND(((EU160)*AV160*I160),2)*BS160),2)+ROUND((ROUND(((AE160-(EU160))*AV160*I160),2)*BS160),2))</f>
        <v>0</v>
      </c>
      <c r="S160" s="3">
        <f t="shared" si="149"/>
        <v>0</v>
      </c>
      <c r="T160" s="3">
        <f t="shared" si="150"/>
        <v>0</v>
      </c>
      <c r="U160" s="3">
        <f t="shared" si="151"/>
        <v>0</v>
      </c>
      <c r="V160" s="3">
        <f t="shared" si="152"/>
        <v>0</v>
      </c>
      <c r="W160" s="3">
        <f t="shared" si="153"/>
        <v>0</v>
      </c>
      <c r="X160" s="3">
        <f>(ROUND((((S160+ROUND((ROUND(((EU160)*AV160*I160),2)*BS160),2))*AT160)/100),2)+ROUND(((ROUND((ROUND(((AE160-(EU160))*AV160*I160),2)*BS160),2)*AT160)/100),2))</f>
        <v>0</v>
      </c>
      <c r="Y160" s="3">
        <f>(ROUND((((S160+ROUND((ROUND(((EU160)*AV160*I160),2)*BS160),2))*AU160)/100),2)+ROUND(((ROUND((ROUND(((AE160-(EU160))*AV160*I160),2)*BS160),2)*AU160)/100),2))</f>
        <v>0</v>
      </c>
      <c r="AA160" s="3">
        <v>55929115</v>
      </c>
      <c r="AB160" s="3">
        <f t="shared" si="154"/>
        <v>5.56</v>
      </c>
      <c r="AC160" s="3">
        <f>ROUND((ES160),6)</f>
        <v>5.56</v>
      </c>
      <c r="AD160" s="3">
        <f>ROUND((((ET160)-(EU160))+AE160),6)</f>
        <v>0</v>
      </c>
      <c r="AE160" s="3">
        <f>ROUND((EU160),6)</f>
        <v>0</v>
      </c>
      <c r="AF160" s="3">
        <f>ROUND((EV160),6)</f>
        <v>0</v>
      </c>
      <c r="AG160" s="3">
        <f t="shared" si="155"/>
        <v>0</v>
      </c>
      <c r="AH160" s="3">
        <f>(EW160)</f>
        <v>0</v>
      </c>
      <c r="AI160" s="3">
        <f>(EX160)</f>
        <v>0</v>
      </c>
      <c r="AJ160" s="3">
        <f t="shared" si="156"/>
        <v>0</v>
      </c>
      <c r="AK160" s="3">
        <v>5.56</v>
      </c>
      <c r="AL160" s="3">
        <v>5.56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1</v>
      </c>
      <c r="AW160" s="3">
        <v>1</v>
      </c>
      <c r="AZ160" s="3">
        <v>1</v>
      </c>
      <c r="BA160" s="3">
        <v>1</v>
      </c>
      <c r="BB160" s="3">
        <v>1</v>
      </c>
      <c r="BC160" s="3">
        <v>11.07</v>
      </c>
      <c r="BD160" s="3" t="s">
        <v>3</v>
      </c>
      <c r="BE160" s="3" t="s">
        <v>3</v>
      </c>
      <c r="BF160" s="3" t="s">
        <v>3</v>
      </c>
      <c r="BG160" s="3" t="s">
        <v>3</v>
      </c>
      <c r="BH160" s="3">
        <v>3</v>
      </c>
      <c r="BI160" s="3">
        <v>2</v>
      </c>
      <c r="BJ160" s="3" t="s">
        <v>269</v>
      </c>
      <c r="BM160" s="3">
        <v>1618</v>
      </c>
      <c r="BN160" s="3">
        <v>0</v>
      </c>
      <c r="BO160" s="3" t="s">
        <v>266</v>
      </c>
      <c r="BP160" s="3">
        <v>1</v>
      </c>
      <c r="BQ160" s="3">
        <v>201</v>
      </c>
      <c r="BR160" s="3">
        <v>0</v>
      </c>
      <c r="BS160" s="3">
        <v>1</v>
      </c>
      <c r="BT160" s="3">
        <v>1</v>
      </c>
      <c r="BU160" s="3">
        <v>1</v>
      </c>
      <c r="BV160" s="3">
        <v>1</v>
      </c>
      <c r="BW160" s="3">
        <v>1</v>
      </c>
      <c r="BX160" s="3">
        <v>1</v>
      </c>
      <c r="BY160" s="3" t="s">
        <v>3</v>
      </c>
      <c r="BZ160" s="3">
        <v>0</v>
      </c>
      <c r="CA160" s="3">
        <v>0</v>
      </c>
      <c r="CB160" s="3" t="s">
        <v>3</v>
      </c>
      <c r="CE160" s="3">
        <v>1566</v>
      </c>
      <c r="CF160" s="3">
        <v>0</v>
      </c>
      <c r="CG160" s="3">
        <v>0</v>
      </c>
      <c r="CM160" s="3">
        <v>0</v>
      </c>
      <c r="CN160" s="3" t="s">
        <v>3</v>
      </c>
      <c r="CO160" s="3">
        <v>0</v>
      </c>
      <c r="CP160" s="3">
        <f t="shared" si="157"/>
        <v>1969.57</v>
      </c>
      <c r="CQ160" s="3">
        <f t="shared" si="158"/>
        <v>61.55</v>
      </c>
      <c r="CR160" s="3">
        <f>(ROUND((ROUND(((ET160)*AV160*1),2)*BB160),2)+ROUND((ROUND(((AE160-(EU160))*AV160*1),2)*BS160),2))</f>
        <v>0</v>
      </c>
      <c r="CS160" s="3">
        <f>(ROUND((ROUND(((EU160)*AV160*1),2)*BS160),2)+ROUND((ROUND(((AE160-(EU160))*AV160*1),2)*BS160),2))</f>
        <v>0</v>
      </c>
      <c r="CT160" s="3">
        <f t="shared" si="159"/>
        <v>0</v>
      </c>
      <c r="CU160" s="3">
        <f t="shared" si="160"/>
        <v>0</v>
      </c>
      <c r="CV160" s="3">
        <f t="shared" si="161"/>
        <v>0</v>
      </c>
      <c r="CW160" s="3">
        <f t="shared" si="162"/>
        <v>0</v>
      </c>
      <c r="CX160" s="3">
        <f t="shared" si="163"/>
        <v>0</v>
      </c>
      <c r="CY160" s="3">
        <f>(ROUND((((S160+ROUND((ROUND(((EU160)*AV160*1),2)*BS160),2))*AT160)/100),2)+ROUND(((ROUND((ROUND(((AE160-(EU160))*AV160*1),2)*BS160),2)*AT160)/100),2))</f>
        <v>0</v>
      </c>
      <c r="CZ160" s="3">
        <f>(ROUND((((S160+ROUND((ROUND(((EU160)*AV160*1),2)*BS160),2))*AU160)/100),2)+ROUND(((ROUND((ROUND(((AE160-(EU160))*AV160*1),2)*BS160),2)*AU160)/100),2))</f>
        <v>0</v>
      </c>
      <c r="DC160" s="3" t="s">
        <v>3</v>
      </c>
      <c r="DD160" s="3" t="s">
        <v>3</v>
      </c>
      <c r="DE160" s="3" t="s">
        <v>3</v>
      </c>
      <c r="DF160" s="3" t="s">
        <v>3</v>
      </c>
      <c r="DG160" s="3" t="s">
        <v>3</v>
      </c>
      <c r="DH160" s="3" t="s">
        <v>3</v>
      </c>
      <c r="DI160" s="3" t="s">
        <v>3</v>
      </c>
      <c r="DJ160" s="3" t="s">
        <v>3</v>
      </c>
      <c r="DK160" s="3" t="s">
        <v>3</v>
      </c>
      <c r="DL160" s="3" t="s">
        <v>3</v>
      </c>
      <c r="DM160" s="3" t="s">
        <v>3</v>
      </c>
      <c r="DN160" s="3">
        <v>0</v>
      </c>
      <c r="DO160" s="3">
        <v>0</v>
      </c>
      <c r="DP160" s="3">
        <v>1</v>
      </c>
      <c r="DQ160" s="3">
        <v>1</v>
      </c>
      <c r="DU160" s="3">
        <v>1010</v>
      </c>
      <c r="DV160" s="3" t="s">
        <v>268</v>
      </c>
      <c r="DW160" s="3" t="s">
        <v>268</v>
      </c>
      <c r="DX160" s="3">
        <v>1</v>
      </c>
      <c r="DZ160" s="3" t="s">
        <v>3</v>
      </c>
      <c r="EA160" s="3" t="s">
        <v>3</v>
      </c>
      <c r="EB160" s="3" t="s">
        <v>3</v>
      </c>
      <c r="EC160" s="3" t="s">
        <v>3</v>
      </c>
      <c r="EE160" s="3">
        <v>55393729</v>
      </c>
      <c r="EF160" s="3">
        <v>201</v>
      </c>
      <c r="EG160" s="3" t="s">
        <v>270</v>
      </c>
      <c r="EH160" s="3">
        <v>0</v>
      </c>
      <c r="EI160" s="3" t="s">
        <v>3</v>
      </c>
      <c r="EJ160" s="3">
        <v>2</v>
      </c>
      <c r="EK160" s="3">
        <v>1618</v>
      </c>
      <c r="EL160" s="3" t="s">
        <v>271</v>
      </c>
      <c r="EM160" s="3" t="s">
        <v>272</v>
      </c>
      <c r="EO160" s="3" t="s">
        <v>3</v>
      </c>
      <c r="EQ160" s="3">
        <v>0</v>
      </c>
      <c r="ER160" s="3">
        <v>5.56</v>
      </c>
      <c r="ES160" s="3">
        <v>5.56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FQ160" s="3">
        <v>0</v>
      </c>
      <c r="FR160" s="3">
        <v>0</v>
      </c>
      <c r="FS160" s="3">
        <v>0</v>
      </c>
      <c r="FX160" s="3">
        <v>0</v>
      </c>
      <c r="FY160" s="3">
        <v>0</v>
      </c>
      <c r="GA160" s="3" t="s">
        <v>3</v>
      </c>
      <c r="GD160" s="3">
        <v>1</v>
      </c>
      <c r="GF160" s="3">
        <v>1739359969</v>
      </c>
      <c r="GG160" s="3">
        <v>2</v>
      </c>
      <c r="GH160" s="3">
        <v>1</v>
      </c>
      <c r="GI160" s="3">
        <v>2</v>
      </c>
      <c r="GJ160" s="3">
        <v>0</v>
      </c>
      <c r="GK160" s="3">
        <v>0</v>
      </c>
      <c r="GL160" s="3">
        <f t="shared" si="164"/>
        <v>0</v>
      </c>
      <c r="GM160" s="3">
        <f t="shared" si="165"/>
        <v>1969.57</v>
      </c>
      <c r="GN160" s="3">
        <f t="shared" si="166"/>
        <v>0</v>
      </c>
      <c r="GO160" s="3">
        <f t="shared" si="167"/>
        <v>1969.57</v>
      </c>
      <c r="GP160" s="3">
        <f t="shared" si="168"/>
        <v>0</v>
      </c>
      <c r="GR160" s="3">
        <v>0</v>
      </c>
      <c r="GS160" s="3">
        <v>3</v>
      </c>
      <c r="GT160" s="3">
        <v>0</v>
      </c>
      <c r="GU160" s="3" t="s">
        <v>3</v>
      </c>
      <c r="GV160" s="3">
        <f t="shared" si="169"/>
        <v>0</v>
      </c>
      <c r="GW160" s="3">
        <v>1</v>
      </c>
      <c r="GX160" s="3">
        <f t="shared" si="170"/>
        <v>0</v>
      </c>
      <c r="HA160" s="3">
        <v>0</v>
      </c>
      <c r="HB160" s="3">
        <v>0</v>
      </c>
      <c r="HC160" s="3">
        <f t="shared" si="171"/>
        <v>0</v>
      </c>
      <c r="HE160" s="3" t="s">
        <v>3</v>
      </c>
      <c r="HF160" s="3" t="s">
        <v>3</v>
      </c>
      <c r="HM160" s="3" t="s">
        <v>3</v>
      </c>
      <c r="HN160" s="3" t="s">
        <v>3</v>
      </c>
      <c r="HO160" s="3" t="s">
        <v>3</v>
      </c>
      <c r="HP160" s="3" t="s">
        <v>3</v>
      </c>
      <c r="HQ160" s="3" t="s">
        <v>3</v>
      </c>
      <c r="HS160" s="3">
        <v>0</v>
      </c>
      <c r="IK160" s="3">
        <v>0</v>
      </c>
    </row>
    <row r="161" spans="1:255" x14ac:dyDescent="0.2">
      <c r="A161" s="2">
        <v>17</v>
      </c>
      <c r="B161" s="2">
        <v>1</v>
      </c>
      <c r="C161" s="2">
        <f>ROW(SmtRes!A340)</f>
        <v>340</v>
      </c>
      <c r="D161" s="2">
        <f>ROW(EtalonRes!A398)</f>
        <v>398</v>
      </c>
      <c r="E161" s="2" t="s">
        <v>273</v>
      </c>
      <c r="F161" s="2" t="s">
        <v>201</v>
      </c>
      <c r="G161" s="2" t="s">
        <v>202</v>
      </c>
      <c r="H161" s="2" t="s">
        <v>203</v>
      </c>
      <c r="I161" s="2">
        <f>ROUND(64/100,9)</f>
        <v>0.64</v>
      </c>
      <c r="J161" s="2">
        <v>0</v>
      </c>
      <c r="K161" s="2">
        <f>ROUND(64/100,9)</f>
        <v>0.64</v>
      </c>
      <c r="L161" s="2"/>
      <c r="M161" s="2"/>
      <c r="N161" s="2"/>
      <c r="O161" s="2">
        <f t="shared" si="147"/>
        <v>31.46</v>
      </c>
      <c r="P161" s="2">
        <f t="shared" si="148"/>
        <v>0</v>
      </c>
      <c r="Q161" s="2">
        <f>(ROUND((ROUND((((ET161*1.2))*AV161*I161),2)*BB161),2)+ROUND((ROUND(((AE161-((EU161*1.2)))*AV161*I161),2)*BS161),2))</f>
        <v>0</v>
      </c>
      <c r="R161" s="2">
        <f>(ROUND((ROUND((((EU161*1.2))*AV161*I161),2)*BS161),2)+ROUND((ROUND(((AE161-((EU161*1.2)))*AV161*I161),2)*BS161),2))</f>
        <v>0</v>
      </c>
      <c r="S161" s="2">
        <f t="shared" si="149"/>
        <v>31.46</v>
      </c>
      <c r="T161" s="2">
        <f t="shared" si="150"/>
        <v>0</v>
      </c>
      <c r="U161" s="2">
        <f t="shared" si="151"/>
        <v>2.4926975999999996</v>
      </c>
      <c r="V161" s="2">
        <f t="shared" si="152"/>
        <v>0</v>
      </c>
      <c r="W161" s="2">
        <f t="shared" si="153"/>
        <v>0</v>
      </c>
      <c r="X161" s="2">
        <f>(ROUND((((S161+ROUND((ROUND((((EU161*1.2))*AV161*I161),2)*BS161),2))*AT161)/100),2)+ROUND(((ROUND((ROUND(((AE161-((EU161*1.2)))*AV161*I161),2)*BS161),2)*AT161)/100),2))</f>
        <v>28.31</v>
      </c>
      <c r="Y161" s="2">
        <f>(ROUND((((S161+ROUND((ROUND((((EU161*1.2))*AV161*I161),2)*BS161),2))*AU161)/100),2)+ROUND(((ROUND((ROUND(((AE161-((EU161*1.2)))*AV161*I161),2)*BS161),2)*AU161)/100),2))</f>
        <v>14.47</v>
      </c>
      <c r="Z161" s="2"/>
      <c r="AA161" s="2">
        <v>55929113</v>
      </c>
      <c r="AB161" s="2">
        <f t="shared" si="154"/>
        <v>46.944000000000003</v>
      </c>
      <c r="AC161" s="2">
        <f>ROUND(((ES161*1)),6)</f>
        <v>0</v>
      </c>
      <c r="AD161" s="2">
        <f>ROUND(((((ET161*1.2))-((EU161*1.2)))+AE161),6)</f>
        <v>0</v>
      </c>
      <c r="AE161" s="2">
        <f>ROUND(((EU161*1.2)),6)</f>
        <v>0</v>
      </c>
      <c r="AF161" s="2">
        <f>ROUND(((EV161*1.2)),6)</f>
        <v>46.944000000000003</v>
      </c>
      <c r="AG161" s="2">
        <f t="shared" si="155"/>
        <v>0</v>
      </c>
      <c r="AH161" s="2">
        <f>((EW161*1.2))</f>
        <v>3.7199999999999998</v>
      </c>
      <c r="AI161" s="2">
        <f>((EX161*1.2))</f>
        <v>0</v>
      </c>
      <c r="AJ161" s="2">
        <f t="shared" si="156"/>
        <v>0</v>
      </c>
      <c r="AK161" s="2">
        <v>39.119999999999997</v>
      </c>
      <c r="AL161" s="2">
        <v>0</v>
      </c>
      <c r="AM161" s="2">
        <v>0</v>
      </c>
      <c r="AN161" s="2">
        <v>0</v>
      </c>
      <c r="AO161" s="2">
        <v>39.119999999999997</v>
      </c>
      <c r="AP161" s="2">
        <v>0</v>
      </c>
      <c r="AQ161" s="2">
        <v>3.1</v>
      </c>
      <c r="AR161" s="2">
        <v>0</v>
      </c>
      <c r="AS161" s="2">
        <v>0</v>
      </c>
      <c r="AT161" s="2">
        <v>90</v>
      </c>
      <c r="AU161" s="2">
        <v>46</v>
      </c>
      <c r="AV161" s="2">
        <v>1.0469999999999999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0</v>
      </c>
      <c r="BI161" s="2">
        <v>2</v>
      </c>
      <c r="BJ161" s="2" t="s">
        <v>204</v>
      </c>
      <c r="BK161" s="2"/>
      <c r="BL161" s="2"/>
      <c r="BM161" s="2">
        <v>68</v>
      </c>
      <c r="BN161" s="2">
        <v>0</v>
      </c>
      <c r="BO161" s="2" t="s">
        <v>201</v>
      </c>
      <c r="BP161" s="2">
        <v>1</v>
      </c>
      <c r="BQ161" s="2">
        <v>40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90</v>
      </c>
      <c r="CA161" s="2">
        <v>46</v>
      </c>
      <c r="CB161" s="2" t="s">
        <v>3</v>
      </c>
      <c r="CC161" s="2"/>
      <c r="CD161" s="2"/>
      <c r="CE161" s="2">
        <v>1566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1250</v>
      </c>
      <c r="CO161" s="2">
        <v>0</v>
      </c>
      <c r="CP161" s="2">
        <f t="shared" si="157"/>
        <v>31.46</v>
      </c>
      <c r="CQ161" s="2">
        <f t="shared" si="158"/>
        <v>0</v>
      </c>
      <c r="CR161" s="2">
        <f>(ROUND((ROUND((((ET161*1.2))*AV161*1),2)*BB161),2)+ROUND((ROUND(((AE161-((EU161*1.2)))*AV161*1),2)*BS161),2))</f>
        <v>0</v>
      </c>
      <c r="CS161" s="2">
        <f>(ROUND((ROUND((((EU161*1.2))*AV161*1),2)*BS161),2)+ROUND((ROUND(((AE161-((EU161*1.2)))*AV161*1),2)*BS161),2))</f>
        <v>0</v>
      </c>
      <c r="CT161" s="2">
        <f t="shared" si="159"/>
        <v>49.15</v>
      </c>
      <c r="CU161" s="2">
        <f t="shared" si="160"/>
        <v>0</v>
      </c>
      <c r="CV161" s="2">
        <f t="shared" si="161"/>
        <v>3.8948399999999994</v>
      </c>
      <c r="CW161" s="2">
        <f t="shared" si="162"/>
        <v>0</v>
      </c>
      <c r="CX161" s="2">
        <f t="shared" si="163"/>
        <v>0</v>
      </c>
      <c r="CY161" s="2">
        <f>(ROUND((((S161+ROUND((ROUND((((EU161*1.2))*AV161*1),2)*BS161),2))*AT161)/100),2)+ROUND(((ROUND((ROUND(((AE161-((EU161*1.2)))*AV161*1),2)*BS161),2)*AT161)/100),2))</f>
        <v>28.31</v>
      </c>
      <c r="CZ161" s="2">
        <f>(ROUND((((S161+ROUND((ROUND((((EU161*1.2))*AV161*1),2)*BS161),2))*AU161)/100),2)+ROUND(((ROUND((ROUND(((AE161-((EU161*1.2)))*AV161*1),2)*BS161),2)*AU161)/100),2))</f>
        <v>14.47</v>
      </c>
      <c r="DA161" s="2"/>
      <c r="DB161" s="2">
        <v>85</v>
      </c>
      <c r="DC161" s="2" t="s">
        <v>3</v>
      </c>
      <c r="DD161" s="2" t="s">
        <v>62</v>
      </c>
      <c r="DE161" s="2" t="s">
        <v>63</v>
      </c>
      <c r="DF161" s="2" t="s">
        <v>63</v>
      </c>
      <c r="DG161" s="2" t="s">
        <v>63</v>
      </c>
      <c r="DH161" s="2" t="s">
        <v>3</v>
      </c>
      <c r="DI161" s="2" t="s">
        <v>63</v>
      </c>
      <c r="DJ161" s="2" t="s">
        <v>63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1013</v>
      </c>
      <c r="DV161" s="2" t="s">
        <v>203</v>
      </c>
      <c r="DW161" s="2" t="s">
        <v>203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55393700</v>
      </c>
      <c r="EF161" s="2">
        <v>40</v>
      </c>
      <c r="EG161" s="2" t="s">
        <v>26</v>
      </c>
      <c r="EH161" s="2">
        <v>0</v>
      </c>
      <c r="EI161" s="2" t="s">
        <v>3</v>
      </c>
      <c r="EJ161" s="2">
        <v>2</v>
      </c>
      <c r="EK161" s="2">
        <v>68</v>
      </c>
      <c r="EL161" s="2" t="s">
        <v>27</v>
      </c>
      <c r="EM161" s="2" t="s">
        <v>28</v>
      </c>
      <c r="EN161" s="2"/>
      <c r="EO161" s="2" t="s">
        <v>67</v>
      </c>
      <c r="EP161" s="2"/>
      <c r="EQ161" s="2">
        <v>0</v>
      </c>
      <c r="ER161" s="2">
        <v>39.119999999999997</v>
      </c>
      <c r="ES161" s="2">
        <v>0</v>
      </c>
      <c r="ET161" s="2">
        <v>0</v>
      </c>
      <c r="EU161" s="2">
        <v>0</v>
      </c>
      <c r="EV161" s="2">
        <v>39.119999999999997</v>
      </c>
      <c r="EW161" s="2">
        <v>3.1</v>
      </c>
      <c r="EX161" s="2">
        <v>0</v>
      </c>
      <c r="EY161" s="2">
        <v>0</v>
      </c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v>0</v>
      </c>
      <c r="FS161" s="2">
        <v>0</v>
      </c>
      <c r="FT161" s="2"/>
      <c r="FU161" s="2"/>
      <c r="FV161" s="2"/>
      <c r="FW161" s="2"/>
      <c r="FX161" s="2">
        <v>90</v>
      </c>
      <c r="FY161" s="2">
        <v>46</v>
      </c>
      <c r="FZ161" s="2"/>
      <c r="GA161" s="2" t="s">
        <v>3</v>
      </c>
      <c r="GB161" s="2"/>
      <c r="GC161" s="2"/>
      <c r="GD161" s="2">
        <v>1</v>
      </c>
      <c r="GE161" s="2"/>
      <c r="GF161" s="2">
        <v>-395814045</v>
      </c>
      <c r="GG161" s="2">
        <v>2</v>
      </c>
      <c r="GH161" s="2">
        <v>1</v>
      </c>
      <c r="GI161" s="2">
        <v>2</v>
      </c>
      <c r="GJ161" s="2">
        <v>0</v>
      </c>
      <c r="GK161" s="2">
        <v>0</v>
      </c>
      <c r="GL161" s="2">
        <f t="shared" si="164"/>
        <v>0</v>
      </c>
      <c r="GM161" s="2">
        <f t="shared" si="165"/>
        <v>74.239999999999995</v>
      </c>
      <c r="GN161" s="2">
        <f t="shared" si="166"/>
        <v>0</v>
      </c>
      <c r="GO161" s="2">
        <f t="shared" si="167"/>
        <v>74.239999999999995</v>
      </c>
      <c r="GP161" s="2">
        <f t="shared" si="168"/>
        <v>0</v>
      </c>
      <c r="GQ161" s="2"/>
      <c r="GR161" s="2">
        <v>0</v>
      </c>
      <c r="GS161" s="2">
        <v>3</v>
      </c>
      <c r="GT161" s="2">
        <v>0</v>
      </c>
      <c r="GU161" s="2" t="s">
        <v>3</v>
      </c>
      <c r="GV161" s="2">
        <f t="shared" si="169"/>
        <v>0</v>
      </c>
      <c r="GW161" s="2">
        <v>1</v>
      </c>
      <c r="GX161" s="2">
        <f t="shared" si="170"/>
        <v>0</v>
      </c>
      <c r="GY161" s="2"/>
      <c r="GZ161" s="2"/>
      <c r="HA161" s="2">
        <v>0</v>
      </c>
      <c r="HB161" s="2">
        <v>0</v>
      </c>
      <c r="HC161" s="2">
        <f t="shared" si="171"/>
        <v>0</v>
      </c>
      <c r="HD161" s="2"/>
      <c r="HE161" s="2" t="s">
        <v>3</v>
      </c>
      <c r="HF161" s="2" t="s">
        <v>3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">
      <c r="A162" s="3">
        <v>17</v>
      </c>
      <c r="B162" s="3">
        <v>1</v>
      </c>
      <c r="C162" s="3">
        <f>ROW(SmtRes!A342)</f>
        <v>342</v>
      </c>
      <c r="D162" s="3">
        <f>ROW(EtalonRes!A400)</f>
        <v>400</v>
      </c>
      <c r="E162" s="3" t="s">
        <v>273</v>
      </c>
      <c r="F162" s="3" t="s">
        <v>201</v>
      </c>
      <c r="G162" s="3" t="s">
        <v>202</v>
      </c>
      <c r="H162" s="3" t="s">
        <v>203</v>
      </c>
      <c r="I162" s="3">
        <f>ROUND(64/100,9)</f>
        <v>0.64</v>
      </c>
      <c r="J162" s="3">
        <v>0</v>
      </c>
      <c r="K162" s="3">
        <f>ROUND(64/100,9)</f>
        <v>0.64</v>
      </c>
      <c r="O162" s="3">
        <f t="shared" si="147"/>
        <v>1772.77</v>
      </c>
      <c r="P162" s="3">
        <f t="shared" si="148"/>
        <v>0</v>
      </c>
      <c r="Q162" s="3">
        <f>(ROUND((ROUND((((ET162*1.2))*AV162*I162),2)*BB162),2)+ROUND((ROUND(((AE162-((EU162*1.2)))*AV162*I162),2)*BS162),2))</f>
        <v>0</v>
      </c>
      <c r="R162" s="3">
        <f>(ROUND((ROUND((((EU162*1.2))*AV162*I162),2)*BS162),2)+ROUND((ROUND(((AE162-((EU162*1.2)))*AV162*I162),2)*BS162),2))</f>
        <v>0</v>
      </c>
      <c r="S162" s="3">
        <f t="shared" si="149"/>
        <v>1772.77</v>
      </c>
      <c r="T162" s="3">
        <f t="shared" si="150"/>
        <v>0</v>
      </c>
      <c r="U162" s="3">
        <f t="shared" si="151"/>
        <v>2.4926975999999996</v>
      </c>
      <c r="V162" s="3">
        <f t="shared" si="152"/>
        <v>0</v>
      </c>
      <c r="W162" s="3">
        <f t="shared" si="153"/>
        <v>0</v>
      </c>
      <c r="X162" s="3">
        <f>(ROUND((((S162+ROUND((ROUND((((EU162*1.2))*AV162*I162),2)*BS162),2))*AT162)/100),2)+ROUND(((ROUND((ROUND(((AE162-((EU162*1.2)))*AV162*I162),2)*BS162),2)*AT162)/100),2))</f>
        <v>1595.49</v>
      </c>
      <c r="Y162" s="3">
        <f>(ROUND((((S162+ROUND((ROUND((((EU162*1.2))*AV162*I162),2)*BS162),2))*AU162)/100),2)+ROUND(((ROUND((ROUND(((AE162-((EU162*1.2)))*AV162*I162),2)*BS162),2)*AU162)/100),2))</f>
        <v>815.47</v>
      </c>
      <c r="AA162" s="3">
        <v>55929115</v>
      </c>
      <c r="AB162" s="3">
        <f t="shared" si="154"/>
        <v>46.944000000000003</v>
      </c>
      <c r="AC162" s="3">
        <f>ROUND(((ES162*1)),6)</f>
        <v>0</v>
      </c>
      <c r="AD162" s="3">
        <f>ROUND(((((ET162*1.2))-((EU162*1.2)))+AE162),6)</f>
        <v>0</v>
      </c>
      <c r="AE162" s="3">
        <f>ROUND(((EU162*1.2)),6)</f>
        <v>0</v>
      </c>
      <c r="AF162" s="3">
        <f>ROUND(((EV162*1.2)),6)</f>
        <v>46.944000000000003</v>
      </c>
      <c r="AG162" s="3">
        <f t="shared" si="155"/>
        <v>0</v>
      </c>
      <c r="AH162" s="3">
        <f>((EW162*1.2))</f>
        <v>3.7199999999999998</v>
      </c>
      <c r="AI162" s="3">
        <f>((EX162*1.2))</f>
        <v>0</v>
      </c>
      <c r="AJ162" s="3">
        <f t="shared" si="156"/>
        <v>0</v>
      </c>
      <c r="AK162" s="3">
        <v>39.119999999999997</v>
      </c>
      <c r="AL162" s="3">
        <v>0</v>
      </c>
      <c r="AM162" s="3">
        <v>0</v>
      </c>
      <c r="AN162" s="3">
        <v>0</v>
      </c>
      <c r="AO162" s="3">
        <v>39.119999999999997</v>
      </c>
      <c r="AP162" s="3">
        <v>0</v>
      </c>
      <c r="AQ162" s="3">
        <v>3.1</v>
      </c>
      <c r="AR162" s="3">
        <v>0</v>
      </c>
      <c r="AS162" s="3">
        <v>0</v>
      </c>
      <c r="AT162" s="3">
        <v>90</v>
      </c>
      <c r="AU162" s="3">
        <v>46</v>
      </c>
      <c r="AV162" s="3">
        <v>1.0469999999999999</v>
      </c>
      <c r="AW162" s="3">
        <v>1</v>
      </c>
      <c r="AZ162" s="3">
        <v>1</v>
      </c>
      <c r="BA162" s="3">
        <v>56.35</v>
      </c>
      <c r="BB162" s="3">
        <v>1</v>
      </c>
      <c r="BC162" s="3">
        <v>1</v>
      </c>
      <c r="BD162" s="3" t="s">
        <v>3</v>
      </c>
      <c r="BE162" s="3" t="s">
        <v>3</v>
      </c>
      <c r="BF162" s="3" t="s">
        <v>3</v>
      </c>
      <c r="BG162" s="3" t="s">
        <v>3</v>
      </c>
      <c r="BH162" s="3">
        <v>0</v>
      </c>
      <c r="BI162" s="3">
        <v>2</v>
      </c>
      <c r="BJ162" s="3" t="s">
        <v>204</v>
      </c>
      <c r="BM162" s="3">
        <v>68</v>
      </c>
      <c r="BN162" s="3">
        <v>0</v>
      </c>
      <c r="BO162" s="3" t="s">
        <v>201</v>
      </c>
      <c r="BP162" s="3">
        <v>1</v>
      </c>
      <c r="BQ162" s="3">
        <v>40</v>
      </c>
      <c r="BR162" s="3">
        <v>0</v>
      </c>
      <c r="BS162" s="3">
        <v>56.35</v>
      </c>
      <c r="BT162" s="3">
        <v>1</v>
      </c>
      <c r="BU162" s="3">
        <v>1</v>
      </c>
      <c r="BV162" s="3">
        <v>1</v>
      </c>
      <c r="BW162" s="3">
        <v>1</v>
      </c>
      <c r="BX162" s="3">
        <v>1</v>
      </c>
      <c r="BY162" s="3" t="s">
        <v>3</v>
      </c>
      <c r="BZ162" s="3">
        <v>90</v>
      </c>
      <c r="CA162" s="3">
        <v>46</v>
      </c>
      <c r="CB162" s="3" t="s">
        <v>3</v>
      </c>
      <c r="CE162" s="3">
        <v>1566</v>
      </c>
      <c r="CF162" s="3">
        <v>0</v>
      </c>
      <c r="CG162" s="3">
        <v>0</v>
      </c>
      <c r="CM162" s="3">
        <v>0</v>
      </c>
      <c r="CN162" s="3" t="s">
        <v>1250</v>
      </c>
      <c r="CO162" s="3">
        <v>0</v>
      </c>
      <c r="CP162" s="3">
        <f t="shared" si="157"/>
        <v>1772.77</v>
      </c>
      <c r="CQ162" s="3">
        <f t="shared" si="158"/>
        <v>0</v>
      </c>
      <c r="CR162" s="3">
        <f>(ROUND((ROUND((((ET162*1.2))*AV162*1),2)*BB162),2)+ROUND((ROUND(((AE162-((EU162*1.2)))*AV162*1),2)*BS162),2))</f>
        <v>0</v>
      </c>
      <c r="CS162" s="3">
        <f>(ROUND((ROUND((((EU162*1.2))*AV162*1),2)*BS162),2)+ROUND((ROUND(((AE162-((EU162*1.2)))*AV162*1),2)*BS162),2))</f>
        <v>0</v>
      </c>
      <c r="CT162" s="3">
        <f t="shared" si="159"/>
        <v>2769.6</v>
      </c>
      <c r="CU162" s="3">
        <f t="shared" si="160"/>
        <v>0</v>
      </c>
      <c r="CV162" s="3">
        <f t="shared" si="161"/>
        <v>3.8948399999999994</v>
      </c>
      <c r="CW162" s="3">
        <f t="shared" si="162"/>
        <v>0</v>
      </c>
      <c r="CX162" s="3">
        <f t="shared" si="163"/>
        <v>0</v>
      </c>
      <c r="CY162" s="3">
        <f>(ROUND((((S162+ROUND((ROUND((((EU162*1.2))*AV162*1),2)*BS162),2))*AT162)/100),2)+ROUND(((ROUND((ROUND(((AE162-((EU162*1.2)))*AV162*1),2)*BS162),2)*AT162)/100),2))</f>
        <v>1595.49</v>
      </c>
      <c r="CZ162" s="3">
        <f>(ROUND((((S162+ROUND((ROUND((((EU162*1.2))*AV162*1),2)*BS162),2))*AU162)/100),2)+ROUND(((ROUND((ROUND(((AE162-((EU162*1.2)))*AV162*1),2)*BS162),2)*AU162)/100),2))</f>
        <v>815.47</v>
      </c>
      <c r="DB162" s="3">
        <v>86</v>
      </c>
      <c r="DC162" s="3" t="s">
        <v>3</v>
      </c>
      <c r="DD162" s="3" t="s">
        <v>62</v>
      </c>
      <c r="DE162" s="3" t="s">
        <v>63</v>
      </c>
      <c r="DF162" s="3" t="s">
        <v>63</v>
      </c>
      <c r="DG162" s="3" t="s">
        <v>63</v>
      </c>
      <c r="DH162" s="3" t="s">
        <v>3</v>
      </c>
      <c r="DI162" s="3" t="s">
        <v>63</v>
      </c>
      <c r="DJ162" s="3" t="s">
        <v>63</v>
      </c>
      <c r="DK162" s="3" t="s">
        <v>3</v>
      </c>
      <c r="DL162" s="3" t="s">
        <v>3</v>
      </c>
      <c r="DM162" s="3" t="s">
        <v>3</v>
      </c>
      <c r="DN162" s="3">
        <v>0</v>
      </c>
      <c r="DO162" s="3">
        <v>0</v>
      </c>
      <c r="DP162" s="3">
        <v>1</v>
      </c>
      <c r="DQ162" s="3">
        <v>1</v>
      </c>
      <c r="DU162" s="3">
        <v>1013</v>
      </c>
      <c r="DV162" s="3" t="s">
        <v>203</v>
      </c>
      <c r="DW162" s="3" t="s">
        <v>203</v>
      </c>
      <c r="DX162" s="3">
        <v>1</v>
      </c>
      <c r="DZ162" s="3" t="s">
        <v>3</v>
      </c>
      <c r="EA162" s="3" t="s">
        <v>3</v>
      </c>
      <c r="EB162" s="3" t="s">
        <v>3</v>
      </c>
      <c r="EC162" s="3" t="s">
        <v>3</v>
      </c>
      <c r="EE162" s="3">
        <v>55393700</v>
      </c>
      <c r="EF162" s="3">
        <v>40</v>
      </c>
      <c r="EG162" s="3" t="s">
        <v>26</v>
      </c>
      <c r="EH162" s="3">
        <v>0</v>
      </c>
      <c r="EI162" s="3" t="s">
        <v>3</v>
      </c>
      <c r="EJ162" s="3">
        <v>2</v>
      </c>
      <c r="EK162" s="3">
        <v>68</v>
      </c>
      <c r="EL162" s="3" t="s">
        <v>27</v>
      </c>
      <c r="EM162" s="3" t="s">
        <v>28</v>
      </c>
      <c r="EO162" s="3" t="s">
        <v>67</v>
      </c>
      <c r="EQ162" s="3">
        <v>0</v>
      </c>
      <c r="ER162" s="3">
        <v>39.119999999999997</v>
      </c>
      <c r="ES162" s="3">
        <v>0</v>
      </c>
      <c r="ET162" s="3">
        <v>0</v>
      </c>
      <c r="EU162" s="3">
        <v>0</v>
      </c>
      <c r="EV162" s="3">
        <v>39.119999999999997</v>
      </c>
      <c r="EW162" s="3">
        <v>3.1</v>
      </c>
      <c r="EX162" s="3">
        <v>0</v>
      </c>
      <c r="EY162" s="3">
        <v>0</v>
      </c>
      <c r="FQ162" s="3">
        <v>0</v>
      </c>
      <c r="FR162" s="3">
        <v>0</v>
      </c>
      <c r="FS162" s="3">
        <v>0</v>
      </c>
      <c r="FX162" s="3">
        <v>90</v>
      </c>
      <c r="FY162" s="3">
        <v>46</v>
      </c>
      <c r="GA162" s="3" t="s">
        <v>3</v>
      </c>
      <c r="GD162" s="3">
        <v>1</v>
      </c>
      <c r="GF162" s="3">
        <v>-395814045</v>
      </c>
      <c r="GG162" s="3">
        <v>2</v>
      </c>
      <c r="GH162" s="3">
        <v>1</v>
      </c>
      <c r="GI162" s="3">
        <v>2</v>
      </c>
      <c r="GJ162" s="3">
        <v>0</v>
      </c>
      <c r="GK162" s="3">
        <v>0</v>
      </c>
      <c r="GL162" s="3">
        <f t="shared" si="164"/>
        <v>0</v>
      </c>
      <c r="GM162" s="3">
        <f t="shared" si="165"/>
        <v>4183.7299999999996</v>
      </c>
      <c r="GN162" s="3">
        <f t="shared" si="166"/>
        <v>0</v>
      </c>
      <c r="GO162" s="3">
        <f t="shared" si="167"/>
        <v>4183.7299999999996</v>
      </c>
      <c r="GP162" s="3">
        <f t="shared" si="168"/>
        <v>0</v>
      </c>
      <c r="GR162" s="3">
        <v>0</v>
      </c>
      <c r="GS162" s="3">
        <v>3</v>
      </c>
      <c r="GT162" s="3">
        <v>0</v>
      </c>
      <c r="GU162" s="3" t="s">
        <v>3</v>
      </c>
      <c r="GV162" s="3">
        <f t="shared" si="169"/>
        <v>0</v>
      </c>
      <c r="GW162" s="3">
        <v>1</v>
      </c>
      <c r="GX162" s="3">
        <f t="shared" si="170"/>
        <v>0</v>
      </c>
      <c r="HA162" s="3">
        <v>0</v>
      </c>
      <c r="HB162" s="3">
        <v>0</v>
      </c>
      <c r="HC162" s="3">
        <f t="shared" si="171"/>
        <v>0</v>
      </c>
      <c r="HE162" s="3" t="s">
        <v>3</v>
      </c>
      <c r="HF162" s="3" t="s">
        <v>3</v>
      </c>
      <c r="HM162" s="3" t="s">
        <v>3</v>
      </c>
      <c r="HN162" s="3" t="s">
        <v>3</v>
      </c>
      <c r="HO162" s="3" t="s">
        <v>3</v>
      </c>
      <c r="HP162" s="3" t="s">
        <v>3</v>
      </c>
      <c r="HQ162" s="3" t="s">
        <v>3</v>
      </c>
      <c r="HS162" s="3">
        <v>0</v>
      </c>
      <c r="IK162" s="3">
        <v>0</v>
      </c>
    </row>
    <row r="163" spans="1:255" x14ac:dyDescent="0.2">
      <c r="A163" s="2">
        <v>18</v>
      </c>
      <c r="B163" s="2">
        <v>1</v>
      </c>
      <c r="C163" s="2">
        <v>340</v>
      </c>
      <c r="D163" s="2"/>
      <c r="E163" s="2" t="s">
        <v>274</v>
      </c>
      <c r="F163" s="2" t="s">
        <v>275</v>
      </c>
      <c r="G163" s="2" t="s">
        <v>276</v>
      </c>
      <c r="H163" s="2" t="s">
        <v>161</v>
      </c>
      <c r="I163" s="2">
        <f>I161*J163</f>
        <v>64</v>
      </c>
      <c r="J163" s="2">
        <v>100</v>
      </c>
      <c r="K163" s="2">
        <v>100</v>
      </c>
      <c r="L163" s="2"/>
      <c r="M163" s="2"/>
      <c r="N163" s="2"/>
      <c r="O163" s="2">
        <f t="shared" si="147"/>
        <v>1148.8</v>
      </c>
      <c r="P163" s="2">
        <f t="shared" si="148"/>
        <v>1148.8</v>
      </c>
      <c r="Q163" s="2">
        <f>(ROUND((ROUND(((ET163)*AV163*I163),2)*BB163),2)+ROUND((ROUND(((AE163-(EU163))*AV163*I163),2)*BS163),2))</f>
        <v>0</v>
      </c>
      <c r="R163" s="2">
        <f>(ROUND((ROUND(((EU163)*AV163*I163),2)*BS163),2)+ROUND((ROUND(((AE163-(EU163))*AV163*I163),2)*BS163),2))</f>
        <v>0</v>
      </c>
      <c r="S163" s="2">
        <f t="shared" si="149"/>
        <v>0</v>
      </c>
      <c r="T163" s="2">
        <f t="shared" si="150"/>
        <v>0</v>
      </c>
      <c r="U163" s="2">
        <f t="shared" si="151"/>
        <v>0</v>
      </c>
      <c r="V163" s="2">
        <f t="shared" si="152"/>
        <v>0</v>
      </c>
      <c r="W163" s="2">
        <f t="shared" si="153"/>
        <v>0</v>
      </c>
      <c r="X163" s="2">
        <f>(ROUND((((S163+ROUND((ROUND(((EU163)*AV163*I163),2)*BS163),2))*AT163)/100),2)+ROUND(((ROUND((ROUND(((AE163-(EU163))*AV163*I163),2)*BS163),2)*AT163)/100),2))</f>
        <v>0</v>
      </c>
      <c r="Y163" s="2">
        <f>(ROUND((((S163+ROUND((ROUND(((EU163)*AV163*I163),2)*BS163),2))*AU163)/100),2)+ROUND(((ROUND((ROUND(((AE163-(EU163))*AV163*I163),2)*BS163),2)*AU163)/100),2))</f>
        <v>0</v>
      </c>
      <c r="Z163" s="2"/>
      <c r="AA163" s="2">
        <v>55929113</v>
      </c>
      <c r="AB163" s="2">
        <f t="shared" si="154"/>
        <v>17.95</v>
      </c>
      <c r="AC163" s="2">
        <f>ROUND((ES163),6)</f>
        <v>17.95</v>
      </c>
      <c r="AD163" s="2">
        <f>ROUND((((ET163)-(EU163))+AE163),6)</f>
        <v>0</v>
      </c>
      <c r="AE163" s="2">
        <f>ROUND((EU163),6)</f>
        <v>0</v>
      </c>
      <c r="AF163" s="2">
        <f>ROUND((EV163),6)</f>
        <v>0</v>
      </c>
      <c r="AG163" s="2">
        <f t="shared" si="155"/>
        <v>0</v>
      </c>
      <c r="AH163" s="2">
        <f>(EW163)</f>
        <v>0</v>
      </c>
      <c r="AI163" s="2">
        <f>(EX163)</f>
        <v>0</v>
      </c>
      <c r="AJ163" s="2">
        <f t="shared" si="156"/>
        <v>0</v>
      </c>
      <c r="AK163" s="2">
        <v>17.95</v>
      </c>
      <c r="AL163" s="2">
        <v>17.95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1</v>
      </c>
      <c r="AW163" s="2">
        <v>1</v>
      </c>
      <c r="AX163" s="2"/>
      <c r="AY163" s="2"/>
      <c r="AZ163" s="2">
        <v>1</v>
      </c>
      <c r="BA163" s="2">
        <v>1</v>
      </c>
      <c r="BB163" s="2">
        <v>1</v>
      </c>
      <c r="BC163" s="2">
        <v>1</v>
      </c>
      <c r="BD163" s="2" t="s">
        <v>3</v>
      </c>
      <c r="BE163" s="2" t="s">
        <v>3</v>
      </c>
      <c r="BF163" s="2" t="s">
        <v>3</v>
      </c>
      <c r="BG163" s="2" t="s">
        <v>3</v>
      </c>
      <c r="BH163" s="2">
        <v>3</v>
      </c>
      <c r="BI163" s="2">
        <v>3</v>
      </c>
      <c r="BJ163" s="2" t="s">
        <v>275</v>
      </c>
      <c r="BK163" s="2"/>
      <c r="BL163" s="2"/>
      <c r="BM163" s="2">
        <v>400007</v>
      </c>
      <c r="BN163" s="2">
        <v>0</v>
      </c>
      <c r="BO163" s="2" t="s">
        <v>3</v>
      </c>
      <c r="BP163" s="2">
        <v>0</v>
      </c>
      <c r="BQ163" s="2">
        <v>214</v>
      </c>
      <c r="BR163" s="2">
        <v>0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 t="s">
        <v>3</v>
      </c>
      <c r="BZ163" s="2">
        <v>90</v>
      </c>
      <c r="CA163" s="2">
        <v>46</v>
      </c>
      <c r="CB163" s="2" t="s">
        <v>3</v>
      </c>
      <c r="CC163" s="2"/>
      <c r="CD163" s="2"/>
      <c r="CE163" s="2">
        <v>1566</v>
      </c>
      <c r="CF163" s="2">
        <v>0</v>
      </c>
      <c r="CG163" s="2">
        <v>0</v>
      </c>
      <c r="CH163" s="2"/>
      <c r="CI163" s="2"/>
      <c r="CJ163" s="2"/>
      <c r="CK163" s="2"/>
      <c r="CL163" s="2"/>
      <c r="CM163" s="2">
        <v>0</v>
      </c>
      <c r="CN163" s="2" t="s">
        <v>1252</v>
      </c>
      <c r="CO163" s="2">
        <v>0</v>
      </c>
      <c r="CP163" s="2">
        <f t="shared" si="157"/>
        <v>1148.8</v>
      </c>
      <c r="CQ163" s="2">
        <f t="shared" si="158"/>
        <v>17.95</v>
      </c>
      <c r="CR163" s="2">
        <f>(ROUND((ROUND(((ET163)*AV163*1),2)*BB163),2)+ROUND((ROUND(((AE163-(EU163))*AV163*1),2)*BS163),2))</f>
        <v>0</v>
      </c>
      <c r="CS163" s="2">
        <f>(ROUND((ROUND(((EU163)*AV163*1),2)*BS163),2)+ROUND((ROUND(((AE163-(EU163))*AV163*1),2)*BS163),2))</f>
        <v>0</v>
      </c>
      <c r="CT163" s="2">
        <f t="shared" si="159"/>
        <v>0</v>
      </c>
      <c r="CU163" s="2">
        <f t="shared" si="160"/>
        <v>0</v>
      </c>
      <c r="CV163" s="2">
        <f t="shared" si="161"/>
        <v>0</v>
      </c>
      <c r="CW163" s="2">
        <f t="shared" si="162"/>
        <v>0</v>
      </c>
      <c r="CX163" s="2">
        <f t="shared" si="163"/>
        <v>0</v>
      </c>
      <c r="CY163" s="2">
        <f>(ROUND((((S163+ROUND((ROUND(((EU163)*AV163*1),2)*BS163),2))*AT163)/100),2)+ROUND(((ROUND((ROUND(((AE163-(EU163))*AV163*1),2)*BS163),2)*AT163)/100),2))</f>
        <v>0</v>
      </c>
      <c r="CZ163" s="2">
        <f>(ROUND((((S163+ROUND((ROUND(((EU163)*AV163*1),2)*BS163),2))*AU163)/100),2)+ROUND(((ROUND((ROUND(((AE163-(EU163))*AV163*1),2)*BS163),2)*AU163)/100),2))</f>
        <v>0</v>
      </c>
      <c r="DA163" s="2"/>
      <c r="DB163" s="2"/>
      <c r="DC163" s="2" t="s">
        <v>3</v>
      </c>
      <c r="DD163" s="2" t="s">
        <v>3</v>
      </c>
      <c r="DE163" s="2" t="s">
        <v>3</v>
      </c>
      <c r="DF163" s="2" t="s">
        <v>3</v>
      </c>
      <c r="DG163" s="2" t="s">
        <v>3</v>
      </c>
      <c r="DH163" s="2" t="s">
        <v>3</v>
      </c>
      <c r="DI163" s="2" t="s">
        <v>3</v>
      </c>
      <c r="DJ163" s="2" t="s">
        <v>3</v>
      </c>
      <c r="DK163" s="2" t="s">
        <v>3</v>
      </c>
      <c r="DL163" s="2" t="s">
        <v>3</v>
      </c>
      <c r="DM163" s="2" t="s">
        <v>3</v>
      </c>
      <c r="DN163" s="2">
        <v>0</v>
      </c>
      <c r="DO163" s="2">
        <v>0</v>
      </c>
      <c r="DP163" s="2">
        <v>1</v>
      </c>
      <c r="DQ163" s="2">
        <v>1</v>
      </c>
      <c r="DR163" s="2"/>
      <c r="DS163" s="2"/>
      <c r="DT163" s="2"/>
      <c r="DU163" s="2">
        <v>1013</v>
      </c>
      <c r="DV163" s="2" t="s">
        <v>161</v>
      </c>
      <c r="DW163" s="2" t="s">
        <v>161</v>
      </c>
      <c r="DX163" s="2">
        <v>1</v>
      </c>
      <c r="DY163" s="2"/>
      <c r="DZ163" s="2" t="s">
        <v>3</v>
      </c>
      <c r="EA163" s="2" t="s">
        <v>3</v>
      </c>
      <c r="EB163" s="2" t="s">
        <v>3</v>
      </c>
      <c r="EC163" s="2" t="s">
        <v>3</v>
      </c>
      <c r="ED163" s="2"/>
      <c r="EE163" s="2">
        <v>55393630</v>
      </c>
      <c r="EF163" s="2">
        <v>214</v>
      </c>
      <c r="EG163" s="2" t="s">
        <v>162</v>
      </c>
      <c r="EH163" s="2">
        <v>0</v>
      </c>
      <c r="EI163" s="2" t="s">
        <v>3</v>
      </c>
      <c r="EJ163" s="2">
        <v>3</v>
      </c>
      <c r="EK163" s="2">
        <v>400007</v>
      </c>
      <c r="EL163" s="2" t="s">
        <v>162</v>
      </c>
      <c r="EM163" s="2" t="s">
        <v>163</v>
      </c>
      <c r="EN163" s="2"/>
      <c r="EO163" s="2" t="s">
        <v>67</v>
      </c>
      <c r="EP163" s="2"/>
      <c r="EQ163" s="2">
        <v>16</v>
      </c>
      <c r="ER163" s="2">
        <v>0</v>
      </c>
      <c r="ES163" s="2">
        <v>17.95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>
        <v>0</v>
      </c>
      <c r="FR163" s="2">
        <f>P163</f>
        <v>1148.8</v>
      </c>
      <c r="FS163" s="2">
        <v>0</v>
      </c>
      <c r="FT163" s="2"/>
      <c r="FU163" s="2"/>
      <c r="FV163" s="2"/>
      <c r="FW163" s="2"/>
      <c r="FX163" s="2">
        <v>90</v>
      </c>
      <c r="FY163" s="2">
        <v>46</v>
      </c>
      <c r="FZ163" s="2"/>
      <c r="GA163" s="2" t="s">
        <v>277</v>
      </c>
      <c r="GB163" s="2"/>
      <c r="GC163" s="2"/>
      <c r="GD163" s="2">
        <v>1</v>
      </c>
      <c r="GE163" s="2"/>
      <c r="GF163" s="2">
        <v>1867348604</v>
      </c>
      <c r="GG163" s="2">
        <v>2</v>
      </c>
      <c r="GH163" s="2">
        <v>4</v>
      </c>
      <c r="GI163" s="2">
        <v>-2</v>
      </c>
      <c r="GJ163" s="2">
        <v>0</v>
      </c>
      <c r="GK163" s="2">
        <v>0</v>
      </c>
      <c r="GL163" s="2">
        <f t="shared" si="164"/>
        <v>0</v>
      </c>
      <c r="GM163" s="2">
        <f t="shared" si="165"/>
        <v>1148.8</v>
      </c>
      <c r="GN163" s="2">
        <f t="shared" si="166"/>
        <v>0</v>
      </c>
      <c r="GO163" s="2">
        <f t="shared" si="167"/>
        <v>0</v>
      </c>
      <c r="GP163" s="2">
        <f t="shared" si="168"/>
        <v>0</v>
      </c>
      <c r="GQ163" s="2"/>
      <c r="GR163" s="2">
        <v>1</v>
      </c>
      <c r="GS163" s="2">
        <v>2</v>
      </c>
      <c r="GT163" s="2">
        <v>0</v>
      </c>
      <c r="GU163" s="2" t="s">
        <v>3</v>
      </c>
      <c r="GV163" s="2">
        <f t="shared" si="169"/>
        <v>0</v>
      </c>
      <c r="GW163" s="2">
        <v>1</v>
      </c>
      <c r="GX163" s="2">
        <f t="shared" si="170"/>
        <v>0</v>
      </c>
      <c r="GY163" s="2"/>
      <c r="GZ163" s="2"/>
      <c r="HA163" s="2">
        <v>0</v>
      </c>
      <c r="HB163" s="2">
        <v>0</v>
      </c>
      <c r="HC163" s="2">
        <f t="shared" si="171"/>
        <v>0</v>
      </c>
      <c r="HD163" s="2"/>
      <c r="HE163" s="2" t="s">
        <v>34</v>
      </c>
      <c r="HF163" s="2" t="s">
        <v>165</v>
      </c>
      <c r="HG163" s="2"/>
      <c r="HH163" s="2"/>
      <c r="HI163" s="2"/>
      <c r="HJ163" s="2"/>
      <c r="HK163" s="2"/>
      <c r="HL163" s="2"/>
      <c r="HM163" s="2" t="s">
        <v>3</v>
      </c>
      <c r="HN163" s="2" t="s">
        <v>3</v>
      </c>
      <c r="HO163" s="2" t="s">
        <v>3</v>
      </c>
      <c r="HP163" s="2" t="s">
        <v>3</v>
      </c>
      <c r="HQ163" s="2" t="s">
        <v>3</v>
      </c>
      <c r="HR163" s="2"/>
      <c r="HS163" s="2">
        <v>0</v>
      </c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>
        <v>0</v>
      </c>
      <c r="IL163" s="2"/>
      <c r="IM163" s="2"/>
      <c r="IN163" s="2"/>
      <c r="IO163" s="2"/>
      <c r="IP163" s="2"/>
      <c r="IQ163" s="2"/>
      <c r="IR163" s="2"/>
      <c r="IS163" s="2"/>
      <c r="IT163" s="2"/>
      <c r="IU163" s="2"/>
    </row>
    <row r="164" spans="1:255" x14ac:dyDescent="0.2">
      <c r="A164" s="3">
        <v>18</v>
      </c>
      <c r="B164" s="3">
        <v>1</v>
      </c>
      <c r="C164" s="3">
        <v>342</v>
      </c>
      <c r="E164" s="3" t="s">
        <v>274</v>
      </c>
      <c r="F164" s="3" t="s">
        <v>275</v>
      </c>
      <c r="G164" s="3" t="s">
        <v>276</v>
      </c>
      <c r="H164" s="3" t="s">
        <v>161</v>
      </c>
      <c r="I164" s="3">
        <f>I162*J164</f>
        <v>64</v>
      </c>
      <c r="J164" s="3">
        <v>100</v>
      </c>
      <c r="K164" s="3">
        <v>100</v>
      </c>
      <c r="O164" s="3">
        <f t="shared" si="147"/>
        <v>8696.42</v>
      </c>
      <c r="P164" s="3">
        <f t="shared" si="148"/>
        <v>8696.42</v>
      </c>
      <c r="Q164" s="3">
        <f>(ROUND((ROUND(((ET164)*AV164*I164),2)*BB164),2)+ROUND((ROUND(((AE164-(EU164))*AV164*I164),2)*BS164),2))</f>
        <v>0</v>
      </c>
      <c r="R164" s="3">
        <f>(ROUND((ROUND(((EU164)*AV164*I164),2)*BS164),2)+ROUND((ROUND(((AE164-(EU164))*AV164*I164),2)*BS164),2))</f>
        <v>0</v>
      </c>
      <c r="S164" s="3">
        <f t="shared" si="149"/>
        <v>0</v>
      </c>
      <c r="T164" s="3">
        <f t="shared" si="150"/>
        <v>0</v>
      </c>
      <c r="U164" s="3">
        <f t="shared" si="151"/>
        <v>0</v>
      </c>
      <c r="V164" s="3">
        <f t="shared" si="152"/>
        <v>0</v>
      </c>
      <c r="W164" s="3">
        <f t="shared" si="153"/>
        <v>0</v>
      </c>
      <c r="X164" s="3">
        <f>(ROUND((((S164+ROUND((ROUND(((EU164)*AV164*I164),2)*BS164),2))*AT164)/100),2)+ROUND(((ROUND((ROUND(((AE164-(EU164))*AV164*I164),2)*BS164),2)*AT164)/100),2))</f>
        <v>0</v>
      </c>
      <c r="Y164" s="3">
        <f>(ROUND((((S164+ROUND((ROUND(((EU164)*AV164*I164),2)*BS164),2))*AU164)/100),2)+ROUND(((ROUND((ROUND(((AE164-(EU164))*AV164*I164),2)*BS164),2)*AU164)/100),2))</f>
        <v>0</v>
      </c>
      <c r="AA164" s="3">
        <v>55929115</v>
      </c>
      <c r="AB164" s="3">
        <f t="shared" si="154"/>
        <v>17.95</v>
      </c>
      <c r="AC164" s="3">
        <f>ROUND((ES164),6)</f>
        <v>17.95</v>
      </c>
      <c r="AD164" s="3">
        <f>ROUND((((ET164)-(EU164))+AE164),6)</f>
        <v>0</v>
      </c>
      <c r="AE164" s="3">
        <f>ROUND((EU164),6)</f>
        <v>0</v>
      </c>
      <c r="AF164" s="3">
        <f>ROUND((EV164),6)</f>
        <v>0</v>
      </c>
      <c r="AG164" s="3">
        <f t="shared" si="155"/>
        <v>0</v>
      </c>
      <c r="AH164" s="3">
        <f>(EW164)</f>
        <v>0</v>
      </c>
      <c r="AI164" s="3">
        <f>(EX164)</f>
        <v>0</v>
      </c>
      <c r="AJ164" s="3">
        <f t="shared" si="156"/>
        <v>0</v>
      </c>
      <c r="AK164" s="3">
        <v>17.95</v>
      </c>
      <c r="AL164" s="3">
        <v>17.95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1</v>
      </c>
      <c r="AW164" s="3">
        <v>1</v>
      </c>
      <c r="AZ164" s="3">
        <v>1</v>
      </c>
      <c r="BA164" s="3">
        <v>1</v>
      </c>
      <c r="BB164" s="3">
        <v>1</v>
      </c>
      <c r="BC164" s="3">
        <v>7.57</v>
      </c>
      <c r="BD164" s="3" t="s">
        <v>3</v>
      </c>
      <c r="BE164" s="3" t="s">
        <v>3</v>
      </c>
      <c r="BF164" s="3" t="s">
        <v>3</v>
      </c>
      <c r="BG164" s="3" t="s">
        <v>3</v>
      </c>
      <c r="BH164" s="3">
        <v>3</v>
      </c>
      <c r="BI164" s="3">
        <v>3</v>
      </c>
      <c r="BJ164" s="3" t="s">
        <v>275</v>
      </c>
      <c r="BM164" s="3">
        <v>400007</v>
      </c>
      <c r="BN164" s="3">
        <v>0</v>
      </c>
      <c r="BO164" s="3" t="s">
        <v>3</v>
      </c>
      <c r="BP164" s="3">
        <v>0</v>
      </c>
      <c r="BQ164" s="3">
        <v>214</v>
      </c>
      <c r="BR164" s="3">
        <v>0</v>
      </c>
      <c r="BS164" s="3">
        <v>1</v>
      </c>
      <c r="BT164" s="3">
        <v>1</v>
      </c>
      <c r="BU164" s="3">
        <v>1</v>
      </c>
      <c r="BV164" s="3">
        <v>1</v>
      </c>
      <c r="BW164" s="3">
        <v>1</v>
      </c>
      <c r="BX164" s="3">
        <v>1</v>
      </c>
      <c r="BY164" s="3" t="s">
        <v>3</v>
      </c>
      <c r="BZ164" s="3">
        <v>90</v>
      </c>
      <c r="CA164" s="3">
        <v>46</v>
      </c>
      <c r="CB164" s="3" t="s">
        <v>3</v>
      </c>
      <c r="CE164" s="3">
        <v>1566</v>
      </c>
      <c r="CF164" s="3">
        <v>0</v>
      </c>
      <c r="CG164" s="3">
        <v>0</v>
      </c>
      <c r="CM164" s="3">
        <v>0</v>
      </c>
      <c r="CN164" s="3" t="s">
        <v>1252</v>
      </c>
      <c r="CO164" s="3">
        <v>0</v>
      </c>
      <c r="CP164" s="3">
        <f t="shared" si="157"/>
        <v>8696.42</v>
      </c>
      <c r="CQ164" s="3">
        <f t="shared" si="158"/>
        <v>135.88</v>
      </c>
      <c r="CR164" s="3">
        <f>(ROUND((ROUND(((ET164)*AV164*1),2)*BB164),2)+ROUND((ROUND(((AE164-(EU164))*AV164*1),2)*BS164),2))</f>
        <v>0</v>
      </c>
      <c r="CS164" s="3">
        <f>(ROUND((ROUND(((EU164)*AV164*1),2)*BS164),2)+ROUND((ROUND(((AE164-(EU164))*AV164*1),2)*BS164),2))</f>
        <v>0</v>
      </c>
      <c r="CT164" s="3">
        <f t="shared" si="159"/>
        <v>0</v>
      </c>
      <c r="CU164" s="3">
        <f t="shared" si="160"/>
        <v>0</v>
      </c>
      <c r="CV164" s="3">
        <f t="shared" si="161"/>
        <v>0</v>
      </c>
      <c r="CW164" s="3">
        <f t="shared" si="162"/>
        <v>0</v>
      </c>
      <c r="CX164" s="3">
        <f t="shared" si="163"/>
        <v>0</v>
      </c>
      <c r="CY164" s="3">
        <f>(ROUND((((S164+ROUND((ROUND(((EU164)*AV164*1),2)*BS164),2))*AT164)/100),2)+ROUND(((ROUND((ROUND(((AE164-(EU164))*AV164*1),2)*BS164),2)*AT164)/100),2))</f>
        <v>0</v>
      </c>
      <c r="CZ164" s="3">
        <f>(ROUND((((S164+ROUND((ROUND(((EU164)*AV164*1),2)*BS164),2))*AU164)/100),2)+ROUND(((ROUND((ROUND(((AE164-(EU164))*AV164*1),2)*BS164),2)*AU164)/100),2))</f>
        <v>0</v>
      </c>
      <c r="DC164" s="3" t="s">
        <v>3</v>
      </c>
      <c r="DD164" s="3" t="s">
        <v>3</v>
      </c>
      <c r="DE164" s="3" t="s">
        <v>3</v>
      </c>
      <c r="DF164" s="3" t="s">
        <v>3</v>
      </c>
      <c r="DG164" s="3" t="s">
        <v>3</v>
      </c>
      <c r="DH164" s="3" t="s">
        <v>3</v>
      </c>
      <c r="DI164" s="3" t="s">
        <v>3</v>
      </c>
      <c r="DJ164" s="3" t="s">
        <v>3</v>
      </c>
      <c r="DK164" s="3" t="s">
        <v>3</v>
      </c>
      <c r="DL164" s="3" t="s">
        <v>3</v>
      </c>
      <c r="DM164" s="3" t="s">
        <v>3</v>
      </c>
      <c r="DN164" s="3">
        <v>0</v>
      </c>
      <c r="DO164" s="3">
        <v>0</v>
      </c>
      <c r="DP164" s="3">
        <v>1</v>
      </c>
      <c r="DQ164" s="3">
        <v>1</v>
      </c>
      <c r="DU164" s="3">
        <v>1013</v>
      </c>
      <c r="DV164" s="3" t="s">
        <v>161</v>
      </c>
      <c r="DW164" s="3" t="s">
        <v>161</v>
      </c>
      <c r="DX164" s="3">
        <v>1</v>
      </c>
      <c r="DZ164" s="3" t="s">
        <v>3</v>
      </c>
      <c r="EA164" s="3" t="s">
        <v>3</v>
      </c>
      <c r="EB164" s="3" t="s">
        <v>3</v>
      </c>
      <c r="EC164" s="3" t="s">
        <v>3</v>
      </c>
      <c r="EE164" s="3">
        <v>55393630</v>
      </c>
      <c r="EF164" s="3">
        <v>214</v>
      </c>
      <c r="EG164" s="3" t="s">
        <v>162</v>
      </c>
      <c r="EH164" s="3">
        <v>0</v>
      </c>
      <c r="EI164" s="3" t="s">
        <v>3</v>
      </c>
      <c r="EJ164" s="3">
        <v>3</v>
      </c>
      <c r="EK164" s="3">
        <v>400007</v>
      </c>
      <c r="EL164" s="3" t="s">
        <v>162</v>
      </c>
      <c r="EM164" s="3" t="s">
        <v>163</v>
      </c>
      <c r="EO164" s="3" t="s">
        <v>67</v>
      </c>
      <c r="EQ164" s="3">
        <v>16</v>
      </c>
      <c r="ER164" s="3">
        <v>0</v>
      </c>
      <c r="ES164" s="3">
        <v>17.95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Z164" s="3">
        <v>5</v>
      </c>
      <c r="FC164" s="3">
        <v>1</v>
      </c>
      <c r="FD164" s="3">
        <v>18</v>
      </c>
      <c r="FF164" s="3">
        <v>159</v>
      </c>
      <c r="FQ164" s="3">
        <v>0</v>
      </c>
      <c r="FR164" s="3">
        <f>P164</f>
        <v>8696.42</v>
      </c>
      <c r="FS164" s="3">
        <v>0</v>
      </c>
      <c r="FX164" s="3">
        <v>90</v>
      </c>
      <c r="FY164" s="3">
        <v>46</v>
      </c>
      <c r="GA164" s="3" t="s">
        <v>277</v>
      </c>
      <c r="GD164" s="3">
        <v>1</v>
      </c>
      <c r="GF164" s="3">
        <v>1867348604</v>
      </c>
      <c r="GG164" s="3">
        <v>2</v>
      </c>
      <c r="GH164" s="3">
        <v>3</v>
      </c>
      <c r="GI164" s="3">
        <v>5</v>
      </c>
      <c r="GJ164" s="3">
        <v>0</v>
      </c>
      <c r="GK164" s="3">
        <v>0</v>
      </c>
      <c r="GL164" s="3">
        <f t="shared" si="164"/>
        <v>0</v>
      </c>
      <c r="GM164" s="3">
        <f t="shared" si="165"/>
        <v>8696.42</v>
      </c>
      <c r="GN164" s="3">
        <f t="shared" si="166"/>
        <v>0</v>
      </c>
      <c r="GO164" s="3">
        <f t="shared" si="167"/>
        <v>0</v>
      </c>
      <c r="GP164" s="3">
        <f t="shared" si="168"/>
        <v>0</v>
      </c>
      <c r="GR164" s="3">
        <v>1</v>
      </c>
      <c r="GS164" s="3">
        <v>1</v>
      </c>
      <c r="GT164" s="3">
        <v>0</v>
      </c>
      <c r="GU164" s="3" t="s">
        <v>3</v>
      </c>
      <c r="GV164" s="3">
        <f t="shared" si="169"/>
        <v>0</v>
      </c>
      <c r="GW164" s="3">
        <v>1</v>
      </c>
      <c r="GX164" s="3">
        <f t="shared" si="170"/>
        <v>0</v>
      </c>
      <c r="HA164" s="3">
        <v>0</v>
      </c>
      <c r="HB164" s="3">
        <v>0</v>
      </c>
      <c r="HC164" s="3">
        <f t="shared" si="171"/>
        <v>0</v>
      </c>
      <c r="HE164" s="3" t="s">
        <v>34</v>
      </c>
      <c r="HF164" s="3" t="s">
        <v>165</v>
      </c>
      <c r="HM164" s="3" t="s">
        <v>3</v>
      </c>
      <c r="HN164" s="3" t="s">
        <v>3</v>
      </c>
      <c r="HO164" s="3" t="s">
        <v>3</v>
      </c>
      <c r="HP164" s="3" t="s">
        <v>3</v>
      </c>
      <c r="HQ164" s="3" t="s">
        <v>3</v>
      </c>
      <c r="HS164" s="3">
        <v>0</v>
      </c>
      <c r="IK164" s="3">
        <v>0</v>
      </c>
    </row>
    <row r="165" spans="1:255" x14ac:dyDescent="0.2">
      <c r="A165" s="2">
        <v>17</v>
      </c>
      <c r="B165" s="2">
        <v>1</v>
      </c>
      <c r="C165" s="2">
        <f>ROW(SmtRes!A343)</f>
        <v>343</v>
      </c>
      <c r="D165" s="2">
        <f>ROW(EtalonRes!A401)</f>
        <v>401</v>
      </c>
      <c r="E165" s="2" t="s">
        <v>278</v>
      </c>
      <c r="F165" s="2" t="s">
        <v>260</v>
      </c>
      <c r="G165" s="2" t="s">
        <v>261</v>
      </c>
      <c r="H165" s="2" t="s">
        <v>22</v>
      </c>
      <c r="I165" s="2">
        <v>6</v>
      </c>
      <c r="J165" s="2">
        <v>0</v>
      </c>
      <c r="K165" s="2">
        <v>6</v>
      </c>
      <c r="L165" s="2"/>
      <c r="M165" s="2"/>
      <c r="N165" s="2"/>
      <c r="O165" s="2">
        <f t="shared" si="147"/>
        <v>24.65</v>
      </c>
      <c r="P165" s="2">
        <f t="shared" si="148"/>
        <v>0</v>
      </c>
      <c r="Q165" s="2">
        <f>(ROUND((ROUND((((ET165*1.2))*AV165*I165),2)*BB165),2)+ROUND((ROUND(((AE165-((EU165*1.2)))*AV165*I165),2)*BS165),2))</f>
        <v>0</v>
      </c>
      <c r="R165" s="2">
        <f>(ROUND((ROUND((((EU165*1.2))*AV165*I165),2)*BS165),2)+ROUND((ROUND(((AE165-((EU165*1.2)))*AV165*I165),2)*BS165),2))</f>
        <v>0</v>
      </c>
      <c r="S165" s="2">
        <f t="shared" si="149"/>
        <v>24.65</v>
      </c>
      <c r="T165" s="2">
        <f t="shared" si="150"/>
        <v>0</v>
      </c>
      <c r="U165" s="2">
        <f t="shared" si="151"/>
        <v>1.9565999999999999</v>
      </c>
      <c r="V165" s="2">
        <f t="shared" si="152"/>
        <v>0</v>
      </c>
      <c r="W165" s="2">
        <f t="shared" si="153"/>
        <v>0</v>
      </c>
      <c r="X165" s="2">
        <f>(ROUND((((S165+ROUND((ROUND((((EU165*1.2))*AV165*I165),2)*BS165),2))*AT165)/100),2)+ROUND(((ROUND((ROUND(((AE165-((EU165*1.2)))*AV165*I165),2)*BS165),2)*AT165)/100),2))</f>
        <v>23.42</v>
      </c>
      <c r="Y165" s="2">
        <f>(ROUND((((S165+ROUND((ROUND((((EU165*1.2))*AV165*I165),2)*BS165),2))*AU165)/100),2)+ROUND(((ROUND((ROUND(((AE165-((EU165*1.2)))*AV165*I165),2)*BS165),2)*AU165)/100),2))</f>
        <v>13.06</v>
      </c>
      <c r="Z165" s="2"/>
      <c r="AA165" s="2">
        <v>55929113</v>
      </c>
      <c r="AB165" s="2">
        <f t="shared" si="154"/>
        <v>3.78</v>
      </c>
      <c r="AC165" s="2">
        <f>ROUND(((ES165*1)),6)</f>
        <v>0</v>
      </c>
      <c r="AD165" s="2">
        <f>ROUND(((((ET165*1.2))-((EU165*1.2)))+AE165),6)</f>
        <v>0</v>
      </c>
      <c r="AE165" s="2">
        <f>ROUND(((EU165*1.2)),6)</f>
        <v>0</v>
      </c>
      <c r="AF165" s="2">
        <f>ROUND(((EV165*1.2)),6)</f>
        <v>3.78</v>
      </c>
      <c r="AG165" s="2">
        <f t="shared" si="155"/>
        <v>0</v>
      </c>
      <c r="AH165" s="2">
        <f>((EW165*1.2))</f>
        <v>0.3</v>
      </c>
      <c r="AI165" s="2">
        <f>((EX165*1.2))</f>
        <v>0</v>
      </c>
      <c r="AJ165" s="2">
        <f t="shared" si="156"/>
        <v>0</v>
      </c>
      <c r="AK165" s="2">
        <v>3.15</v>
      </c>
      <c r="AL165" s="2">
        <v>0</v>
      </c>
      <c r="AM165" s="2">
        <v>0</v>
      </c>
      <c r="AN165" s="2">
        <v>0</v>
      </c>
      <c r="AO165" s="2">
        <v>3.15</v>
      </c>
      <c r="AP165" s="2">
        <v>0</v>
      </c>
      <c r="AQ165" s="2">
        <v>0.25</v>
      </c>
      <c r="AR165" s="2">
        <v>0</v>
      </c>
      <c r="AS165" s="2">
        <v>0</v>
      </c>
      <c r="AT165" s="2">
        <v>95</v>
      </c>
      <c r="AU165" s="2">
        <v>53</v>
      </c>
      <c r="AV165" s="2">
        <v>1.087</v>
      </c>
      <c r="AW165" s="2">
        <v>1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0</v>
      </c>
      <c r="BI165" s="2">
        <v>2</v>
      </c>
      <c r="BJ165" s="2" t="s">
        <v>262</v>
      </c>
      <c r="BK165" s="2"/>
      <c r="BL165" s="2"/>
      <c r="BM165" s="2">
        <v>69</v>
      </c>
      <c r="BN165" s="2">
        <v>0</v>
      </c>
      <c r="BO165" s="2" t="s">
        <v>260</v>
      </c>
      <c r="BP165" s="2">
        <v>1</v>
      </c>
      <c r="BQ165" s="2">
        <v>40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95</v>
      </c>
      <c r="CA165" s="2">
        <v>53</v>
      </c>
      <c r="CB165" s="2" t="s">
        <v>3</v>
      </c>
      <c r="CC165" s="2"/>
      <c r="CD165" s="2"/>
      <c r="CE165" s="2">
        <v>1566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1250</v>
      </c>
      <c r="CO165" s="2">
        <v>0</v>
      </c>
      <c r="CP165" s="2">
        <f t="shared" si="157"/>
        <v>24.65</v>
      </c>
      <c r="CQ165" s="2">
        <f t="shared" si="158"/>
        <v>0</v>
      </c>
      <c r="CR165" s="2">
        <f>(ROUND((ROUND((((ET165*1.2))*AV165*1),2)*BB165),2)+ROUND((ROUND(((AE165-((EU165*1.2)))*AV165*1),2)*BS165),2))</f>
        <v>0</v>
      </c>
      <c r="CS165" s="2">
        <f>(ROUND((ROUND((((EU165*1.2))*AV165*1),2)*BS165),2)+ROUND((ROUND(((AE165-((EU165*1.2)))*AV165*1),2)*BS165),2))</f>
        <v>0</v>
      </c>
      <c r="CT165" s="2">
        <f t="shared" si="159"/>
        <v>4.1100000000000003</v>
      </c>
      <c r="CU165" s="2">
        <f t="shared" si="160"/>
        <v>0</v>
      </c>
      <c r="CV165" s="2">
        <f t="shared" si="161"/>
        <v>0.3261</v>
      </c>
      <c r="CW165" s="2">
        <f t="shared" si="162"/>
        <v>0</v>
      </c>
      <c r="CX165" s="2">
        <f t="shared" si="163"/>
        <v>0</v>
      </c>
      <c r="CY165" s="2">
        <f>(ROUND((((S165+ROUND((ROUND((((EU165*1.2))*AV165*1),2)*BS165),2))*AT165)/100),2)+ROUND(((ROUND((ROUND(((AE165-((EU165*1.2)))*AV165*1),2)*BS165),2)*AT165)/100),2))</f>
        <v>23.42</v>
      </c>
      <c r="CZ165" s="2">
        <f>(ROUND((((S165+ROUND((ROUND((((EU165*1.2))*AV165*1),2)*BS165),2))*AU165)/100),2)+ROUND(((ROUND((ROUND(((AE165-((EU165*1.2)))*AV165*1),2)*BS165),2)*AU165)/100),2))</f>
        <v>13.06</v>
      </c>
      <c r="DA165" s="2"/>
      <c r="DB165" s="2">
        <v>87</v>
      </c>
      <c r="DC165" s="2" t="s">
        <v>3</v>
      </c>
      <c r="DD165" s="2" t="s">
        <v>62</v>
      </c>
      <c r="DE165" s="2" t="s">
        <v>63</v>
      </c>
      <c r="DF165" s="2" t="s">
        <v>63</v>
      </c>
      <c r="DG165" s="2" t="s">
        <v>63</v>
      </c>
      <c r="DH165" s="2" t="s">
        <v>3</v>
      </c>
      <c r="DI165" s="2" t="s">
        <v>63</v>
      </c>
      <c r="DJ165" s="2" t="s">
        <v>63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1013</v>
      </c>
      <c r="DV165" s="2" t="s">
        <v>22</v>
      </c>
      <c r="DW165" s="2" t="s">
        <v>22</v>
      </c>
      <c r="DX165" s="2">
        <v>1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55393701</v>
      </c>
      <c r="EF165" s="2">
        <v>40</v>
      </c>
      <c r="EG165" s="2" t="s">
        <v>26</v>
      </c>
      <c r="EH165" s="2">
        <v>0</v>
      </c>
      <c r="EI165" s="2" t="s">
        <v>3</v>
      </c>
      <c r="EJ165" s="2">
        <v>2</v>
      </c>
      <c r="EK165" s="2">
        <v>69</v>
      </c>
      <c r="EL165" s="2" t="s">
        <v>263</v>
      </c>
      <c r="EM165" s="2" t="s">
        <v>264</v>
      </c>
      <c r="EN165" s="2"/>
      <c r="EO165" s="2" t="s">
        <v>67</v>
      </c>
      <c r="EP165" s="2"/>
      <c r="EQ165" s="2">
        <v>0</v>
      </c>
      <c r="ER165" s="2">
        <v>3.15</v>
      </c>
      <c r="ES165" s="2">
        <v>0</v>
      </c>
      <c r="ET165" s="2">
        <v>0</v>
      </c>
      <c r="EU165" s="2">
        <v>0</v>
      </c>
      <c r="EV165" s="2">
        <v>3.15</v>
      </c>
      <c r="EW165" s="2">
        <v>0.25</v>
      </c>
      <c r="EX165" s="2">
        <v>0</v>
      </c>
      <c r="EY165" s="2">
        <v>0</v>
      </c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0</v>
      </c>
      <c r="FT165" s="2"/>
      <c r="FU165" s="2"/>
      <c r="FV165" s="2"/>
      <c r="FW165" s="2"/>
      <c r="FX165" s="2">
        <v>95</v>
      </c>
      <c r="FY165" s="2">
        <v>53</v>
      </c>
      <c r="FZ165" s="2"/>
      <c r="GA165" s="2" t="s">
        <v>3</v>
      </c>
      <c r="GB165" s="2"/>
      <c r="GC165" s="2"/>
      <c r="GD165" s="2">
        <v>1</v>
      </c>
      <c r="GE165" s="2"/>
      <c r="GF165" s="2">
        <v>-940081949</v>
      </c>
      <c r="GG165" s="2">
        <v>2</v>
      </c>
      <c r="GH165" s="2">
        <v>1</v>
      </c>
      <c r="GI165" s="2">
        <v>2</v>
      </c>
      <c r="GJ165" s="2">
        <v>0</v>
      </c>
      <c r="GK165" s="2">
        <v>0</v>
      </c>
      <c r="GL165" s="2">
        <f t="shared" si="164"/>
        <v>0</v>
      </c>
      <c r="GM165" s="2">
        <f t="shared" si="165"/>
        <v>61.13</v>
      </c>
      <c r="GN165" s="2">
        <f t="shared" si="166"/>
        <v>0</v>
      </c>
      <c r="GO165" s="2">
        <f t="shared" si="167"/>
        <v>61.13</v>
      </c>
      <c r="GP165" s="2">
        <f t="shared" si="168"/>
        <v>0</v>
      </c>
      <c r="GQ165" s="2"/>
      <c r="GR165" s="2">
        <v>0</v>
      </c>
      <c r="GS165" s="2">
        <v>3</v>
      </c>
      <c r="GT165" s="2">
        <v>0</v>
      </c>
      <c r="GU165" s="2" t="s">
        <v>3</v>
      </c>
      <c r="GV165" s="2">
        <f t="shared" si="169"/>
        <v>0</v>
      </c>
      <c r="GW165" s="2">
        <v>1</v>
      </c>
      <c r="GX165" s="2">
        <f t="shared" si="170"/>
        <v>0</v>
      </c>
      <c r="GY165" s="2"/>
      <c r="GZ165" s="2"/>
      <c r="HA165" s="2">
        <v>0</v>
      </c>
      <c r="HB165" s="2">
        <v>0</v>
      </c>
      <c r="HC165" s="2">
        <f t="shared" si="171"/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3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">
      <c r="A166" s="3">
        <v>17</v>
      </c>
      <c r="B166" s="3">
        <v>1</v>
      </c>
      <c r="C166" s="3">
        <f>ROW(SmtRes!A344)</f>
        <v>344</v>
      </c>
      <c r="D166" s="3">
        <f>ROW(EtalonRes!A402)</f>
        <v>402</v>
      </c>
      <c r="E166" s="3" t="s">
        <v>278</v>
      </c>
      <c r="F166" s="3" t="s">
        <v>260</v>
      </c>
      <c r="G166" s="3" t="s">
        <v>261</v>
      </c>
      <c r="H166" s="3" t="s">
        <v>22</v>
      </c>
      <c r="I166" s="3">
        <v>6</v>
      </c>
      <c r="J166" s="3">
        <v>0</v>
      </c>
      <c r="K166" s="3">
        <v>6</v>
      </c>
      <c r="O166" s="3">
        <f t="shared" si="147"/>
        <v>1389.03</v>
      </c>
      <c r="P166" s="3">
        <f t="shared" si="148"/>
        <v>0</v>
      </c>
      <c r="Q166" s="3">
        <f>(ROUND((ROUND((((ET166*1.2))*AV166*I166),2)*BB166),2)+ROUND((ROUND(((AE166-((EU166*1.2)))*AV166*I166),2)*BS166),2))</f>
        <v>0</v>
      </c>
      <c r="R166" s="3">
        <f>(ROUND((ROUND((((EU166*1.2))*AV166*I166),2)*BS166),2)+ROUND((ROUND(((AE166-((EU166*1.2)))*AV166*I166),2)*BS166),2))</f>
        <v>0</v>
      </c>
      <c r="S166" s="3">
        <f t="shared" si="149"/>
        <v>1389.03</v>
      </c>
      <c r="T166" s="3">
        <f t="shared" si="150"/>
        <v>0</v>
      </c>
      <c r="U166" s="3">
        <f t="shared" si="151"/>
        <v>1.9565999999999999</v>
      </c>
      <c r="V166" s="3">
        <f t="shared" si="152"/>
        <v>0</v>
      </c>
      <c r="W166" s="3">
        <f t="shared" si="153"/>
        <v>0</v>
      </c>
      <c r="X166" s="3">
        <f>(ROUND((((S166+ROUND((ROUND((((EU166*1.2))*AV166*I166),2)*BS166),2))*AT166)/100),2)+ROUND(((ROUND((ROUND(((AE166-((EU166*1.2)))*AV166*I166),2)*BS166),2)*AT166)/100),2))</f>
        <v>1319.58</v>
      </c>
      <c r="Y166" s="3">
        <f>(ROUND((((S166+ROUND((ROUND((((EU166*1.2))*AV166*I166),2)*BS166),2))*AU166)/100),2)+ROUND(((ROUND((ROUND(((AE166-((EU166*1.2)))*AV166*I166),2)*BS166),2)*AU166)/100),2))</f>
        <v>736.19</v>
      </c>
      <c r="AA166" s="3">
        <v>55929115</v>
      </c>
      <c r="AB166" s="3">
        <f t="shared" si="154"/>
        <v>3.78</v>
      </c>
      <c r="AC166" s="3">
        <f>ROUND(((ES166*1)),6)</f>
        <v>0</v>
      </c>
      <c r="AD166" s="3">
        <f>ROUND(((((ET166*1.2))-((EU166*1.2)))+AE166),6)</f>
        <v>0</v>
      </c>
      <c r="AE166" s="3">
        <f>ROUND(((EU166*1.2)),6)</f>
        <v>0</v>
      </c>
      <c r="AF166" s="3">
        <f>ROUND(((EV166*1.2)),6)</f>
        <v>3.78</v>
      </c>
      <c r="AG166" s="3">
        <f t="shared" si="155"/>
        <v>0</v>
      </c>
      <c r="AH166" s="3">
        <f>((EW166*1.2))</f>
        <v>0.3</v>
      </c>
      <c r="AI166" s="3">
        <f>((EX166*1.2))</f>
        <v>0</v>
      </c>
      <c r="AJ166" s="3">
        <f t="shared" si="156"/>
        <v>0</v>
      </c>
      <c r="AK166" s="3">
        <v>3.15</v>
      </c>
      <c r="AL166" s="3">
        <v>0</v>
      </c>
      <c r="AM166" s="3">
        <v>0</v>
      </c>
      <c r="AN166" s="3">
        <v>0</v>
      </c>
      <c r="AO166" s="3">
        <v>3.15</v>
      </c>
      <c r="AP166" s="3">
        <v>0</v>
      </c>
      <c r="AQ166" s="3">
        <v>0.25</v>
      </c>
      <c r="AR166" s="3">
        <v>0</v>
      </c>
      <c r="AS166" s="3">
        <v>0</v>
      </c>
      <c r="AT166" s="3">
        <v>95</v>
      </c>
      <c r="AU166" s="3">
        <v>53</v>
      </c>
      <c r="AV166" s="3">
        <v>1.087</v>
      </c>
      <c r="AW166" s="3">
        <v>1</v>
      </c>
      <c r="AZ166" s="3">
        <v>1</v>
      </c>
      <c r="BA166" s="3">
        <v>56.35</v>
      </c>
      <c r="BB166" s="3">
        <v>1</v>
      </c>
      <c r="BC166" s="3">
        <v>1</v>
      </c>
      <c r="BD166" s="3" t="s">
        <v>3</v>
      </c>
      <c r="BE166" s="3" t="s">
        <v>3</v>
      </c>
      <c r="BF166" s="3" t="s">
        <v>3</v>
      </c>
      <c r="BG166" s="3" t="s">
        <v>3</v>
      </c>
      <c r="BH166" s="3">
        <v>0</v>
      </c>
      <c r="BI166" s="3">
        <v>2</v>
      </c>
      <c r="BJ166" s="3" t="s">
        <v>262</v>
      </c>
      <c r="BM166" s="3">
        <v>69</v>
      </c>
      <c r="BN166" s="3">
        <v>0</v>
      </c>
      <c r="BO166" s="3" t="s">
        <v>260</v>
      </c>
      <c r="BP166" s="3">
        <v>1</v>
      </c>
      <c r="BQ166" s="3">
        <v>40</v>
      </c>
      <c r="BR166" s="3">
        <v>0</v>
      </c>
      <c r="BS166" s="3">
        <v>56.35</v>
      </c>
      <c r="BT166" s="3">
        <v>1</v>
      </c>
      <c r="BU166" s="3">
        <v>1</v>
      </c>
      <c r="BV166" s="3">
        <v>1</v>
      </c>
      <c r="BW166" s="3">
        <v>1</v>
      </c>
      <c r="BX166" s="3">
        <v>1</v>
      </c>
      <c r="BY166" s="3" t="s">
        <v>3</v>
      </c>
      <c r="BZ166" s="3">
        <v>95</v>
      </c>
      <c r="CA166" s="3">
        <v>53</v>
      </c>
      <c r="CB166" s="3" t="s">
        <v>3</v>
      </c>
      <c r="CE166" s="3">
        <v>1566</v>
      </c>
      <c r="CF166" s="3">
        <v>0</v>
      </c>
      <c r="CG166" s="3">
        <v>0</v>
      </c>
      <c r="CM166" s="3">
        <v>0</v>
      </c>
      <c r="CN166" s="3" t="s">
        <v>1250</v>
      </c>
      <c r="CO166" s="3">
        <v>0</v>
      </c>
      <c r="CP166" s="3">
        <f t="shared" si="157"/>
        <v>1389.03</v>
      </c>
      <c r="CQ166" s="3">
        <f t="shared" si="158"/>
        <v>0</v>
      </c>
      <c r="CR166" s="3">
        <f>(ROUND((ROUND((((ET166*1.2))*AV166*1),2)*BB166),2)+ROUND((ROUND(((AE166-((EU166*1.2)))*AV166*1),2)*BS166),2))</f>
        <v>0</v>
      </c>
      <c r="CS166" s="3">
        <f>(ROUND((ROUND((((EU166*1.2))*AV166*1),2)*BS166),2)+ROUND((ROUND(((AE166-((EU166*1.2)))*AV166*1),2)*BS166),2))</f>
        <v>0</v>
      </c>
      <c r="CT166" s="3">
        <f t="shared" si="159"/>
        <v>231.6</v>
      </c>
      <c r="CU166" s="3">
        <f t="shared" si="160"/>
        <v>0</v>
      </c>
      <c r="CV166" s="3">
        <f t="shared" si="161"/>
        <v>0.3261</v>
      </c>
      <c r="CW166" s="3">
        <f t="shared" si="162"/>
        <v>0</v>
      </c>
      <c r="CX166" s="3">
        <f t="shared" si="163"/>
        <v>0</v>
      </c>
      <c r="CY166" s="3">
        <f>(ROUND((((S166+ROUND((ROUND((((EU166*1.2))*AV166*1),2)*BS166),2))*AT166)/100),2)+ROUND(((ROUND((ROUND(((AE166-((EU166*1.2)))*AV166*1),2)*BS166),2)*AT166)/100),2))</f>
        <v>1319.58</v>
      </c>
      <c r="CZ166" s="3">
        <f>(ROUND((((S166+ROUND((ROUND((((EU166*1.2))*AV166*1),2)*BS166),2))*AU166)/100),2)+ROUND(((ROUND((ROUND(((AE166-((EU166*1.2)))*AV166*1),2)*BS166),2)*AU166)/100),2))</f>
        <v>736.19</v>
      </c>
      <c r="DB166" s="3">
        <v>88</v>
      </c>
      <c r="DC166" s="3" t="s">
        <v>3</v>
      </c>
      <c r="DD166" s="3" t="s">
        <v>62</v>
      </c>
      <c r="DE166" s="3" t="s">
        <v>63</v>
      </c>
      <c r="DF166" s="3" t="s">
        <v>63</v>
      </c>
      <c r="DG166" s="3" t="s">
        <v>63</v>
      </c>
      <c r="DH166" s="3" t="s">
        <v>3</v>
      </c>
      <c r="DI166" s="3" t="s">
        <v>63</v>
      </c>
      <c r="DJ166" s="3" t="s">
        <v>63</v>
      </c>
      <c r="DK166" s="3" t="s">
        <v>3</v>
      </c>
      <c r="DL166" s="3" t="s">
        <v>3</v>
      </c>
      <c r="DM166" s="3" t="s">
        <v>3</v>
      </c>
      <c r="DN166" s="3">
        <v>0</v>
      </c>
      <c r="DO166" s="3">
        <v>0</v>
      </c>
      <c r="DP166" s="3">
        <v>1</v>
      </c>
      <c r="DQ166" s="3">
        <v>1</v>
      </c>
      <c r="DU166" s="3">
        <v>1013</v>
      </c>
      <c r="DV166" s="3" t="s">
        <v>22</v>
      </c>
      <c r="DW166" s="3" t="s">
        <v>22</v>
      </c>
      <c r="DX166" s="3">
        <v>1</v>
      </c>
      <c r="DZ166" s="3" t="s">
        <v>3</v>
      </c>
      <c r="EA166" s="3" t="s">
        <v>3</v>
      </c>
      <c r="EB166" s="3" t="s">
        <v>3</v>
      </c>
      <c r="EC166" s="3" t="s">
        <v>3</v>
      </c>
      <c r="EE166" s="3">
        <v>55393701</v>
      </c>
      <c r="EF166" s="3">
        <v>40</v>
      </c>
      <c r="EG166" s="3" t="s">
        <v>26</v>
      </c>
      <c r="EH166" s="3">
        <v>0</v>
      </c>
      <c r="EI166" s="3" t="s">
        <v>3</v>
      </c>
      <c r="EJ166" s="3">
        <v>2</v>
      </c>
      <c r="EK166" s="3">
        <v>69</v>
      </c>
      <c r="EL166" s="3" t="s">
        <v>263</v>
      </c>
      <c r="EM166" s="3" t="s">
        <v>264</v>
      </c>
      <c r="EO166" s="3" t="s">
        <v>67</v>
      </c>
      <c r="EQ166" s="3">
        <v>0</v>
      </c>
      <c r="ER166" s="3">
        <v>3.15</v>
      </c>
      <c r="ES166" s="3">
        <v>0</v>
      </c>
      <c r="ET166" s="3">
        <v>0</v>
      </c>
      <c r="EU166" s="3">
        <v>0</v>
      </c>
      <c r="EV166" s="3">
        <v>3.15</v>
      </c>
      <c r="EW166" s="3">
        <v>0.25</v>
      </c>
      <c r="EX166" s="3">
        <v>0</v>
      </c>
      <c r="EY166" s="3">
        <v>0</v>
      </c>
      <c r="FQ166" s="3">
        <v>0</v>
      </c>
      <c r="FR166" s="3">
        <v>0</v>
      </c>
      <c r="FS166" s="3">
        <v>0</v>
      </c>
      <c r="FX166" s="3">
        <v>95</v>
      </c>
      <c r="FY166" s="3">
        <v>53</v>
      </c>
      <c r="GA166" s="3" t="s">
        <v>3</v>
      </c>
      <c r="GD166" s="3">
        <v>1</v>
      </c>
      <c r="GF166" s="3">
        <v>-940081949</v>
      </c>
      <c r="GG166" s="3">
        <v>2</v>
      </c>
      <c r="GH166" s="3">
        <v>1</v>
      </c>
      <c r="GI166" s="3">
        <v>2</v>
      </c>
      <c r="GJ166" s="3">
        <v>0</v>
      </c>
      <c r="GK166" s="3">
        <v>0</v>
      </c>
      <c r="GL166" s="3">
        <f t="shared" si="164"/>
        <v>0</v>
      </c>
      <c r="GM166" s="3">
        <f t="shared" si="165"/>
        <v>3444.8</v>
      </c>
      <c r="GN166" s="3">
        <f t="shared" si="166"/>
        <v>0</v>
      </c>
      <c r="GO166" s="3">
        <f t="shared" si="167"/>
        <v>3444.8</v>
      </c>
      <c r="GP166" s="3">
        <f t="shared" si="168"/>
        <v>0</v>
      </c>
      <c r="GR166" s="3">
        <v>0</v>
      </c>
      <c r="GS166" s="3">
        <v>3</v>
      </c>
      <c r="GT166" s="3">
        <v>0</v>
      </c>
      <c r="GU166" s="3" t="s">
        <v>3</v>
      </c>
      <c r="GV166" s="3">
        <f t="shared" si="169"/>
        <v>0</v>
      </c>
      <c r="GW166" s="3">
        <v>1</v>
      </c>
      <c r="GX166" s="3">
        <f t="shared" si="170"/>
        <v>0</v>
      </c>
      <c r="HA166" s="3">
        <v>0</v>
      </c>
      <c r="HB166" s="3">
        <v>0</v>
      </c>
      <c r="HC166" s="3">
        <f t="shared" si="171"/>
        <v>0</v>
      </c>
      <c r="HE166" s="3" t="s">
        <v>3</v>
      </c>
      <c r="HF166" s="3" t="s">
        <v>3</v>
      </c>
      <c r="HM166" s="3" t="s">
        <v>3</v>
      </c>
      <c r="HN166" s="3" t="s">
        <v>3</v>
      </c>
      <c r="HO166" s="3" t="s">
        <v>3</v>
      </c>
      <c r="HP166" s="3" t="s">
        <v>3</v>
      </c>
      <c r="HQ166" s="3" t="s">
        <v>3</v>
      </c>
      <c r="HS166" s="3">
        <v>0</v>
      </c>
      <c r="IK166" s="3">
        <v>0</v>
      </c>
    </row>
    <row r="167" spans="1:255" x14ac:dyDescent="0.2">
      <c r="A167" s="2">
        <v>17</v>
      </c>
      <c r="B167" s="2">
        <v>1</v>
      </c>
      <c r="C167" s="2"/>
      <c r="D167" s="2"/>
      <c r="E167" s="2" t="s">
        <v>279</v>
      </c>
      <c r="F167" s="2" t="s">
        <v>266</v>
      </c>
      <c r="G167" s="2" t="s">
        <v>267</v>
      </c>
      <c r="H167" s="2" t="s">
        <v>268</v>
      </c>
      <c r="I167" s="2">
        <v>6</v>
      </c>
      <c r="J167" s="2">
        <v>0</v>
      </c>
      <c r="K167" s="2">
        <v>6</v>
      </c>
      <c r="L167" s="2"/>
      <c r="M167" s="2"/>
      <c r="N167" s="2"/>
      <c r="O167" s="2">
        <f t="shared" si="147"/>
        <v>33.36</v>
      </c>
      <c r="P167" s="2">
        <f t="shared" si="148"/>
        <v>33.36</v>
      </c>
      <c r="Q167" s="2">
        <f>(ROUND((ROUND(((ET167)*AV167*I167),2)*BB167),2)+ROUND((ROUND(((AE167-(EU167))*AV167*I167),2)*BS167),2))</f>
        <v>0</v>
      </c>
      <c r="R167" s="2">
        <f>(ROUND((ROUND(((EU167)*AV167*I167),2)*BS167),2)+ROUND((ROUND(((AE167-(EU167))*AV167*I167),2)*BS167),2))</f>
        <v>0</v>
      </c>
      <c r="S167" s="2">
        <f t="shared" si="149"/>
        <v>0</v>
      </c>
      <c r="T167" s="2">
        <f t="shared" si="150"/>
        <v>0</v>
      </c>
      <c r="U167" s="2">
        <f t="shared" si="151"/>
        <v>0</v>
      </c>
      <c r="V167" s="2">
        <f t="shared" si="152"/>
        <v>0</v>
      </c>
      <c r="W167" s="2">
        <f t="shared" si="153"/>
        <v>0</v>
      </c>
      <c r="X167" s="2">
        <f>(ROUND((((S167+ROUND((ROUND(((EU167)*AV167*I167),2)*BS167),2))*AT167)/100),2)+ROUND(((ROUND((ROUND(((AE167-(EU167))*AV167*I167),2)*BS167),2)*AT167)/100),2))</f>
        <v>0</v>
      </c>
      <c r="Y167" s="2">
        <f>(ROUND((((S167+ROUND((ROUND(((EU167)*AV167*I167),2)*BS167),2))*AU167)/100),2)+ROUND(((ROUND((ROUND(((AE167-(EU167))*AV167*I167),2)*BS167),2)*AU167)/100),2))</f>
        <v>0</v>
      </c>
      <c r="Z167" s="2"/>
      <c r="AA167" s="2">
        <v>55929113</v>
      </c>
      <c r="AB167" s="2">
        <f t="shared" si="154"/>
        <v>5.56</v>
      </c>
      <c r="AC167" s="2">
        <f>ROUND((ES167),6)</f>
        <v>5.56</v>
      </c>
      <c r="AD167" s="2">
        <f>ROUND((((ET167)-(EU167))+AE167),6)</f>
        <v>0</v>
      </c>
      <c r="AE167" s="2">
        <f>ROUND((EU167),6)</f>
        <v>0</v>
      </c>
      <c r="AF167" s="2">
        <f>ROUND((EV167),6)</f>
        <v>0</v>
      </c>
      <c r="AG167" s="2">
        <f t="shared" si="155"/>
        <v>0</v>
      </c>
      <c r="AH167" s="2">
        <f>(EW167)</f>
        <v>0</v>
      </c>
      <c r="AI167" s="2">
        <f>(EX167)</f>
        <v>0</v>
      </c>
      <c r="AJ167" s="2">
        <f t="shared" si="156"/>
        <v>0</v>
      </c>
      <c r="AK167" s="2">
        <v>5.56</v>
      </c>
      <c r="AL167" s="2">
        <v>5.56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1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3</v>
      </c>
      <c r="BI167" s="2">
        <v>2</v>
      </c>
      <c r="BJ167" s="2" t="s">
        <v>269</v>
      </c>
      <c r="BK167" s="2"/>
      <c r="BL167" s="2"/>
      <c r="BM167" s="2">
        <v>1618</v>
      </c>
      <c r="BN167" s="2">
        <v>0</v>
      </c>
      <c r="BO167" s="2" t="s">
        <v>3</v>
      </c>
      <c r="BP167" s="2">
        <v>0</v>
      </c>
      <c r="BQ167" s="2">
        <v>201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0</v>
      </c>
      <c r="CA167" s="2">
        <v>0</v>
      </c>
      <c r="CB167" s="2" t="s">
        <v>3</v>
      </c>
      <c r="CC167" s="2"/>
      <c r="CD167" s="2"/>
      <c r="CE167" s="2">
        <v>1566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3</v>
      </c>
      <c r="CO167" s="2">
        <v>0</v>
      </c>
      <c r="CP167" s="2">
        <f t="shared" si="157"/>
        <v>33.36</v>
      </c>
      <c r="CQ167" s="2">
        <f t="shared" si="158"/>
        <v>5.56</v>
      </c>
      <c r="CR167" s="2">
        <f>(ROUND((ROUND(((ET167)*AV167*1),2)*BB167),2)+ROUND((ROUND(((AE167-(EU167))*AV167*1),2)*BS167),2))</f>
        <v>0</v>
      </c>
      <c r="CS167" s="2">
        <f>(ROUND((ROUND(((EU167)*AV167*1),2)*BS167),2)+ROUND((ROUND(((AE167-(EU167))*AV167*1),2)*BS167),2))</f>
        <v>0</v>
      </c>
      <c r="CT167" s="2">
        <f t="shared" si="159"/>
        <v>0</v>
      </c>
      <c r="CU167" s="2">
        <f t="shared" si="160"/>
        <v>0</v>
      </c>
      <c r="CV167" s="2">
        <f t="shared" si="161"/>
        <v>0</v>
      </c>
      <c r="CW167" s="2">
        <f t="shared" si="162"/>
        <v>0</v>
      </c>
      <c r="CX167" s="2">
        <f t="shared" si="163"/>
        <v>0</v>
      </c>
      <c r="CY167" s="2">
        <f>(ROUND((((S167+ROUND((ROUND(((EU167)*AV167*1),2)*BS167),2))*AT167)/100),2)+ROUND(((ROUND((ROUND(((AE167-(EU167))*AV167*1),2)*BS167),2)*AT167)/100),2))</f>
        <v>0</v>
      </c>
      <c r="CZ167" s="2">
        <f>(ROUND((((S167+ROUND((ROUND(((EU167)*AV167*1),2)*BS167),2))*AU167)/100),2)+ROUND(((ROUND((ROUND(((AE167-(EU167))*AV167*1),2)*BS167),2)*AU167)/100),2))</f>
        <v>0</v>
      </c>
      <c r="DA167" s="2"/>
      <c r="DB167" s="2"/>
      <c r="DC167" s="2" t="s">
        <v>3</v>
      </c>
      <c r="DD167" s="2" t="s">
        <v>3</v>
      </c>
      <c r="DE167" s="2" t="s">
        <v>3</v>
      </c>
      <c r="DF167" s="2" t="s">
        <v>3</v>
      </c>
      <c r="DG167" s="2" t="s">
        <v>3</v>
      </c>
      <c r="DH167" s="2" t="s">
        <v>3</v>
      </c>
      <c r="DI167" s="2" t="s">
        <v>3</v>
      </c>
      <c r="DJ167" s="2" t="s">
        <v>3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1010</v>
      </c>
      <c r="DV167" s="2" t="s">
        <v>268</v>
      </c>
      <c r="DW167" s="2" t="s">
        <v>268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55393729</v>
      </c>
      <c r="EF167" s="2">
        <v>201</v>
      </c>
      <c r="EG167" s="2" t="s">
        <v>270</v>
      </c>
      <c r="EH167" s="2">
        <v>0</v>
      </c>
      <c r="EI167" s="2" t="s">
        <v>3</v>
      </c>
      <c r="EJ167" s="2">
        <v>2</v>
      </c>
      <c r="EK167" s="2">
        <v>1618</v>
      </c>
      <c r="EL167" s="2" t="s">
        <v>271</v>
      </c>
      <c r="EM167" s="2" t="s">
        <v>272</v>
      </c>
      <c r="EN167" s="2"/>
      <c r="EO167" s="2" t="s">
        <v>3</v>
      </c>
      <c r="EP167" s="2"/>
      <c r="EQ167" s="2">
        <v>0</v>
      </c>
      <c r="ER167" s="2">
        <v>5.56</v>
      </c>
      <c r="ES167" s="2">
        <v>5.56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v>0</v>
      </c>
      <c r="FS167" s="2">
        <v>0</v>
      </c>
      <c r="FT167" s="2"/>
      <c r="FU167" s="2"/>
      <c r="FV167" s="2"/>
      <c r="FW167" s="2"/>
      <c r="FX167" s="2">
        <v>0</v>
      </c>
      <c r="FY167" s="2">
        <v>0</v>
      </c>
      <c r="FZ167" s="2"/>
      <c r="GA167" s="2" t="s">
        <v>3</v>
      </c>
      <c r="GB167" s="2"/>
      <c r="GC167" s="2"/>
      <c r="GD167" s="2">
        <v>1</v>
      </c>
      <c r="GE167" s="2"/>
      <c r="GF167" s="2">
        <v>1739359969</v>
      </c>
      <c r="GG167" s="2">
        <v>2</v>
      </c>
      <c r="GH167" s="2">
        <v>1</v>
      </c>
      <c r="GI167" s="2">
        <v>-2</v>
      </c>
      <c r="GJ167" s="2">
        <v>0</v>
      </c>
      <c r="GK167" s="2">
        <v>0</v>
      </c>
      <c r="GL167" s="2">
        <f t="shared" si="164"/>
        <v>0</v>
      </c>
      <c r="GM167" s="2">
        <f t="shared" si="165"/>
        <v>33.36</v>
      </c>
      <c r="GN167" s="2">
        <f t="shared" si="166"/>
        <v>0</v>
      </c>
      <c r="GO167" s="2">
        <f t="shared" si="167"/>
        <v>33.36</v>
      </c>
      <c r="GP167" s="2">
        <f t="shared" si="168"/>
        <v>0</v>
      </c>
      <c r="GQ167" s="2"/>
      <c r="GR167" s="2">
        <v>0</v>
      </c>
      <c r="GS167" s="2">
        <v>3</v>
      </c>
      <c r="GT167" s="2">
        <v>0</v>
      </c>
      <c r="GU167" s="2" t="s">
        <v>3</v>
      </c>
      <c r="GV167" s="2">
        <f t="shared" si="169"/>
        <v>0</v>
      </c>
      <c r="GW167" s="2">
        <v>1</v>
      </c>
      <c r="GX167" s="2">
        <f t="shared" si="170"/>
        <v>0</v>
      </c>
      <c r="GY167" s="2"/>
      <c r="GZ167" s="2"/>
      <c r="HA167" s="2">
        <v>0</v>
      </c>
      <c r="HB167" s="2">
        <v>0</v>
      </c>
      <c r="HC167" s="2">
        <f t="shared" si="171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3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">
      <c r="A168" s="3">
        <v>17</v>
      </c>
      <c r="B168" s="3">
        <v>1</v>
      </c>
      <c r="E168" s="3" t="s">
        <v>279</v>
      </c>
      <c r="F168" s="3" t="s">
        <v>266</v>
      </c>
      <c r="G168" s="3" t="s">
        <v>267</v>
      </c>
      <c r="H168" s="3" t="s">
        <v>268</v>
      </c>
      <c r="I168" s="3">
        <v>6</v>
      </c>
      <c r="J168" s="3">
        <v>0</v>
      </c>
      <c r="K168" s="3">
        <v>6</v>
      </c>
      <c r="O168" s="3">
        <f t="shared" si="147"/>
        <v>369.3</v>
      </c>
      <c r="P168" s="3">
        <f t="shared" si="148"/>
        <v>369.3</v>
      </c>
      <c r="Q168" s="3">
        <f>(ROUND((ROUND(((ET168)*AV168*I168),2)*BB168),2)+ROUND((ROUND(((AE168-(EU168))*AV168*I168),2)*BS168),2))</f>
        <v>0</v>
      </c>
      <c r="R168" s="3">
        <f>(ROUND((ROUND(((EU168)*AV168*I168),2)*BS168),2)+ROUND((ROUND(((AE168-(EU168))*AV168*I168),2)*BS168),2))</f>
        <v>0</v>
      </c>
      <c r="S168" s="3">
        <f t="shared" si="149"/>
        <v>0</v>
      </c>
      <c r="T168" s="3">
        <f t="shared" si="150"/>
        <v>0</v>
      </c>
      <c r="U168" s="3">
        <f t="shared" si="151"/>
        <v>0</v>
      </c>
      <c r="V168" s="3">
        <f t="shared" si="152"/>
        <v>0</v>
      </c>
      <c r="W168" s="3">
        <f t="shared" si="153"/>
        <v>0</v>
      </c>
      <c r="X168" s="3">
        <f>(ROUND((((S168+ROUND((ROUND(((EU168)*AV168*I168),2)*BS168),2))*AT168)/100),2)+ROUND(((ROUND((ROUND(((AE168-(EU168))*AV168*I168),2)*BS168),2)*AT168)/100),2))</f>
        <v>0</v>
      </c>
      <c r="Y168" s="3">
        <f>(ROUND((((S168+ROUND((ROUND(((EU168)*AV168*I168),2)*BS168),2))*AU168)/100),2)+ROUND(((ROUND((ROUND(((AE168-(EU168))*AV168*I168),2)*BS168),2)*AU168)/100),2))</f>
        <v>0</v>
      </c>
      <c r="AA168" s="3">
        <v>55929115</v>
      </c>
      <c r="AB168" s="3">
        <f t="shared" si="154"/>
        <v>5.56</v>
      </c>
      <c r="AC168" s="3">
        <f>ROUND((ES168),6)</f>
        <v>5.56</v>
      </c>
      <c r="AD168" s="3">
        <f>ROUND((((ET168)-(EU168))+AE168),6)</f>
        <v>0</v>
      </c>
      <c r="AE168" s="3">
        <f>ROUND((EU168),6)</f>
        <v>0</v>
      </c>
      <c r="AF168" s="3">
        <f>ROUND((EV168),6)</f>
        <v>0</v>
      </c>
      <c r="AG168" s="3">
        <f t="shared" si="155"/>
        <v>0</v>
      </c>
      <c r="AH168" s="3">
        <f>(EW168)</f>
        <v>0</v>
      </c>
      <c r="AI168" s="3">
        <f>(EX168)</f>
        <v>0</v>
      </c>
      <c r="AJ168" s="3">
        <f t="shared" si="156"/>
        <v>0</v>
      </c>
      <c r="AK168" s="3">
        <v>5.56</v>
      </c>
      <c r="AL168" s="3">
        <v>5.56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1</v>
      </c>
      <c r="AW168" s="3">
        <v>1</v>
      </c>
      <c r="AZ168" s="3">
        <v>1</v>
      </c>
      <c r="BA168" s="3">
        <v>1</v>
      </c>
      <c r="BB168" s="3">
        <v>1</v>
      </c>
      <c r="BC168" s="3">
        <v>11.07</v>
      </c>
      <c r="BD168" s="3" t="s">
        <v>3</v>
      </c>
      <c r="BE168" s="3" t="s">
        <v>3</v>
      </c>
      <c r="BF168" s="3" t="s">
        <v>3</v>
      </c>
      <c r="BG168" s="3" t="s">
        <v>3</v>
      </c>
      <c r="BH168" s="3">
        <v>3</v>
      </c>
      <c r="BI168" s="3">
        <v>2</v>
      </c>
      <c r="BJ168" s="3" t="s">
        <v>269</v>
      </c>
      <c r="BM168" s="3">
        <v>1618</v>
      </c>
      <c r="BN168" s="3">
        <v>0</v>
      </c>
      <c r="BO168" s="3" t="s">
        <v>266</v>
      </c>
      <c r="BP168" s="3">
        <v>1</v>
      </c>
      <c r="BQ168" s="3">
        <v>201</v>
      </c>
      <c r="BR168" s="3">
        <v>0</v>
      </c>
      <c r="BS168" s="3">
        <v>1</v>
      </c>
      <c r="BT168" s="3">
        <v>1</v>
      </c>
      <c r="BU168" s="3">
        <v>1</v>
      </c>
      <c r="BV168" s="3">
        <v>1</v>
      </c>
      <c r="BW168" s="3">
        <v>1</v>
      </c>
      <c r="BX168" s="3">
        <v>1</v>
      </c>
      <c r="BY168" s="3" t="s">
        <v>3</v>
      </c>
      <c r="BZ168" s="3">
        <v>0</v>
      </c>
      <c r="CA168" s="3">
        <v>0</v>
      </c>
      <c r="CB168" s="3" t="s">
        <v>3</v>
      </c>
      <c r="CE168" s="3">
        <v>1566</v>
      </c>
      <c r="CF168" s="3">
        <v>0</v>
      </c>
      <c r="CG168" s="3">
        <v>0</v>
      </c>
      <c r="CM168" s="3">
        <v>0</v>
      </c>
      <c r="CN168" s="3" t="s">
        <v>3</v>
      </c>
      <c r="CO168" s="3">
        <v>0</v>
      </c>
      <c r="CP168" s="3">
        <f t="shared" si="157"/>
        <v>369.3</v>
      </c>
      <c r="CQ168" s="3">
        <f t="shared" si="158"/>
        <v>61.55</v>
      </c>
      <c r="CR168" s="3">
        <f>(ROUND((ROUND(((ET168)*AV168*1),2)*BB168),2)+ROUND((ROUND(((AE168-(EU168))*AV168*1),2)*BS168),2))</f>
        <v>0</v>
      </c>
      <c r="CS168" s="3">
        <f>(ROUND((ROUND(((EU168)*AV168*1),2)*BS168),2)+ROUND((ROUND(((AE168-(EU168))*AV168*1),2)*BS168),2))</f>
        <v>0</v>
      </c>
      <c r="CT168" s="3">
        <f t="shared" si="159"/>
        <v>0</v>
      </c>
      <c r="CU168" s="3">
        <f t="shared" si="160"/>
        <v>0</v>
      </c>
      <c r="CV168" s="3">
        <f t="shared" si="161"/>
        <v>0</v>
      </c>
      <c r="CW168" s="3">
        <f t="shared" si="162"/>
        <v>0</v>
      </c>
      <c r="CX168" s="3">
        <f t="shared" si="163"/>
        <v>0</v>
      </c>
      <c r="CY168" s="3">
        <f>(ROUND((((S168+ROUND((ROUND(((EU168)*AV168*1),2)*BS168),2))*AT168)/100),2)+ROUND(((ROUND((ROUND(((AE168-(EU168))*AV168*1),2)*BS168),2)*AT168)/100),2))</f>
        <v>0</v>
      </c>
      <c r="CZ168" s="3">
        <f>(ROUND((((S168+ROUND((ROUND(((EU168)*AV168*1),2)*BS168),2))*AU168)/100),2)+ROUND(((ROUND((ROUND(((AE168-(EU168))*AV168*1),2)*BS168),2)*AU168)/100),2))</f>
        <v>0</v>
      </c>
      <c r="DC168" s="3" t="s">
        <v>3</v>
      </c>
      <c r="DD168" s="3" t="s">
        <v>3</v>
      </c>
      <c r="DE168" s="3" t="s">
        <v>3</v>
      </c>
      <c r="DF168" s="3" t="s">
        <v>3</v>
      </c>
      <c r="DG168" s="3" t="s">
        <v>3</v>
      </c>
      <c r="DH168" s="3" t="s">
        <v>3</v>
      </c>
      <c r="DI168" s="3" t="s">
        <v>3</v>
      </c>
      <c r="DJ168" s="3" t="s">
        <v>3</v>
      </c>
      <c r="DK168" s="3" t="s">
        <v>3</v>
      </c>
      <c r="DL168" s="3" t="s">
        <v>3</v>
      </c>
      <c r="DM168" s="3" t="s">
        <v>3</v>
      </c>
      <c r="DN168" s="3">
        <v>0</v>
      </c>
      <c r="DO168" s="3">
        <v>0</v>
      </c>
      <c r="DP168" s="3">
        <v>1</v>
      </c>
      <c r="DQ168" s="3">
        <v>1</v>
      </c>
      <c r="DU168" s="3">
        <v>1010</v>
      </c>
      <c r="DV168" s="3" t="s">
        <v>268</v>
      </c>
      <c r="DW168" s="3" t="s">
        <v>268</v>
      </c>
      <c r="DX168" s="3">
        <v>1</v>
      </c>
      <c r="DZ168" s="3" t="s">
        <v>3</v>
      </c>
      <c r="EA168" s="3" t="s">
        <v>3</v>
      </c>
      <c r="EB168" s="3" t="s">
        <v>3</v>
      </c>
      <c r="EC168" s="3" t="s">
        <v>3</v>
      </c>
      <c r="EE168" s="3">
        <v>55393729</v>
      </c>
      <c r="EF168" s="3">
        <v>201</v>
      </c>
      <c r="EG168" s="3" t="s">
        <v>270</v>
      </c>
      <c r="EH168" s="3">
        <v>0</v>
      </c>
      <c r="EI168" s="3" t="s">
        <v>3</v>
      </c>
      <c r="EJ168" s="3">
        <v>2</v>
      </c>
      <c r="EK168" s="3">
        <v>1618</v>
      </c>
      <c r="EL168" s="3" t="s">
        <v>271</v>
      </c>
      <c r="EM168" s="3" t="s">
        <v>272</v>
      </c>
      <c r="EO168" s="3" t="s">
        <v>3</v>
      </c>
      <c r="EQ168" s="3">
        <v>0</v>
      </c>
      <c r="ER168" s="3">
        <v>5.56</v>
      </c>
      <c r="ES168" s="3">
        <v>5.56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FQ168" s="3">
        <v>0</v>
      </c>
      <c r="FR168" s="3">
        <v>0</v>
      </c>
      <c r="FS168" s="3">
        <v>0</v>
      </c>
      <c r="FX168" s="3">
        <v>0</v>
      </c>
      <c r="FY168" s="3">
        <v>0</v>
      </c>
      <c r="GA168" s="3" t="s">
        <v>3</v>
      </c>
      <c r="GD168" s="3">
        <v>1</v>
      </c>
      <c r="GF168" s="3">
        <v>1739359969</v>
      </c>
      <c r="GG168" s="3">
        <v>2</v>
      </c>
      <c r="GH168" s="3">
        <v>1</v>
      </c>
      <c r="GI168" s="3">
        <v>2</v>
      </c>
      <c r="GJ168" s="3">
        <v>0</v>
      </c>
      <c r="GK168" s="3">
        <v>0</v>
      </c>
      <c r="GL168" s="3">
        <f t="shared" si="164"/>
        <v>0</v>
      </c>
      <c r="GM168" s="3">
        <f t="shared" si="165"/>
        <v>369.3</v>
      </c>
      <c r="GN168" s="3">
        <f t="shared" si="166"/>
        <v>0</v>
      </c>
      <c r="GO168" s="3">
        <f t="shared" si="167"/>
        <v>369.3</v>
      </c>
      <c r="GP168" s="3">
        <f t="shared" si="168"/>
        <v>0</v>
      </c>
      <c r="GR168" s="3">
        <v>0</v>
      </c>
      <c r="GS168" s="3">
        <v>3</v>
      </c>
      <c r="GT168" s="3">
        <v>0</v>
      </c>
      <c r="GU168" s="3" t="s">
        <v>3</v>
      </c>
      <c r="GV168" s="3">
        <f t="shared" si="169"/>
        <v>0</v>
      </c>
      <c r="GW168" s="3">
        <v>1</v>
      </c>
      <c r="GX168" s="3">
        <f t="shared" si="170"/>
        <v>0</v>
      </c>
      <c r="HA168" s="3">
        <v>0</v>
      </c>
      <c r="HB168" s="3">
        <v>0</v>
      </c>
      <c r="HC168" s="3">
        <f t="shared" si="171"/>
        <v>0</v>
      </c>
      <c r="HE168" s="3" t="s">
        <v>3</v>
      </c>
      <c r="HF168" s="3" t="s">
        <v>3</v>
      </c>
      <c r="HM168" s="3" t="s">
        <v>3</v>
      </c>
      <c r="HN168" s="3" t="s">
        <v>3</v>
      </c>
      <c r="HO168" s="3" t="s">
        <v>3</v>
      </c>
      <c r="HP168" s="3" t="s">
        <v>3</v>
      </c>
      <c r="HQ168" s="3" t="s">
        <v>3</v>
      </c>
      <c r="HS168" s="3">
        <v>0</v>
      </c>
      <c r="IK168" s="3">
        <v>0</v>
      </c>
    </row>
    <row r="169" spans="1:255" x14ac:dyDescent="0.2">
      <c r="A169" s="2">
        <v>17</v>
      </c>
      <c r="B169" s="2">
        <v>1</v>
      </c>
      <c r="C169" s="2">
        <f>ROW(SmtRes!A346)</f>
        <v>346</v>
      </c>
      <c r="D169" s="2">
        <f>ROW(EtalonRes!A404)</f>
        <v>404</v>
      </c>
      <c r="E169" s="2" t="s">
        <v>280</v>
      </c>
      <c r="F169" s="2" t="s">
        <v>201</v>
      </c>
      <c r="G169" s="2" t="s">
        <v>202</v>
      </c>
      <c r="H169" s="2" t="s">
        <v>203</v>
      </c>
      <c r="I169" s="2">
        <f>ROUND(12/100,9)</f>
        <v>0.12</v>
      </c>
      <c r="J169" s="2">
        <v>0</v>
      </c>
      <c r="K169" s="2">
        <f>ROUND(12/100,9)</f>
        <v>0.12</v>
      </c>
      <c r="L169" s="2"/>
      <c r="M169" s="2"/>
      <c r="N169" s="2"/>
      <c r="O169" s="2">
        <f t="shared" si="147"/>
        <v>5.9</v>
      </c>
      <c r="P169" s="2">
        <f t="shared" si="148"/>
        <v>0</v>
      </c>
      <c r="Q169" s="2">
        <f>(ROUND((ROUND((((ET169*1.2))*AV169*I169),2)*BB169),2)+ROUND((ROUND(((AE169-((EU169*1.2)))*AV169*I169),2)*BS169),2))</f>
        <v>0</v>
      </c>
      <c r="R169" s="2">
        <f>(ROUND((ROUND((((EU169*1.2))*AV169*I169),2)*BS169),2)+ROUND((ROUND(((AE169-((EU169*1.2)))*AV169*I169),2)*BS169),2))</f>
        <v>0</v>
      </c>
      <c r="S169" s="2">
        <f t="shared" si="149"/>
        <v>5.9</v>
      </c>
      <c r="T169" s="2">
        <f t="shared" si="150"/>
        <v>0</v>
      </c>
      <c r="U169" s="2">
        <f t="shared" si="151"/>
        <v>0.46738079999999993</v>
      </c>
      <c r="V169" s="2">
        <f t="shared" si="152"/>
        <v>0</v>
      </c>
      <c r="W169" s="2">
        <f t="shared" si="153"/>
        <v>0</v>
      </c>
      <c r="X169" s="2">
        <f>(ROUND((((S169+ROUND((ROUND((((EU169*1.2))*AV169*I169),2)*BS169),2))*AT169)/100),2)+ROUND(((ROUND((ROUND(((AE169-((EU169*1.2)))*AV169*I169),2)*BS169),2)*AT169)/100),2))</f>
        <v>5.31</v>
      </c>
      <c r="Y169" s="2">
        <f>(ROUND((((S169+ROUND((ROUND((((EU169*1.2))*AV169*I169),2)*BS169),2))*AU169)/100),2)+ROUND(((ROUND((ROUND(((AE169-((EU169*1.2)))*AV169*I169),2)*BS169),2)*AU169)/100),2))</f>
        <v>2.71</v>
      </c>
      <c r="Z169" s="2"/>
      <c r="AA169" s="2">
        <v>55929113</v>
      </c>
      <c r="AB169" s="2">
        <f t="shared" si="154"/>
        <v>46.944000000000003</v>
      </c>
      <c r="AC169" s="2">
        <f>ROUND(((ES169*1)),6)</f>
        <v>0</v>
      </c>
      <c r="AD169" s="2">
        <f>ROUND(((((ET169*1.2))-((EU169*1.2)))+AE169),6)</f>
        <v>0</v>
      </c>
      <c r="AE169" s="2">
        <f>ROUND(((EU169*1.2)),6)</f>
        <v>0</v>
      </c>
      <c r="AF169" s="2">
        <f>ROUND(((EV169*1.2)),6)</f>
        <v>46.944000000000003</v>
      </c>
      <c r="AG169" s="2">
        <f t="shared" si="155"/>
        <v>0</v>
      </c>
      <c r="AH169" s="2">
        <f>((EW169*1.2))</f>
        <v>3.7199999999999998</v>
      </c>
      <c r="AI169" s="2">
        <f>((EX169*1.2))</f>
        <v>0</v>
      </c>
      <c r="AJ169" s="2">
        <f t="shared" si="156"/>
        <v>0</v>
      </c>
      <c r="AK169" s="2">
        <v>39.119999999999997</v>
      </c>
      <c r="AL169" s="2">
        <v>0</v>
      </c>
      <c r="AM169" s="2">
        <v>0</v>
      </c>
      <c r="AN169" s="2">
        <v>0</v>
      </c>
      <c r="AO169" s="2">
        <v>39.119999999999997</v>
      </c>
      <c r="AP169" s="2">
        <v>0</v>
      </c>
      <c r="AQ169" s="2">
        <v>3.1</v>
      </c>
      <c r="AR169" s="2">
        <v>0</v>
      </c>
      <c r="AS169" s="2">
        <v>0</v>
      </c>
      <c r="AT169" s="2">
        <v>90</v>
      </c>
      <c r="AU169" s="2">
        <v>46</v>
      </c>
      <c r="AV169" s="2">
        <v>1.0469999999999999</v>
      </c>
      <c r="AW169" s="2">
        <v>1</v>
      </c>
      <c r="AX169" s="2"/>
      <c r="AY169" s="2"/>
      <c r="AZ169" s="2">
        <v>1</v>
      </c>
      <c r="BA169" s="2">
        <v>1</v>
      </c>
      <c r="BB169" s="2">
        <v>1</v>
      </c>
      <c r="BC169" s="2">
        <v>1</v>
      </c>
      <c r="BD169" s="2" t="s">
        <v>3</v>
      </c>
      <c r="BE169" s="2" t="s">
        <v>3</v>
      </c>
      <c r="BF169" s="2" t="s">
        <v>3</v>
      </c>
      <c r="BG169" s="2" t="s">
        <v>3</v>
      </c>
      <c r="BH169" s="2">
        <v>0</v>
      </c>
      <c r="BI169" s="2">
        <v>2</v>
      </c>
      <c r="BJ169" s="2" t="s">
        <v>204</v>
      </c>
      <c r="BK169" s="2"/>
      <c r="BL169" s="2"/>
      <c r="BM169" s="2">
        <v>68</v>
      </c>
      <c r="BN169" s="2">
        <v>0</v>
      </c>
      <c r="BO169" s="2" t="s">
        <v>201</v>
      </c>
      <c r="BP169" s="2">
        <v>1</v>
      </c>
      <c r="BQ169" s="2">
        <v>40</v>
      </c>
      <c r="BR169" s="2">
        <v>0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 t="s">
        <v>3</v>
      </c>
      <c r="BZ169" s="2">
        <v>90</v>
      </c>
      <c r="CA169" s="2">
        <v>46</v>
      </c>
      <c r="CB169" s="2" t="s">
        <v>3</v>
      </c>
      <c r="CC169" s="2"/>
      <c r="CD169" s="2"/>
      <c r="CE169" s="2">
        <v>1566</v>
      </c>
      <c r="CF169" s="2">
        <v>0</v>
      </c>
      <c r="CG169" s="2">
        <v>0</v>
      </c>
      <c r="CH169" s="2"/>
      <c r="CI169" s="2"/>
      <c r="CJ169" s="2"/>
      <c r="CK169" s="2"/>
      <c r="CL169" s="2"/>
      <c r="CM169" s="2">
        <v>0</v>
      </c>
      <c r="CN169" s="2" t="s">
        <v>1250</v>
      </c>
      <c r="CO169" s="2">
        <v>0</v>
      </c>
      <c r="CP169" s="2">
        <f t="shared" si="157"/>
        <v>5.9</v>
      </c>
      <c r="CQ169" s="2">
        <f t="shared" si="158"/>
        <v>0</v>
      </c>
      <c r="CR169" s="2">
        <f>(ROUND((ROUND((((ET169*1.2))*AV169*1),2)*BB169),2)+ROUND((ROUND(((AE169-((EU169*1.2)))*AV169*1),2)*BS169),2))</f>
        <v>0</v>
      </c>
      <c r="CS169" s="2">
        <f>(ROUND((ROUND((((EU169*1.2))*AV169*1),2)*BS169),2)+ROUND((ROUND(((AE169-((EU169*1.2)))*AV169*1),2)*BS169),2))</f>
        <v>0</v>
      </c>
      <c r="CT169" s="2">
        <f t="shared" si="159"/>
        <v>49.15</v>
      </c>
      <c r="CU169" s="2">
        <f t="shared" si="160"/>
        <v>0</v>
      </c>
      <c r="CV169" s="2">
        <f t="shared" si="161"/>
        <v>3.8948399999999994</v>
      </c>
      <c r="CW169" s="2">
        <f t="shared" si="162"/>
        <v>0</v>
      </c>
      <c r="CX169" s="2">
        <f t="shared" si="163"/>
        <v>0</v>
      </c>
      <c r="CY169" s="2">
        <f>(ROUND((((S169+ROUND((ROUND((((EU169*1.2))*AV169*1),2)*BS169),2))*AT169)/100),2)+ROUND(((ROUND((ROUND(((AE169-((EU169*1.2)))*AV169*1),2)*BS169),2)*AT169)/100),2))</f>
        <v>5.31</v>
      </c>
      <c r="CZ169" s="2">
        <f>(ROUND((((S169+ROUND((ROUND((((EU169*1.2))*AV169*1),2)*BS169),2))*AU169)/100),2)+ROUND(((ROUND((ROUND(((AE169-((EU169*1.2)))*AV169*1),2)*BS169),2)*AU169)/100),2))</f>
        <v>2.71</v>
      </c>
      <c r="DA169" s="2"/>
      <c r="DB169" s="2">
        <v>89</v>
      </c>
      <c r="DC169" s="2" t="s">
        <v>3</v>
      </c>
      <c r="DD169" s="2" t="s">
        <v>62</v>
      </c>
      <c r="DE169" s="2" t="s">
        <v>63</v>
      </c>
      <c r="DF169" s="2" t="s">
        <v>63</v>
      </c>
      <c r="DG169" s="2" t="s">
        <v>63</v>
      </c>
      <c r="DH169" s="2" t="s">
        <v>3</v>
      </c>
      <c r="DI169" s="2" t="s">
        <v>63</v>
      </c>
      <c r="DJ169" s="2" t="s">
        <v>63</v>
      </c>
      <c r="DK169" s="2" t="s">
        <v>3</v>
      </c>
      <c r="DL169" s="2" t="s">
        <v>3</v>
      </c>
      <c r="DM169" s="2" t="s">
        <v>3</v>
      </c>
      <c r="DN169" s="2">
        <v>0</v>
      </c>
      <c r="DO169" s="2">
        <v>0</v>
      </c>
      <c r="DP169" s="2">
        <v>1</v>
      </c>
      <c r="DQ169" s="2">
        <v>1</v>
      </c>
      <c r="DR169" s="2"/>
      <c r="DS169" s="2"/>
      <c r="DT169" s="2"/>
      <c r="DU169" s="2">
        <v>1013</v>
      </c>
      <c r="DV169" s="2" t="s">
        <v>203</v>
      </c>
      <c r="DW169" s="2" t="s">
        <v>203</v>
      </c>
      <c r="DX169" s="2">
        <v>1</v>
      </c>
      <c r="DY169" s="2"/>
      <c r="DZ169" s="2" t="s">
        <v>3</v>
      </c>
      <c r="EA169" s="2" t="s">
        <v>3</v>
      </c>
      <c r="EB169" s="2" t="s">
        <v>3</v>
      </c>
      <c r="EC169" s="2" t="s">
        <v>3</v>
      </c>
      <c r="ED169" s="2"/>
      <c r="EE169" s="2">
        <v>55393700</v>
      </c>
      <c r="EF169" s="2">
        <v>40</v>
      </c>
      <c r="EG169" s="2" t="s">
        <v>26</v>
      </c>
      <c r="EH169" s="2">
        <v>0</v>
      </c>
      <c r="EI169" s="2" t="s">
        <v>3</v>
      </c>
      <c r="EJ169" s="2">
        <v>2</v>
      </c>
      <c r="EK169" s="2">
        <v>68</v>
      </c>
      <c r="EL169" s="2" t="s">
        <v>27</v>
      </c>
      <c r="EM169" s="2" t="s">
        <v>28</v>
      </c>
      <c r="EN169" s="2"/>
      <c r="EO169" s="2" t="s">
        <v>67</v>
      </c>
      <c r="EP169" s="2"/>
      <c r="EQ169" s="2">
        <v>0</v>
      </c>
      <c r="ER169" s="2">
        <v>39.119999999999997</v>
      </c>
      <c r="ES169" s="2">
        <v>0</v>
      </c>
      <c r="ET169" s="2">
        <v>0</v>
      </c>
      <c r="EU169" s="2">
        <v>0</v>
      </c>
      <c r="EV169" s="2">
        <v>39.119999999999997</v>
      </c>
      <c r="EW169" s="2">
        <v>3.1</v>
      </c>
      <c r="EX169" s="2">
        <v>0</v>
      </c>
      <c r="EY169" s="2">
        <v>0</v>
      </c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>
        <v>0</v>
      </c>
      <c r="FR169" s="2">
        <v>0</v>
      </c>
      <c r="FS169" s="2">
        <v>0</v>
      </c>
      <c r="FT169" s="2"/>
      <c r="FU169" s="2"/>
      <c r="FV169" s="2"/>
      <c r="FW169" s="2"/>
      <c r="FX169" s="2">
        <v>90</v>
      </c>
      <c r="FY169" s="2">
        <v>46</v>
      </c>
      <c r="FZ169" s="2"/>
      <c r="GA169" s="2" t="s">
        <v>3</v>
      </c>
      <c r="GB169" s="2"/>
      <c r="GC169" s="2"/>
      <c r="GD169" s="2">
        <v>1</v>
      </c>
      <c r="GE169" s="2"/>
      <c r="GF169" s="2">
        <v>-395814045</v>
      </c>
      <c r="GG169" s="2">
        <v>2</v>
      </c>
      <c r="GH169" s="2">
        <v>1</v>
      </c>
      <c r="GI169" s="2">
        <v>2</v>
      </c>
      <c r="GJ169" s="2">
        <v>0</v>
      </c>
      <c r="GK169" s="2">
        <v>0</v>
      </c>
      <c r="GL169" s="2">
        <f t="shared" si="164"/>
        <v>0</v>
      </c>
      <c r="GM169" s="2">
        <f t="shared" si="165"/>
        <v>13.92</v>
      </c>
      <c r="GN169" s="2">
        <f t="shared" si="166"/>
        <v>0</v>
      </c>
      <c r="GO169" s="2">
        <f t="shared" si="167"/>
        <v>13.92</v>
      </c>
      <c r="GP169" s="2">
        <f t="shared" si="168"/>
        <v>0</v>
      </c>
      <c r="GQ169" s="2"/>
      <c r="GR169" s="2">
        <v>0</v>
      </c>
      <c r="GS169" s="2">
        <v>3</v>
      </c>
      <c r="GT169" s="2">
        <v>0</v>
      </c>
      <c r="GU169" s="2" t="s">
        <v>3</v>
      </c>
      <c r="GV169" s="2">
        <f t="shared" si="169"/>
        <v>0</v>
      </c>
      <c r="GW169" s="2">
        <v>1</v>
      </c>
      <c r="GX169" s="2">
        <f t="shared" si="170"/>
        <v>0</v>
      </c>
      <c r="GY169" s="2"/>
      <c r="GZ169" s="2"/>
      <c r="HA169" s="2">
        <v>0</v>
      </c>
      <c r="HB169" s="2">
        <v>0</v>
      </c>
      <c r="HC169" s="2">
        <f t="shared" si="171"/>
        <v>0</v>
      </c>
      <c r="HD169" s="2"/>
      <c r="HE169" s="2" t="s">
        <v>3</v>
      </c>
      <c r="HF169" s="2" t="s">
        <v>3</v>
      </c>
      <c r="HG169" s="2"/>
      <c r="HH169" s="2"/>
      <c r="HI169" s="2"/>
      <c r="HJ169" s="2"/>
      <c r="HK169" s="2"/>
      <c r="HL169" s="2"/>
      <c r="HM169" s="2" t="s">
        <v>3</v>
      </c>
      <c r="HN169" s="2" t="s">
        <v>3</v>
      </c>
      <c r="HO169" s="2" t="s">
        <v>3</v>
      </c>
      <c r="HP169" s="2" t="s">
        <v>3</v>
      </c>
      <c r="HQ169" s="2" t="s">
        <v>3</v>
      </c>
      <c r="HR169" s="2"/>
      <c r="HS169" s="2">
        <v>0</v>
      </c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>
        <v>0</v>
      </c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x14ac:dyDescent="0.2">
      <c r="A170" s="3">
        <v>17</v>
      </c>
      <c r="B170" s="3">
        <v>1</v>
      </c>
      <c r="C170" s="3">
        <f>ROW(SmtRes!A348)</f>
        <v>348</v>
      </c>
      <c r="D170" s="3">
        <f>ROW(EtalonRes!A406)</f>
        <v>406</v>
      </c>
      <c r="E170" s="3" t="s">
        <v>280</v>
      </c>
      <c r="F170" s="3" t="s">
        <v>201</v>
      </c>
      <c r="G170" s="3" t="s">
        <v>202</v>
      </c>
      <c r="H170" s="3" t="s">
        <v>203</v>
      </c>
      <c r="I170" s="3">
        <f>ROUND(12/100,9)</f>
        <v>0.12</v>
      </c>
      <c r="J170" s="3">
        <v>0</v>
      </c>
      <c r="K170" s="3">
        <f>ROUND(12/100,9)</f>
        <v>0.12</v>
      </c>
      <c r="O170" s="3">
        <f t="shared" si="147"/>
        <v>332.47</v>
      </c>
      <c r="P170" s="3">
        <f t="shared" si="148"/>
        <v>0</v>
      </c>
      <c r="Q170" s="3">
        <f>(ROUND((ROUND((((ET170*1.2))*AV170*I170),2)*BB170),2)+ROUND((ROUND(((AE170-((EU170*1.2)))*AV170*I170),2)*BS170),2))</f>
        <v>0</v>
      </c>
      <c r="R170" s="3">
        <f>(ROUND((ROUND((((EU170*1.2))*AV170*I170),2)*BS170),2)+ROUND((ROUND(((AE170-((EU170*1.2)))*AV170*I170),2)*BS170),2))</f>
        <v>0</v>
      </c>
      <c r="S170" s="3">
        <f t="shared" si="149"/>
        <v>332.47</v>
      </c>
      <c r="T170" s="3">
        <f t="shared" si="150"/>
        <v>0</v>
      </c>
      <c r="U170" s="3">
        <f t="shared" si="151"/>
        <v>0.46738079999999993</v>
      </c>
      <c r="V170" s="3">
        <f t="shared" si="152"/>
        <v>0</v>
      </c>
      <c r="W170" s="3">
        <f t="shared" si="153"/>
        <v>0</v>
      </c>
      <c r="X170" s="3">
        <f>(ROUND((((S170+ROUND((ROUND((((EU170*1.2))*AV170*I170),2)*BS170),2))*AT170)/100),2)+ROUND(((ROUND((ROUND(((AE170-((EU170*1.2)))*AV170*I170),2)*BS170),2)*AT170)/100),2))</f>
        <v>299.22000000000003</v>
      </c>
      <c r="Y170" s="3">
        <f>(ROUND((((S170+ROUND((ROUND((((EU170*1.2))*AV170*I170),2)*BS170),2))*AU170)/100),2)+ROUND(((ROUND((ROUND(((AE170-((EU170*1.2)))*AV170*I170),2)*BS170),2)*AU170)/100),2))</f>
        <v>152.94</v>
      </c>
      <c r="AA170" s="3">
        <v>55929115</v>
      </c>
      <c r="AB170" s="3">
        <f t="shared" si="154"/>
        <v>46.944000000000003</v>
      </c>
      <c r="AC170" s="3">
        <f>ROUND(((ES170*1)),6)</f>
        <v>0</v>
      </c>
      <c r="AD170" s="3">
        <f>ROUND(((((ET170*1.2))-((EU170*1.2)))+AE170),6)</f>
        <v>0</v>
      </c>
      <c r="AE170" s="3">
        <f>ROUND(((EU170*1.2)),6)</f>
        <v>0</v>
      </c>
      <c r="AF170" s="3">
        <f>ROUND(((EV170*1.2)),6)</f>
        <v>46.944000000000003</v>
      </c>
      <c r="AG170" s="3">
        <f t="shared" si="155"/>
        <v>0</v>
      </c>
      <c r="AH170" s="3">
        <f>((EW170*1.2))</f>
        <v>3.7199999999999998</v>
      </c>
      <c r="AI170" s="3">
        <f>((EX170*1.2))</f>
        <v>0</v>
      </c>
      <c r="AJ170" s="3">
        <f t="shared" si="156"/>
        <v>0</v>
      </c>
      <c r="AK170" s="3">
        <v>39.119999999999997</v>
      </c>
      <c r="AL170" s="3">
        <v>0</v>
      </c>
      <c r="AM170" s="3">
        <v>0</v>
      </c>
      <c r="AN170" s="3">
        <v>0</v>
      </c>
      <c r="AO170" s="3">
        <v>39.119999999999997</v>
      </c>
      <c r="AP170" s="3">
        <v>0</v>
      </c>
      <c r="AQ170" s="3">
        <v>3.1</v>
      </c>
      <c r="AR170" s="3">
        <v>0</v>
      </c>
      <c r="AS170" s="3">
        <v>0</v>
      </c>
      <c r="AT170" s="3">
        <v>90</v>
      </c>
      <c r="AU170" s="3">
        <v>46</v>
      </c>
      <c r="AV170" s="3">
        <v>1.0469999999999999</v>
      </c>
      <c r="AW170" s="3">
        <v>1</v>
      </c>
      <c r="AZ170" s="3">
        <v>1</v>
      </c>
      <c r="BA170" s="3">
        <v>56.35</v>
      </c>
      <c r="BB170" s="3">
        <v>1</v>
      </c>
      <c r="BC170" s="3">
        <v>1</v>
      </c>
      <c r="BD170" s="3" t="s">
        <v>3</v>
      </c>
      <c r="BE170" s="3" t="s">
        <v>3</v>
      </c>
      <c r="BF170" s="3" t="s">
        <v>3</v>
      </c>
      <c r="BG170" s="3" t="s">
        <v>3</v>
      </c>
      <c r="BH170" s="3">
        <v>0</v>
      </c>
      <c r="BI170" s="3">
        <v>2</v>
      </c>
      <c r="BJ170" s="3" t="s">
        <v>204</v>
      </c>
      <c r="BM170" s="3">
        <v>68</v>
      </c>
      <c r="BN170" s="3">
        <v>0</v>
      </c>
      <c r="BO170" s="3" t="s">
        <v>201</v>
      </c>
      <c r="BP170" s="3">
        <v>1</v>
      </c>
      <c r="BQ170" s="3">
        <v>40</v>
      </c>
      <c r="BR170" s="3">
        <v>0</v>
      </c>
      <c r="BS170" s="3">
        <v>56.35</v>
      </c>
      <c r="BT170" s="3">
        <v>1</v>
      </c>
      <c r="BU170" s="3">
        <v>1</v>
      </c>
      <c r="BV170" s="3">
        <v>1</v>
      </c>
      <c r="BW170" s="3">
        <v>1</v>
      </c>
      <c r="BX170" s="3">
        <v>1</v>
      </c>
      <c r="BY170" s="3" t="s">
        <v>3</v>
      </c>
      <c r="BZ170" s="3">
        <v>90</v>
      </c>
      <c r="CA170" s="3">
        <v>46</v>
      </c>
      <c r="CB170" s="3" t="s">
        <v>3</v>
      </c>
      <c r="CE170" s="3">
        <v>1566</v>
      </c>
      <c r="CF170" s="3">
        <v>0</v>
      </c>
      <c r="CG170" s="3">
        <v>0</v>
      </c>
      <c r="CM170" s="3">
        <v>0</v>
      </c>
      <c r="CN170" s="3" t="s">
        <v>1250</v>
      </c>
      <c r="CO170" s="3">
        <v>0</v>
      </c>
      <c r="CP170" s="3">
        <f t="shared" si="157"/>
        <v>332.47</v>
      </c>
      <c r="CQ170" s="3">
        <f t="shared" si="158"/>
        <v>0</v>
      </c>
      <c r="CR170" s="3">
        <f>(ROUND((ROUND((((ET170*1.2))*AV170*1),2)*BB170),2)+ROUND((ROUND(((AE170-((EU170*1.2)))*AV170*1),2)*BS170),2))</f>
        <v>0</v>
      </c>
      <c r="CS170" s="3">
        <f>(ROUND((ROUND((((EU170*1.2))*AV170*1),2)*BS170),2)+ROUND((ROUND(((AE170-((EU170*1.2)))*AV170*1),2)*BS170),2))</f>
        <v>0</v>
      </c>
      <c r="CT170" s="3">
        <f t="shared" si="159"/>
        <v>2769.6</v>
      </c>
      <c r="CU170" s="3">
        <f t="shared" si="160"/>
        <v>0</v>
      </c>
      <c r="CV170" s="3">
        <f t="shared" si="161"/>
        <v>3.8948399999999994</v>
      </c>
      <c r="CW170" s="3">
        <f t="shared" si="162"/>
        <v>0</v>
      </c>
      <c r="CX170" s="3">
        <f t="shared" si="163"/>
        <v>0</v>
      </c>
      <c r="CY170" s="3">
        <f>(ROUND((((S170+ROUND((ROUND((((EU170*1.2))*AV170*1),2)*BS170),2))*AT170)/100),2)+ROUND(((ROUND((ROUND(((AE170-((EU170*1.2)))*AV170*1),2)*BS170),2)*AT170)/100),2))</f>
        <v>299.22000000000003</v>
      </c>
      <c r="CZ170" s="3">
        <f>(ROUND((((S170+ROUND((ROUND((((EU170*1.2))*AV170*1),2)*BS170),2))*AU170)/100),2)+ROUND(((ROUND((ROUND(((AE170-((EU170*1.2)))*AV170*1),2)*BS170),2)*AU170)/100),2))</f>
        <v>152.94</v>
      </c>
      <c r="DB170" s="3">
        <v>90</v>
      </c>
      <c r="DC170" s="3" t="s">
        <v>3</v>
      </c>
      <c r="DD170" s="3" t="s">
        <v>62</v>
      </c>
      <c r="DE170" s="3" t="s">
        <v>63</v>
      </c>
      <c r="DF170" s="3" t="s">
        <v>63</v>
      </c>
      <c r="DG170" s="3" t="s">
        <v>63</v>
      </c>
      <c r="DH170" s="3" t="s">
        <v>3</v>
      </c>
      <c r="DI170" s="3" t="s">
        <v>63</v>
      </c>
      <c r="DJ170" s="3" t="s">
        <v>63</v>
      </c>
      <c r="DK170" s="3" t="s">
        <v>3</v>
      </c>
      <c r="DL170" s="3" t="s">
        <v>3</v>
      </c>
      <c r="DM170" s="3" t="s">
        <v>3</v>
      </c>
      <c r="DN170" s="3">
        <v>0</v>
      </c>
      <c r="DO170" s="3">
        <v>0</v>
      </c>
      <c r="DP170" s="3">
        <v>1</v>
      </c>
      <c r="DQ170" s="3">
        <v>1</v>
      </c>
      <c r="DU170" s="3">
        <v>1013</v>
      </c>
      <c r="DV170" s="3" t="s">
        <v>203</v>
      </c>
      <c r="DW170" s="3" t="s">
        <v>203</v>
      </c>
      <c r="DX170" s="3">
        <v>1</v>
      </c>
      <c r="DZ170" s="3" t="s">
        <v>3</v>
      </c>
      <c r="EA170" s="3" t="s">
        <v>3</v>
      </c>
      <c r="EB170" s="3" t="s">
        <v>3</v>
      </c>
      <c r="EC170" s="3" t="s">
        <v>3</v>
      </c>
      <c r="EE170" s="3">
        <v>55393700</v>
      </c>
      <c r="EF170" s="3">
        <v>40</v>
      </c>
      <c r="EG170" s="3" t="s">
        <v>26</v>
      </c>
      <c r="EH170" s="3">
        <v>0</v>
      </c>
      <c r="EI170" s="3" t="s">
        <v>3</v>
      </c>
      <c r="EJ170" s="3">
        <v>2</v>
      </c>
      <c r="EK170" s="3">
        <v>68</v>
      </c>
      <c r="EL170" s="3" t="s">
        <v>27</v>
      </c>
      <c r="EM170" s="3" t="s">
        <v>28</v>
      </c>
      <c r="EO170" s="3" t="s">
        <v>67</v>
      </c>
      <c r="EQ170" s="3">
        <v>0</v>
      </c>
      <c r="ER170" s="3">
        <v>39.119999999999997</v>
      </c>
      <c r="ES170" s="3">
        <v>0</v>
      </c>
      <c r="ET170" s="3">
        <v>0</v>
      </c>
      <c r="EU170" s="3">
        <v>0</v>
      </c>
      <c r="EV170" s="3">
        <v>39.119999999999997</v>
      </c>
      <c r="EW170" s="3">
        <v>3.1</v>
      </c>
      <c r="EX170" s="3">
        <v>0</v>
      </c>
      <c r="EY170" s="3">
        <v>0</v>
      </c>
      <c r="FQ170" s="3">
        <v>0</v>
      </c>
      <c r="FR170" s="3">
        <v>0</v>
      </c>
      <c r="FS170" s="3">
        <v>0</v>
      </c>
      <c r="FX170" s="3">
        <v>90</v>
      </c>
      <c r="FY170" s="3">
        <v>46</v>
      </c>
      <c r="GA170" s="3" t="s">
        <v>3</v>
      </c>
      <c r="GD170" s="3">
        <v>1</v>
      </c>
      <c r="GF170" s="3">
        <v>-395814045</v>
      </c>
      <c r="GG170" s="3">
        <v>2</v>
      </c>
      <c r="GH170" s="3">
        <v>1</v>
      </c>
      <c r="GI170" s="3">
        <v>2</v>
      </c>
      <c r="GJ170" s="3">
        <v>0</v>
      </c>
      <c r="GK170" s="3">
        <v>0</v>
      </c>
      <c r="GL170" s="3">
        <f t="shared" si="164"/>
        <v>0</v>
      </c>
      <c r="GM170" s="3">
        <f t="shared" si="165"/>
        <v>784.63</v>
      </c>
      <c r="GN170" s="3">
        <f t="shared" si="166"/>
        <v>0</v>
      </c>
      <c r="GO170" s="3">
        <f t="shared" si="167"/>
        <v>784.63</v>
      </c>
      <c r="GP170" s="3">
        <f t="shared" si="168"/>
        <v>0</v>
      </c>
      <c r="GR170" s="3">
        <v>0</v>
      </c>
      <c r="GS170" s="3">
        <v>3</v>
      </c>
      <c r="GT170" s="3">
        <v>0</v>
      </c>
      <c r="GU170" s="3" t="s">
        <v>3</v>
      </c>
      <c r="GV170" s="3">
        <f t="shared" si="169"/>
        <v>0</v>
      </c>
      <c r="GW170" s="3">
        <v>1</v>
      </c>
      <c r="GX170" s="3">
        <f t="shared" si="170"/>
        <v>0</v>
      </c>
      <c r="HA170" s="3">
        <v>0</v>
      </c>
      <c r="HB170" s="3">
        <v>0</v>
      </c>
      <c r="HC170" s="3">
        <f t="shared" si="171"/>
        <v>0</v>
      </c>
      <c r="HE170" s="3" t="s">
        <v>3</v>
      </c>
      <c r="HF170" s="3" t="s">
        <v>3</v>
      </c>
      <c r="HM170" s="3" t="s">
        <v>3</v>
      </c>
      <c r="HN170" s="3" t="s">
        <v>3</v>
      </c>
      <c r="HO170" s="3" t="s">
        <v>3</v>
      </c>
      <c r="HP170" s="3" t="s">
        <v>3</v>
      </c>
      <c r="HQ170" s="3" t="s">
        <v>3</v>
      </c>
      <c r="HS170" s="3">
        <v>0</v>
      </c>
      <c r="IK170" s="3">
        <v>0</v>
      </c>
    </row>
    <row r="171" spans="1:255" x14ac:dyDescent="0.2">
      <c r="A171" s="2">
        <v>18</v>
      </c>
      <c r="B171" s="2">
        <v>1</v>
      </c>
      <c r="C171" s="2">
        <v>346</v>
      </c>
      <c r="D171" s="2"/>
      <c r="E171" s="2" t="s">
        <v>281</v>
      </c>
      <c r="F171" s="2" t="s">
        <v>282</v>
      </c>
      <c r="G171" s="2" t="s">
        <v>283</v>
      </c>
      <c r="H171" s="2" t="s">
        <v>161</v>
      </c>
      <c r="I171" s="2">
        <f>I169*J171</f>
        <v>12</v>
      </c>
      <c r="J171" s="2">
        <v>100</v>
      </c>
      <c r="K171" s="2">
        <v>100</v>
      </c>
      <c r="L171" s="2"/>
      <c r="M171" s="2"/>
      <c r="N171" s="2"/>
      <c r="O171" s="2">
        <f t="shared" si="147"/>
        <v>156.47999999999999</v>
      </c>
      <c r="P171" s="2">
        <f t="shared" si="148"/>
        <v>156.47999999999999</v>
      </c>
      <c r="Q171" s="2">
        <f>(ROUND((ROUND(((ET171)*AV171*I171),2)*BB171),2)+ROUND((ROUND(((AE171-(EU171))*AV171*I171),2)*BS171),2))</f>
        <v>0</v>
      </c>
      <c r="R171" s="2">
        <f>(ROUND((ROUND(((EU171)*AV171*I171),2)*BS171),2)+ROUND((ROUND(((AE171-(EU171))*AV171*I171),2)*BS171),2))</f>
        <v>0</v>
      </c>
      <c r="S171" s="2">
        <f t="shared" si="149"/>
        <v>0</v>
      </c>
      <c r="T171" s="2">
        <f t="shared" si="150"/>
        <v>0</v>
      </c>
      <c r="U171" s="2">
        <f t="shared" si="151"/>
        <v>0</v>
      </c>
      <c r="V171" s="2">
        <f t="shared" si="152"/>
        <v>0</v>
      </c>
      <c r="W171" s="2">
        <f t="shared" si="153"/>
        <v>0</v>
      </c>
      <c r="X171" s="2">
        <f>(ROUND((((S171+ROUND((ROUND(((EU171)*AV171*I171),2)*BS171),2))*AT171)/100),2)+ROUND(((ROUND((ROUND(((AE171-(EU171))*AV171*I171),2)*BS171),2)*AT171)/100),2))</f>
        <v>0</v>
      </c>
      <c r="Y171" s="2">
        <f>(ROUND((((S171+ROUND((ROUND(((EU171)*AV171*I171),2)*BS171),2))*AU171)/100),2)+ROUND(((ROUND((ROUND(((AE171-(EU171))*AV171*I171),2)*BS171),2)*AU171)/100),2))</f>
        <v>0</v>
      </c>
      <c r="Z171" s="2"/>
      <c r="AA171" s="2">
        <v>55929113</v>
      </c>
      <c r="AB171" s="2">
        <f t="shared" si="154"/>
        <v>13.04</v>
      </c>
      <c r="AC171" s="2">
        <f>ROUND((ES171),6)</f>
        <v>13.04</v>
      </c>
      <c r="AD171" s="2">
        <f>ROUND((((ET171)-(EU171))+AE171),6)</f>
        <v>0</v>
      </c>
      <c r="AE171" s="2">
        <f>ROUND((EU171),6)</f>
        <v>0</v>
      </c>
      <c r="AF171" s="2">
        <f>ROUND((EV171),6)</f>
        <v>0</v>
      </c>
      <c r="AG171" s="2">
        <f t="shared" si="155"/>
        <v>0</v>
      </c>
      <c r="AH171" s="2">
        <f>(EW171)</f>
        <v>0</v>
      </c>
      <c r="AI171" s="2">
        <f>(EX171)</f>
        <v>0</v>
      </c>
      <c r="AJ171" s="2">
        <f t="shared" si="156"/>
        <v>0</v>
      </c>
      <c r="AK171" s="2">
        <v>13.040000000000001</v>
      </c>
      <c r="AL171" s="2">
        <v>13.040000000000001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1</v>
      </c>
      <c r="AW171" s="2">
        <v>1</v>
      </c>
      <c r="AX171" s="2"/>
      <c r="AY171" s="2"/>
      <c r="AZ171" s="2">
        <v>1</v>
      </c>
      <c r="BA171" s="2">
        <v>1</v>
      </c>
      <c r="BB171" s="2">
        <v>1</v>
      </c>
      <c r="BC171" s="2">
        <v>1</v>
      </c>
      <c r="BD171" s="2" t="s">
        <v>3</v>
      </c>
      <c r="BE171" s="2" t="s">
        <v>3</v>
      </c>
      <c r="BF171" s="2" t="s">
        <v>3</v>
      </c>
      <c r="BG171" s="2" t="s">
        <v>3</v>
      </c>
      <c r="BH171" s="2">
        <v>3</v>
      </c>
      <c r="BI171" s="2">
        <v>3</v>
      </c>
      <c r="BJ171" s="2" t="s">
        <v>282</v>
      </c>
      <c r="BK171" s="2"/>
      <c r="BL171" s="2"/>
      <c r="BM171" s="2">
        <v>400007</v>
      </c>
      <c r="BN171" s="2">
        <v>0</v>
      </c>
      <c r="BO171" s="2" t="s">
        <v>3</v>
      </c>
      <c r="BP171" s="2">
        <v>0</v>
      </c>
      <c r="BQ171" s="2">
        <v>214</v>
      </c>
      <c r="BR171" s="2">
        <v>0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 t="s">
        <v>3</v>
      </c>
      <c r="BZ171" s="2">
        <v>90</v>
      </c>
      <c r="CA171" s="2">
        <v>46</v>
      </c>
      <c r="CB171" s="2" t="s">
        <v>3</v>
      </c>
      <c r="CC171" s="2"/>
      <c r="CD171" s="2"/>
      <c r="CE171" s="2">
        <v>1566</v>
      </c>
      <c r="CF171" s="2">
        <v>0</v>
      </c>
      <c r="CG171" s="2">
        <v>0</v>
      </c>
      <c r="CH171" s="2"/>
      <c r="CI171" s="2"/>
      <c r="CJ171" s="2"/>
      <c r="CK171" s="2"/>
      <c r="CL171" s="2"/>
      <c r="CM171" s="2">
        <v>0</v>
      </c>
      <c r="CN171" s="2" t="s">
        <v>1252</v>
      </c>
      <c r="CO171" s="2">
        <v>0</v>
      </c>
      <c r="CP171" s="2">
        <f t="shared" si="157"/>
        <v>156.47999999999999</v>
      </c>
      <c r="CQ171" s="2">
        <f t="shared" si="158"/>
        <v>13.04</v>
      </c>
      <c r="CR171" s="2">
        <f>(ROUND((ROUND(((ET171)*AV171*1),2)*BB171),2)+ROUND((ROUND(((AE171-(EU171))*AV171*1),2)*BS171),2))</f>
        <v>0</v>
      </c>
      <c r="CS171" s="2">
        <f>(ROUND((ROUND(((EU171)*AV171*1),2)*BS171),2)+ROUND((ROUND(((AE171-(EU171))*AV171*1),2)*BS171),2))</f>
        <v>0</v>
      </c>
      <c r="CT171" s="2">
        <f t="shared" si="159"/>
        <v>0</v>
      </c>
      <c r="CU171" s="2">
        <f t="shared" si="160"/>
        <v>0</v>
      </c>
      <c r="CV171" s="2">
        <f t="shared" si="161"/>
        <v>0</v>
      </c>
      <c r="CW171" s="2">
        <f t="shared" si="162"/>
        <v>0</v>
      </c>
      <c r="CX171" s="2">
        <f t="shared" si="163"/>
        <v>0</v>
      </c>
      <c r="CY171" s="2">
        <f>(ROUND((((S171+ROUND((ROUND(((EU171)*AV171*1),2)*BS171),2))*AT171)/100),2)+ROUND(((ROUND((ROUND(((AE171-(EU171))*AV171*1),2)*BS171),2)*AT171)/100),2))</f>
        <v>0</v>
      </c>
      <c r="CZ171" s="2">
        <f>(ROUND((((S171+ROUND((ROUND(((EU171)*AV171*1),2)*BS171),2))*AU171)/100),2)+ROUND(((ROUND((ROUND(((AE171-(EU171))*AV171*1),2)*BS171),2)*AU171)/100),2))</f>
        <v>0</v>
      </c>
      <c r="DA171" s="2"/>
      <c r="DB171" s="2"/>
      <c r="DC171" s="2" t="s">
        <v>3</v>
      </c>
      <c r="DD171" s="2" t="s">
        <v>3</v>
      </c>
      <c r="DE171" s="2" t="s">
        <v>3</v>
      </c>
      <c r="DF171" s="2" t="s">
        <v>3</v>
      </c>
      <c r="DG171" s="2" t="s">
        <v>3</v>
      </c>
      <c r="DH171" s="2" t="s">
        <v>3</v>
      </c>
      <c r="DI171" s="2" t="s">
        <v>3</v>
      </c>
      <c r="DJ171" s="2" t="s">
        <v>3</v>
      </c>
      <c r="DK171" s="2" t="s">
        <v>3</v>
      </c>
      <c r="DL171" s="2" t="s">
        <v>3</v>
      </c>
      <c r="DM171" s="2" t="s">
        <v>3</v>
      </c>
      <c r="DN171" s="2">
        <v>0</v>
      </c>
      <c r="DO171" s="2">
        <v>0</v>
      </c>
      <c r="DP171" s="2">
        <v>1</v>
      </c>
      <c r="DQ171" s="2">
        <v>1</v>
      </c>
      <c r="DR171" s="2"/>
      <c r="DS171" s="2"/>
      <c r="DT171" s="2"/>
      <c r="DU171" s="2">
        <v>1013</v>
      </c>
      <c r="DV171" s="2" t="s">
        <v>161</v>
      </c>
      <c r="DW171" s="2" t="s">
        <v>161</v>
      </c>
      <c r="DX171" s="2">
        <v>1</v>
      </c>
      <c r="DY171" s="2"/>
      <c r="DZ171" s="2" t="s">
        <v>3</v>
      </c>
      <c r="EA171" s="2" t="s">
        <v>3</v>
      </c>
      <c r="EB171" s="2" t="s">
        <v>3</v>
      </c>
      <c r="EC171" s="2" t="s">
        <v>3</v>
      </c>
      <c r="ED171" s="2"/>
      <c r="EE171" s="2">
        <v>55393630</v>
      </c>
      <c r="EF171" s="2">
        <v>214</v>
      </c>
      <c r="EG171" s="2" t="s">
        <v>162</v>
      </c>
      <c r="EH171" s="2">
        <v>0</v>
      </c>
      <c r="EI171" s="2" t="s">
        <v>3</v>
      </c>
      <c r="EJ171" s="2">
        <v>3</v>
      </c>
      <c r="EK171" s="2">
        <v>400007</v>
      </c>
      <c r="EL171" s="2" t="s">
        <v>162</v>
      </c>
      <c r="EM171" s="2" t="s">
        <v>163</v>
      </c>
      <c r="EN171" s="2"/>
      <c r="EO171" s="2" t="s">
        <v>67</v>
      </c>
      <c r="EP171" s="2"/>
      <c r="EQ171" s="2">
        <v>16</v>
      </c>
      <c r="ER171" s="2">
        <v>0</v>
      </c>
      <c r="ES171" s="2">
        <v>13.040000000000001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>
        <v>0</v>
      </c>
      <c r="FR171" s="2">
        <f>P171</f>
        <v>156.47999999999999</v>
      </c>
      <c r="FS171" s="2">
        <v>0</v>
      </c>
      <c r="FT171" s="2"/>
      <c r="FU171" s="2"/>
      <c r="FV171" s="2"/>
      <c r="FW171" s="2"/>
      <c r="FX171" s="2">
        <v>90</v>
      </c>
      <c r="FY171" s="2">
        <v>46</v>
      </c>
      <c r="FZ171" s="2"/>
      <c r="GA171" s="2" t="s">
        <v>284</v>
      </c>
      <c r="GB171" s="2"/>
      <c r="GC171" s="2"/>
      <c r="GD171" s="2">
        <v>1</v>
      </c>
      <c r="GE171" s="2"/>
      <c r="GF171" s="2">
        <v>119504009</v>
      </c>
      <c r="GG171" s="2">
        <v>2</v>
      </c>
      <c r="GH171" s="2">
        <v>4</v>
      </c>
      <c r="GI171" s="2">
        <v>-2</v>
      </c>
      <c r="GJ171" s="2">
        <v>0</v>
      </c>
      <c r="GK171" s="2">
        <v>0</v>
      </c>
      <c r="GL171" s="2">
        <f t="shared" si="164"/>
        <v>0</v>
      </c>
      <c r="GM171" s="2">
        <f t="shared" si="165"/>
        <v>156.47999999999999</v>
      </c>
      <c r="GN171" s="2">
        <f t="shared" si="166"/>
        <v>0</v>
      </c>
      <c r="GO171" s="2">
        <f t="shared" si="167"/>
        <v>0</v>
      </c>
      <c r="GP171" s="2">
        <f t="shared" si="168"/>
        <v>0</v>
      </c>
      <c r="GQ171" s="2"/>
      <c r="GR171" s="2">
        <v>1</v>
      </c>
      <c r="GS171" s="2">
        <v>2</v>
      </c>
      <c r="GT171" s="2">
        <v>0</v>
      </c>
      <c r="GU171" s="2" t="s">
        <v>3</v>
      </c>
      <c r="GV171" s="2">
        <f t="shared" si="169"/>
        <v>0</v>
      </c>
      <c r="GW171" s="2">
        <v>1</v>
      </c>
      <c r="GX171" s="2">
        <f t="shared" si="170"/>
        <v>0</v>
      </c>
      <c r="GY171" s="2"/>
      <c r="GZ171" s="2"/>
      <c r="HA171" s="2">
        <v>0</v>
      </c>
      <c r="HB171" s="2">
        <v>0</v>
      </c>
      <c r="HC171" s="2">
        <f t="shared" si="171"/>
        <v>0</v>
      </c>
      <c r="HD171" s="2"/>
      <c r="HE171" s="2" t="s">
        <v>34</v>
      </c>
      <c r="HF171" s="2" t="s">
        <v>165</v>
      </c>
      <c r="HG171" s="2"/>
      <c r="HH171" s="2"/>
      <c r="HI171" s="2"/>
      <c r="HJ171" s="2"/>
      <c r="HK171" s="2"/>
      <c r="HL171" s="2"/>
      <c r="HM171" s="2" t="s">
        <v>3</v>
      </c>
      <c r="HN171" s="2" t="s">
        <v>3</v>
      </c>
      <c r="HO171" s="2" t="s">
        <v>3</v>
      </c>
      <c r="HP171" s="2" t="s">
        <v>3</v>
      </c>
      <c r="HQ171" s="2" t="s">
        <v>3</v>
      </c>
      <c r="HR171" s="2"/>
      <c r="HS171" s="2">
        <v>0</v>
      </c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0</v>
      </c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x14ac:dyDescent="0.2">
      <c r="A172" s="3">
        <v>18</v>
      </c>
      <c r="B172" s="3">
        <v>1</v>
      </c>
      <c r="C172" s="3">
        <v>348</v>
      </c>
      <c r="E172" s="3" t="s">
        <v>281</v>
      </c>
      <c r="F172" s="3" t="s">
        <v>282</v>
      </c>
      <c r="G172" s="3" t="s">
        <v>283</v>
      </c>
      <c r="H172" s="3" t="s">
        <v>161</v>
      </c>
      <c r="I172" s="3">
        <f>I170*J172</f>
        <v>12</v>
      </c>
      <c r="J172" s="3">
        <v>100</v>
      </c>
      <c r="K172" s="3">
        <v>100</v>
      </c>
      <c r="O172" s="3">
        <f t="shared" si="147"/>
        <v>1184.55</v>
      </c>
      <c r="P172" s="3">
        <f t="shared" si="148"/>
        <v>1184.55</v>
      </c>
      <c r="Q172" s="3">
        <f>(ROUND((ROUND(((ET172)*AV172*I172),2)*BB172),2)+ROUND((ROUND(((AE172-(EU172))*AV172*I172),2)*BS172),2))</f>
        <v>0</v>
      </c>
      <c r="R172" s="3">
        <f>(ROUND((ROUND(((EU172)*AV172*I172),2)*BS172),2)+ROUND((ROUND(((AE172-(EU172))*AV172*I172),2)*BS172),2))</f>
        <v>0</v>
      </c>
      <c r="S172" s="3">
        <f t="shared" si="149"/>
        <v>0</v>
      </c>
      <c r="T172" s="3">
        <f t="shared" si="150"/>
        <v>0</v>
      </c>
      <c r="U172" s="3">
        <f t="shared" si="151"/>
        <v>0</v>
      </c>
      <c r="V172" s="3">
        <f t="shared" si="152"/>
        <v>0</v>
      </c>
      <c r="W172" s="3">
        <f t="shared" si="153"/>
        <v>0</v>
      </c>
      <c r="X172" s="3">
        <f>(ROUND((((S172+ROUND((ROUND(((EU172)*AV172*I172),2)*BS172),2))*AT172)/100),2)+ROUND(((ROUND((ROUND(((AE172-(EU172))*AV172*I172),2)*BS172),2)*AT172)/100),2))</f>
        <v>0</v>
      </c>
      <c r="Y172" s="3">
        <f>(ROUND((((S172+ROUND((ROUND(((EU172)*AV172*I172),2)*BS172),2))*AU172)/100),2)+ROUND(((ROUND((ROUND(((AE172-(EU172))*AV172*I172),2)*BS172),2)*AU172)/100),2))</f>
        <v>0</v>
      </c>
      <c r="AA172" s="3">
        <v>55929115</v>
      </c>
      <c r="AB172" s="3">
        <f t="shared" si="154"/>
        <v>13.04</v>
      </c>
      <c r="AC172" s="3">
        <f>ROUND((ES172),6)</f>
        <v>13.04</v>
      </c>
      <c r="AD172" s="3">
        <f>ROUND((((ET172)-(EU172))+AE172),6)</f>
        <v>0</v>
      </c>
      <c r="AE172" s="3">
        <f>ROUND((EU172),6)</f>
        <v>0</v>
      </c>
      <c r="AF172" s="3">
        <f>ROUND((EV172),6)</f>
        <v>0</v>
      </c>
      <c r="AG172" s="3">
        <f t="shared" si="155"/>
        <v>0</v>
      </c>
      <c r="AH172" s="3">
        <f>(EW172)</f>
        <v>0</v>
      </c>
      <c r="AI172" s="3">
        <f>(EX172)</f>
        <v>0</v>
      </c>
      <c r="AJ172" s="3">
        <f t="shared" si="156"/>
        <v>0</v>
      </c>
      <c r="AK172" s="3">
        <v>13.040000000000001</v>
      </c>
      <c r="AL172" s="3">
        <v>13.040000000000001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1</v>
      </c>
      <c r="AW172" s="3">
        <v>1</v>
      </c>
      <c r="AZ172" s="3">
        <v>1</v>
      </c>
      <c r="BA172" s="3">
        <v>1</v>
      </c>
      <c r="BB172" s="3">
        <v>1</v>
      </c>
      <c r="BC172" s="3">
        <v>7.57</v>
      </c>
      <c r="BD172" s="3" t="s">
        <v>3</v>
      </c>
      <c r="BE172" s="3" t="s">
        <v>3</v>
      </c>
      <c r="BF172" s="3" t="s">
        <v>3</v>
      </c>
      <c r="BG172" s="3" t="s">
        <v>3</v>
      </c>
      <c r="BH172" s="3">
        <v>3</v>
      </c>
      <c r="BI172" s="3">
        <v>3</v>
      </c>
      <c r="BJ172" s="3" t="s">
        <v>282</v>
      </c>
      <c r="BM172" s="3">
        <v>400007</v>
      </c>
      <c r="BN172" s="3">
        <v>0</v>
      </c>
      <c r="BO172" s="3" t="s">
        <v>3</v>
      </c>
      <c r="BP172" s="3">
        <v>0</v>
      </c>
      <c r="BQ172" s="3">
        <v>214</v>
      </c>
      <c r="BR172" s="3">
        <v>0</v>
      </c>
      <c r="BS172" s="3">
        <v>1</v>
      </c>
      <c r="BT172" s="3">
        <v>1</v>
      </c>
      <c r="BU172" s="3">
        <v>1</v>
      </c>
      <c r="BV172" s="3">
        <v>1</v>
      </c>
      <c r="BW172" s="3">
        <v>1</v>
      </c>
      <c r="BX172" s="3">
        <v>1</v>
      </c>
      <c r="BY172" s="3" t="s">
        <v>3</v>
      </c>
      <c r="BZ172" s="3">
        <v>90</v>
      </c>
      <c r="CA172" s="3">
        <v>46</v>
      </c>
      <c r="CB172" s="3" t="s">
        <v>3</v>
      </c>
      <c r="CE172" s="3">
        <v>1566</v>
      </c>
      <c r="CF172" s="3">
        <v>0</v>
      </c>
      <c r="CG172" s="3">
        <v>0</v>
      </c>
      <c r="CM172" s="3">
        <v>0</v>
      </c>
      <c r="CN172" s="3" t="s">
        <v>1252</v>
      </c>
      <c r="CO172" s="3">
        <v>0</v>
      </c>
      <c r="CP172" s="3">
        <f t="shared" si="157"/>
        <v>1184.55</v>
      </c>
      <c r="CQ172" s="3">
        <f t="shared" si="158"/>
        <v>98.71</v>
      </c>
      <c r="CR172" s="3">
        <f>(ROUND((ROUND(((ET172)*AV172*1),2)*BB172),2)+ROUND((ROUND(((AE172-(EU172))*AV172*1),2)*BS172),2))</f>
        <v>0</v>
      </c>
      <c r="CS172" s="3">
        <f>(ROUND((ROUND(((EU172)*AV172*1),2)*BS172),2)+ROUND((ROUND(((AE172-(EU172))*AV172*1),2)*BS172),2))</f>
        <v>0</v>
      </c>
      <c r="CT172" s="3">
        <f t="shared" si="159"/>
        <v>0</v>
      </c>
      <c r="CU172" s="3">
        <f t="shared" si="160"/>
        <v>0</v>
      </c>
      <c r="CV172" s="3">
        <f t="shared" si="161"/>
        <v>0</v>
      </c>
      <c r="CW172" s="3">
        <f t="shared" si="162"/>
        <v>0</v>
      </c>
      <c r="CX172" s="3">
        <f t="shared" si="163"/>
        <v>0</v>
      </c>
      <c r="CY172" s="3">
        <f>(ROUND((((S172+ROUND((ROUND(((EU172)*AV172*1),2)*BS172),2))*AT172)/100),2)+ROUND(((ROUND((ROUND(((AE172-(EU172))*AV172*1),2)*BS172),2)*AT172)/100),2))</f>
        <v>0</v>
      </c>
      <c r="CZ172" s="3">
        <f>(ROUND((((S172+ROUND((ROUND(((EU172)*AV172*1),2)*BS172),2))*AU172)/100),2)+ROUND(((ROUND((ROUND(((AE172-(EU172))*AV172*1),2)*BS172),2)*AU172)/100),2))</f>
        <v>0</v>
      </c>
      <c r="DC172" s="3" t="s">
        <v>3</v>
      </c>
      <c r="DD172" s="3" t="s">
        <v>3</v>
      </c>
      <c r="DE172" s="3" t="s">
        <v>3</v>
      </c>
      <c r="DF172" s="3" t="s">
        <v>3</v>
      </c>
      <c r="DG172" s="3" t="s">
        <v>3</v>
      </c>
      <c r="DH172" s="3" t="s">
        <v>3</v>
      </c>
      <c r="DI172" s="3" t="s">
        <v>3</v>
      </c>
      <c r="DJ172" s="3" t="s">
        <v>3</v>
      </c>
      <c r="DK172" s="3" t="s">
        <v>3</v>
      </c>
      <c r="DL172" s="3" t="s">
        <v>3</v>
      </c>
      <c r="DM172" s="3" t="s">
        <v>3</v>
      </c>
      <c r="DN172" s="3">
        <v>0</v>
      </c>
      <c r="DO172" s="3">
        <v>0</v>
      </c>
      <c r="DP172" s="3">
        <v>1</v>
      </c>
      <c r="DQ172" s="3">
        <v>1</v>
      </c>
      <c r="DU172" s="3">
        <v>1013</v>
      </c>
      <c r="DV172" s="3" t="s">
        <v>161</v>
      </c>
      <c r="DW172" s="3" t="s">
        <v>161</v>
      </c>
      <c r="DX172" s="3">
        <v>1</v>
      </c>
      <c r="DZ172" s="3" t="s">
        <v>3</v>
      </c>
      <c r="EA172" s="3" t="s">
        <v>3</v>
      </c>
      <c r="EB172" s="3" t="s">
        <v>3</v>
      </c>
      <c r="EC172" s="3" t="s">
        <v>3</v>
      </c>
      <c r="EE172" s="3">
        <v>55393630</v>
      </c>
      <c r="EF172" s="3">
        <v>214</v>
      </c>
      <c r="EG172" s="3" t="s">
        <v>162</v>
      </c>
      <c r="EH172" s="3">
        <v>0</v>
      </c>
      <c r="EI172" s="3" t="s">
        <v>3</v>
      </c>
      <c r="EJ172" s="3">
        <v>3</v>
      </c>
      <c r="EK172" s="3">
        <v>400007</v>
      </c>
      <c r="EL172" s="3" t="s">
        <v>162</v>
      </c>
      <c r="EM172" s="3" t="s">
        <v>163</v>
      </c>
      <c r="EO172" s="3" t="s">
        <v>67</v>
      </c>
      <c r="EQ172" s="3">
        <v>16</v>
      </c>
      <c r="ER172" s="3">
        <v>0</v>
      </c>
      <c r="ES172" s="3">
        <v>13.040000000000001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Z172" s="3">
        <v>5</v>
      </c>
      <c r="FC172" s="3">
        <v>1</v>
      </c>
      <c r="FD172" s="3">
        <v>18</v>
      </c>
      <c r="FF172" s="3">
        <v>115.5</v>
      </c>
      <c r="FQ172" s="3">
        <v>0</v>
      </c>
      <c r="FR172" s="3">
        <f>P172</f>
        <v>1184.55</v>
      </c>
      <c r="FS172" s="3">
        <v>0</v>
      </c>
      <c r="FX172" s="3">
        <v>90</v>
      </c>
      <c r="FY172" s="3">
        <v>46</v>
      </c>
      <c r="GA172" s="3" t="s">
        <v>284</v>
      </c>
      <c r="GD172" s="3">
        <v>1</v>
      </c>
      <c r="GF172" s="3">
        <v>119504009</v>
      </c>
      <c r="GG172" s="3">
        <v>2</v>
      </c>
      <c r="GH172" s="3">
        <v>3</v>
      </c>
      <c r="GI172" s="3">
        <v>5</v>
      </c>
      <c r="GJ172" s="3">
        <v>0</v>
      </c>
      <c r="GK172" s="3">
        <v>0</v>
      </c>
      <c r="GL172" s="3">
        <f t="shared" si="164"/>
        <v>0</v>
      </c>
      <c r="GM172" s="3">
        <f t="shared" si="165"/>
        <v>1184.55</v>
      </c>
      <c r="GN172" s="3">
        <f t="shared" si="166"/>
        <v>0</v>
      </c>
      <c r="GO172" s="3">
        <f t="shared" si="167"/>
        <v>0</v>
      </c>
      <c r="GP172" s="3">
        <f t="shared" si="168"/>
        <v>0</v>
      </c>
      <c r="GR172" s="3">
        <v>1</v>
      </c>
      <c r="GS172" s="3">
        <v>1</v>
      </c>
      <c r="GT172" s="3">
        <v>0</v>
      </c>
      <c r="GU172" s="3" t="s">
        <v>3</v>
      </c>
      <c r="GV172" s="3">
        <f t="shared" si="169"/>
        <v>0</v>
      </c>
      <c r="GW172" s="3">
        <v>1</v>
      </c>
      <c r="GX172" s="3">
        <f t="shared" si="170"/>
        <v>0</v>
      </c>
      <c r="HA172" s="3">
        <v>0</v>
      </c>
      <c r="HB172" s="3">
        <v>0</v>
      </c>
      <c r="HC172" s="3">
        <f t="shared" si="171"/>
        <v>0</v>
      </c>
      <c r="HE172" s="3" t="s">
        <v>34</v>
      </c>
      <c r="HF172" s="3" t="s">
        <v>165</v>
      </c>
      <c r="HM172" s="3" t="s">
        <v>3</v>
      </c>
      <c r="HN172" s="3" t="s">
        <v>3</v>
      </c>
      <c r="HO172" s="3" t="s">
        <v>3</v>
      </c>
      <c r="HP172" s="3" t="s">
        <v>3</v>
      </c>
      <c r="HQ172" s="3" t="s">
        <v>3</v>
      </c>
      <c r="HS172" s="3">
        <v>0</v>
      </c>
      <c r="IK172" s="3">
        <v>0</v>
      </c>
    </row>
    <row r="173" spans="1:255" x14ac:dyDescent="0.2">
      <c r="A173" s="2">
        <v>17</v>
      </c>
      <c r="B173" s="2">
        <v>1</v>
      </c>
      <c r="C173" s="2">
        <f>ROW(SmtRes!A353)</f>
        <v>353</v>
      </c>
      <c r="D173" s="2">
        <f>ROW(EtalonRes!A412)</f>
        <v>412</v>
      </c>
      <c r="E173" s="2" t="s">
        <v>285</v>
      </c>
      <c r="F173" s="2" t="s">
        <v>54</v>
      </c>
      <c r="G173" s="2" t="s">
        <v>286</v>
      </c>
      <c r="H173" s="2" t="s">
        <v>22</v>
      </c>
      <c r="I173" s="2">
        <f>ROUND(1+4,9)</f>
        <v>5</v>
      </c>
      <c r="J173" s="2">
        <v>0</v>
      </c>
      <c r="K173" s="2">
        <f>ROUND(1+4,9)</f>
        <v>5</v>
      </c>
      <c r="L173" s="2"/>
      <c r="M173" s="2"/>
      <c r="N173" s="2"/>
      <c r="O173" s="2">
        <f t="shared" si="147"/>
        <v>1357.98</v>
      </c>
      <c r="P173" s="2">
        <f t="shared" si="148"/>
        <v>19.600000000000001</v>
      </c>
      <c r="Q173" s="2">
        <f>(ROUND((ROUND((((ET173*1.2))*AV173*I173),2)*BB173),2)+ROUND((ROUND(((AE173-((EU173*1.2)))*AV173*I173),2)*BS173),2))</f>
        <v>397.27</v>
      </c>
      <c r="R173" s="2">
        <f>(ROUND((ROUND((((EU173*1.2))*AV173*I173),2)*BS173),2)+ROUND((ROUND(((AE173-((EU173*1.2)))*AV173*I173),2)*BS173),2))</f>
        <v>42.78</v>
      </c>
      <c r="S173" s="2">
        <f t="shared" si="149"/>
        <v>941.11</v>
      </c>
      <c r="T173" s="2">
        <f t="shared" si="150"/>
        <v>0</v>
      </c>
      <c r="U173" s="2">
        <f t="shared" si="151"/>
        <v>84.178799999999981</v>
      </c>
      <c r="V173" s="2">
        <f t="shared" si="152"/>
        <v>0</v>
      </c>
      <c r="W173" s="2">
        <f t="shared" si="153"/>
        <v>0</v>
      </c>
      <c r="X173" s="2">
        <f>(ROUND((((S173+ROUND((ROUND((((EU173*1.2))*AV173*I173),2)*BS173),2))*AT173)/100),2)+ROUND(((ROUND((ROUND(((AE173-((EU173*1.2)))*AV173*I173),2)*BS173),2)*AT173)/100),2))</f>
        <v>885.5</v>
      </c>
      <c r="Y173" s="2">
        <f>(ROUND((((S173+ROUND((ROUND((((EU173*1.2))*AV173*I173),2)*BS173),2))*AU173)/100),2)+ROUND(((ROUND((ROUND(((AE173-((EU173*1.2)))*AV173*I173),2)*BS173),2)*AU173)/100),2))</f>
        <v>452.59</v>
      </c>
      <c r="Z173" s="2"/>
      <c r="AA173" s="2">
        <v>55929113</v>
      </c>
      <c r="AB173" s="2">
        <f t="shared" si="154"/>
        <v>259.58</v>
      </c>
      <c r="AC173" s="2">
        <f>ROUND(((ES173*1)),6)</f>
        <v>3.92</v>
      </c>
      <c r="AD173" s="2">
        <f>ROUND(((((ET173*1.2))-((EU173*1.2)))+AE173),6)</f>
        <v>75.888000000000005</v>
      </c>
      <c r="AE173" s="2">
        <f>ROUND(((EU173*1.2)),6)</f>
        <v>8.1720000000000006</v>
      </c>
      <c r="AF173" s="2">
        <f>ROUND(((EV173*1.2)),6)</f>
        <v>179.77199999999999</v>
      </c>
      <c r="AG173" s="2">
        <f t="shared" si="155"/>
        <v>0</v>
      </c>
      <c r="AH173" s="2">
        <f>((EW173*1.2))</f>
        <v>16.079999999999998</v>
      </c>
      <c r="AI173" s="2">
        <f>((EX173*1.2))</f>
        <v>0</v>
      </c>
      <c r="AJ173" s="2">
        <f t="shared" si="156"/>
        <v>0</v>
      </c>
      <c r="AK173" s="2">
        <v>216.97</v>
      </c>
      <c r="AL173" s="2">
        <v>3.92</v>
      </c>
      <c r="AM173" s="2">
        <v>63.24</v>
      </c>
      <c r="AN173" s="2">
        <v>6.81</v>
      </c>
      <c r="AO173" s="2">
        <v>149.81</v>
      </c>
      <c r="AP173" s="2">
        <v>0</v>
      </c>
      <c r="AQ173" s="2">
        <v>13.4</v>
      </c>
      <c r="AR173" s="2">
        <v>0</v>
      </c>
      <c r="AS173" s="2">
        <v>0</v>
      </c>
      <c r="AT173" s="2">
        <v>90</v>
      </c>
      <c r="AU173" s="2">
        <v>46</v>
      </c>
      <c r="AV173" s="2">
        <v>1.0469999999999999</v>
      </c>
      <c r="AW173" s="2">
        <v>1</v>
      </c>
      <c r="AX173" s="2"/>
      <c r="AY173" s="2"/>
      <c r="AZ173" s="2">
        <v>1</v>
      </c>
      <c r="BA173" s="2">
        <v>1</v>
      </c>
      <c r="BB173" s="2">
        <v>1</v>
      </c>
      <c r="BC173" s="2">
        <v>1</v>
      </c>
      <c r="BD173" s="2" t="s">
        <v>3</v>
      </c>
      <c r="BE173" s="2" t="s">
        <v>3</v>
      </c>
      <c r="BF173" s="2" t="s">
        <v>3</v>
      </c>
      <c r="BG173" s="2" t="s">
        <v>3</v>
      </c>
      <c r="BH173" s="2">
        <v>0</v>
      </c>
      <c r="BI173" s="2">
        <v>2</v>
      </c>
      <c r="BJ173" s="2" t="s">
        <v>56</v>
      </c>
      <c r="BK173" s="2"/>
      <c r="BL173" s="2"/>
      <c r="BM173" s="2">
        <v>68</v>
      </c>
      <c r="BN173" s="2">
        <v>0</v>
      </c>
      <c r="BO173" s="2" t="s">
        <v>54</v>
      </c>
      <c r="BP173" s="2">
        <v>1</v>
      </c>
      <c r="BQ173" s="2">
        <v>40</v>
      </c>
      <c r="BR173" s="2">
        <v>0</v>
      </c>
      <c r="BS173" s="2">
        <v>1</v>
      </c>
      <c r="BT173" s="2">
        <v>1</v>
      </c>
      <c r="BU173" s="2">
        <v>1</v>
      </c>
      <c r="BV173" s="2">
        <v>1</v>
      </c>
      <c r="BW173" s="2">
        <v>1</v>
      </c>
      <c r="BX173" s="2">
        <v>1</v>
      </c>
      <c r="BY173" s="2" t="s">
        <v>3</v>
      </c>
      <c r="BZ173" s="2">
        <v>90</v>
      </c>
      <c r="CA173" s="2">
        <v>46</v>
      </c>
      <c r="CB173" s="2" t="s">
        <v>3</v>
      </c>
      <c r="CC173" s="2"/>
      <c r="CD173" s="2"/>
      <c r="CE173" s="2">
        <v>1566</v>
      </c>
      <c r="CF173" s="2">
        <v>0</v>
      </c>
      <c r="CG173" s="2">
        <v>0</v>
      </c>
      <c r="CH173" s="2"/>
      <c r="CI173" s="2"/>
      <c r="CJ173" s="2"/>
      <c r="CK173" s="2"/>
      <c r="CL173" s="2"/>
      <c r="CM173" s="2">
        <v>0</v>
      </c>
      <c r="CN173" s="2" t="s">
        <v>1250</v>
      </c>
      <c r="CO173" s="2">
        <v>0</v>
      </c>
      <c r="CP173" s="2">
        <f t="shared" si="157"/>
        <v>1357.98</v>
      </c>
      <c r="CQ173" s="2">
        <f t="shared" si="158"/>
        <v>3.92</v>
      </c>
      <c r="CR173" s="2">
        <f>(ROUND((ROUND((((ET173*1.2))*AV173*1),2)*BB173),2)+ROUND((ROUND(((AE173-((EU173*1.2)))*AV173*1),2)*BS173),2))</f>
        <v>79.45</v>
      </c>
      <c r="CS173" s="2">
        <f>(ROUND((ROUND((((EU173*1.2))*AV173*1),2)*BS173),2)+ROUND((ROUND(((AE173-((EU173*1.2)))*AV173*1),2)*BS173),2))</f>
        <v>8.56</v>
      </c>
      <c r="CT173" s="2">
        <f t="shared" si="159"/>
        <v>188.22</v>
      </c>
      <c r="CU173" s="2">
        <f t="shared" si="160"/>
        <v>0</v>
      </c>
      <c r="CV173" s="2">
        <f t="shared" si="161"/>
        <v>16.835759999999997</v>
      </c>
      <c r="CW173" s="2">
        <f t="shared" si="162"/>
        <v>0</v>
      </c>
      <c r="CX173" s="2">
        <f t="shared" si="163"/>
        <v>0</v>
      </c>
      <c r="CY173" s="2">
        <f>(ROUND((((S173+ROUND((ROUND((((EU173*1.2))*AV173*1),2)*BS173),2))*AT173)/100),2)+ROUND(((ROUND((ROUND(((AE173-((EU173*1.2)))*AV173*1),2)*BS173),2)*AT173)/100),2))</f>
        <v>854.7</v>
      </c>
      <c r="CZ173" s="2">
        <f>(ROUND((((S173+ROUND((ROUND((((EU173*1.2))*AV173*1),2)*BS173),2))*AU173)/100),2)+ROUND(((ROUND((ROUND(((AE173-((EU173*1.2)))*AV173*1),2)*BS173),2)*AU173)/100),2))</f>
        <v>436.85</v>
      </c>
      <c r="DA173" s="2"/>
      <c r="DB173" s="2">
        <v>91</v>
      </c>
      <c r="DC173" s="2" t="s">
        <v>3</v>
      </c>
      <c r="DD173" s="2" t="s">
        <v>62</v>
      </c>
      <c r="DE173" s="2" t="s">
        <v>63</v>
      </c>
      <c r="DF173" s="2" t="s">
        <v>63</v>
      </c>
      <c r="DG173" s="2" t="s">
        <v>63</v>
      </c>
      <c r="DH173" s="2" t="s">
        <v>3</v>
      </c>
      <c r="DI173" s="2" t="s">
        <v>63</v>
      </c>
      <c r="DJ173" s="2" t="s">
        <v>63</v>
      </c>
      <c r="DK173" s="2" t="s">
        <v>3</v>
      </c>
      <c r="DL173" s="2" t="s">
        <v>3</v>
      </c>
      <c r="DM173" s="2" t="s">
        <v>3</v>
      </c>
      <c r="DN173" s="2">
        <v>0</v>
      </c>
      <c r="DO173" s="2">
        <v>0</v>
      </c>
      <c r="DP173" s="2">
        <v>1</v>
      </c>
      <c r="DQ173" s="2">
        <v>1</v>
      </c>
      <c r="DR173" s="2"/>
      <c r="DS173" s="2"/>
      <c r="DT173" s="2"/>
      <c r="DU173" s="2">
        <v>1013</v>
      </c>
      <c r="DV173" s="2" t="s">
        <v>22</v>
      </c>
      <c r="DW173" s="2" t="s">
        <v>22</v>
      </c>
      <c r="DX173" s="2">
        <v>1</v>
      </c>
      <c r="DY173" s="2"/>
      <c r="DZ173" s="2" t="s">
        <v>3</v>
      </c>
      <c r="EA173" s="2" t="s">
        <v>3</v>
      </c>
      <c r="EB173" s="2" t="s">
        <v>3</v>
      </c>
      <c r="EC173" s="2" t="s">
        <v>3</v>
      </c>
      <c r="ED173" s="2"/>
      <c r="EE173" s="2">
        <v>55393700</v>
      </c>
      <c r="EF173" s="2">
        <v>40</v>
      </c>
      <c r="EG173" s="2" t="s">
        <v>26</v>
      </c>
      <c r="EH173" s="2">
        <v>0</v>
      </c>
      <c r="EI173" s="2" t="s">
        <v>3</v>
      </c>
      <c r="EJ173" s="2">
        <v>2</v>
      </c>
      <c r="EK173" s="2">
        <v>68</v>
      </c>
      <c r="EL173" s="2" t="s">
        <v>27</v>
      </c>
      <c r="EM173" s="2" t="s">
        <v>28</v>
      </c>
      <c r="EN173" s="2"/>
      <c r="EO173" s="2" t="s">
        <v>67</v>
      </c>
      <c r="EP173" s="2"/>
      <c r="EQ173" s="2">
        <v>0</v>
      </c>
      <c r="ER173" s="2">
        <v>216.97</v>
      </c>
      <c r="ES173" s="2">
        <v>3.92</v>
      </c>
      <c r="ET173" s="2">
        <v>63.24</v>
      </c>
      <c r="EU173" s="2">
        <v>6.81</v>
      </c>
      <c r="EV173" s="2">
        <v>149.81</v>
      </c>
      <c r="EW173" s="2">
        <v>13.4</v>
      </c>
      <c r="EX173" s="2">
        <v>0</v>
      </c>
      <c r="EY173" s="2">
        <v>0</v>
      </c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>
        <v>0</v>
      </c>
      <c r="FR173" s="2">
        <v>0</v>
      </c>
      <c r="FS173" s="2">
        <v>0</v>
      </c>
      <c r="FT173" s="2"/>
      <c r="FU173" s="2"/>
      <c r="FV173" s="2"/>
      <c r="FW173" s="2"/>
      <c r="FX173" s="2">
        <v>90</v>
      </c>
      <c r="FY173" s="2">
        <v>46</v>
      </c>
      <c r="FZ173" s="2"/>
      <c r="GA173" s="2" t="s">
        <v>3</v>
      </c>
      <c r="GB173" s="2"/>
      <c r="GC173" s="2"/>
      <c r="GD173" s="2">
        <v>1</v>
      </c>
      <c r="GE173" s="2"/>
      <c r="GF173" s="2">
        <v>-1495082032</v>
      </c>
      <c r="GG173" s="2">
        <v>2</v>
      </c>
      <c r="GH173" s="2">
        <v>1</v>
      </c>
      <c r="GI173" s="2">
        <v>2</v>
      </c>
      <c r="GJ173" s="2">
        <v>0</v>
      </c>
      <c r="GK173" s="2">
        <v>0</v>
      </c>
      <c r="GL173" s="2">
        <f t="shared" si="164"/>
        <v>0</v>
      </c>
      <c r="GM173" s="2">
        <f t="shared" si="165"/>
        <v>2696.07</v>
      </c>
      <c r="GN173" s="2">
        <f t="shared" si="166"/>
        <v>0</v>
      </c>
      <c r="GO173" s="2">
        <f t="shared" si="167"/>
        <v>2696.07</v>
      </c>
      <c r="GP173" s="2">
        <f t="shared" si="168"/>
        <v>0</v>
      </c>
      <c r="GQ173" s="2"/>
      <c r="GR173" s="2">
        <v>0</v>
      </c>
      <c r="GS173" s="2">
        <v>3</v>
      </c>
      <c r="GT173" s="2">
        <v>0</v>
      </c>
      <c r="GU173" s="2" t="s">
        <v>3</v>
      </c>
      <c r="GV173" s="2">
        <f t="shared" si="169"/>
        <v>0</v>
      </c>
      <c r="GW173" s="2">
        <v>1</v>
      </c>
      <c r="GX173" s="2">
        <f t="shared" si="170"/>
        <v>0</v>
      </c>
      <c r="GY173" s="2"/>
      <c r="GZ173" s="2"/>
      <c r="HA173" s="2">
        <v>0</v>
      </c>
      <c r="HB173" s="2">
        <v>0</v>
      </c>
      <c r="HC173" s="2">
        <f t="shared" si="171"/>
        <v>0</v>
      </c>
      <c r="HD173" s="2"/>
      <c r="HE173" s="2" t="s">
        <v>3</v>
      </c>
      <c r="HF173" s="2" t="s">
        <v>3</v>
      </c>
      <c r="HG173" s="2"/>
      <c r="HH173" s="2"/>
      <c r="HI173" s="2"/>
      <c r="HJ173" s="2"/>
      <c r="HK173" s="2"/>
      <c r="HL173" s="2"/>
      <c r="HM173" s="2" t="s">
        <v>3</v>
      </c>
      <c r="HN173" s="2" t="s">
        <v>3</v>
      </c>
      <c r="HO173" s="2" t="s">
        <v>3</v>
      </c>
      <c r="HP173" s="2" t="s">
        <v>3</v>
      </c>
      <c r="HQ173" s="2" t="s">
        <v>3</v>
      </c>
      <c r="HR173" s="2"/>
      <c r="HS173" s="2">
        <v>0</v>
      </c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>
        <v>0</v>
      </c>
      <c r="IL173" s="2"/>
      <c r="IM173" s="2"/>
      <c r="IN173" s="2"/>
      <c r="IO173" s="2"/>
      <c r="IP173" s="2"/>
      <c r="IQ173" s="2"/>
      <c r="IR173" s="2"/>
      <c r="IS173" s="2"/>
      <c r="IT173" s="2"/>
      <c r="IU173" s="2"/>
    </row>
    <row r="174" spans="1:255" x14ac:dyDescent="0.2">
      <c r="A174" s="3">
        <v>17</v>
      </c>
      <c r="B174" s="3">
        <v>1</v>
      </c>
      <c r="C174" s="3">
        <f>ROW(SmtRes!A358)</f>
        <v>358</v>
      </c>
      <c r="D174" s="3">
        <f>ROW(EtalonRes!A418)</f>
        <v>418</v>
      </c>
      <c r="E174" s="3" t="s">
        <v>285</v>
      </c>
      <c r="F174" s="3" t="s">
        <v>54</v>
      </c>
      <c r="G174" s="3" t="s">
        <v>286</v>
      </c>
      <c r="H174" s="3" t="s">
        <v>22</v>
      </c>
      <c r="I174" s="3">
        <f>ROUND(1+4,9)</f>
        <v>5</v>
      </c>
      <c r="J174" s="3">
        <v>0</v>
      </c>
      <c r="K174" s="3">
        <f>ROUND(1+4,9)</f>
        <v>5</v>
      </c>
      <c r="O174" s="3">
        <f t="shared" si="147"/>
        <v>59543.31</v>
      </c>
      <c r="P174" s="3">
        <f t="shared" si="148"/>
        <v>139.55000000000001</v>
      </c>
      <c r="Q174" s="3">
        <f>(ROUND((ROUND((((ET174*1.2))*AV174*I174),2)*BB174),2)+ROUND((ROUND(((AE174-((EU174*1.2)))*AV174*I174),2)*BS174),2))</f>
        <v>6372.21</v>
      </c>
      <c r="R174" s="3">
        <f>(ROUND((ROUND((((EU174*1.2))*AV174*I174),2)*BS174),2)+ROUND((ROUND(((AE174-((EU174*1.2)))*AV174*I174),2)*BS174),2))</f>
        <v>2410.65</v>
      </c>
      <c r="S174" s="3">
        <f t="shared" si="149"/>
        <v>53031.55</v>
      </c>
      <c r="T174" s="3">
        <f t="shared" si="150"/>
        <v>0</v>
      </c>
      <c r="U174" s="3">
        <f t="shared" si="151"/>
        <v>84.178799999999981</v>
      </c>
      <c r="V174" s="3">
        <f t="shared" si="152"/>
        <v>0</v>
      </c>
      <c r="W174" s="3">
        <f t="shared" si="153"/>
        <v>0</v>
      </c>
      <c r="X174" s="3">
        <f>(ROUND((((S174+ROUND((ROUND((((EU174*1.2))*AV174*I174),2)*BS174),2))*AT174)/100),2)+ROUND(((ROUND((ROUND(((AE174-((EU174*1.2)))*AV174*I174),2)*BS174),2)*AT174)/100),2))</f>
        <v>49897.98</v>
      </c>
      <c r="Y174" s="3">
        <f>(ROUND((((S174+ROUND((ROUND((((EU174*1.2))*AV174*I174),2)*BS174),2))*AU174)/100),2)+ROUND(((ROUND((ROUND(((AE174-((EU174*1.2)))*AV174*I174),2)*BS174),2)*AU174)/100),2))</f>
        <v>25503.41</v>
      </c>
      <c r="AA174" s="3">
        <v>55929115</v>
      </c>
      <c r="AB174" s="3">
        <f t="shared" si="154"/>
        <v>259.58</v>
      </c>
      <c r="AC174" s="3">
        <f>ROUND(((ES174*1)),6)</f>
        <v>3.92</v>
      </c>
      <c r="AD174" s="3">
        <f>ROUND(((((ET174*1.2))-((EU174*1.2)))+AE174),6)</f>
        <v>75.888000000000005</v>
      </c>
      <c r="AE174" s="3">
        <f>ROUND(((EU174*1.2)),6)</f>
        <v>8.1720000000000006</v>
      </c>
      <c r="AF174" s="3">
        <f>ROUND(((EV174*1.2)),6)</f>
        <v>179.77199999999999</v>
      </c>
      <c r="AG174" s="3">
        <f t="shared" si="155"/>
        <v>0</v>
      </c>
      <c r="AH174" s="3">
        <f>((EW174*1.2))</f>
        <v>16.079999999999998</v>
      </c>
      <c r="AI174" s="3">
        <f>((EX174*1.2))</f>
        <v>0</v>
      </c>
      <c r="AJ174" s="3">
        <f t="shared" si="156"/>
        <v>0</v>
      </c>
      <c r="AK174" s="3">
        <v>216.97</v>
      </c>
      <c r="AL174" s="3">
        <v>3.92</v>
      </c>
      <c r="AM174" s="3">
        <v>63.24</v>
      </c>
      <c r="AN174" s="3">
        <v>6.81</v>
      </c>
      <c r="AO174" s="3">
        <v>149.81</v>
      </c>
      <c r="AP174" s="3">
        <v>0</v>
      </c>
      <c r="AQ174" s="3">
        <v>13.4</v>
      </c>
      <c r="AR174" s="3">
        <v>0</v>
      </c>
      <c r="AS174" s="3">
        <v>0</v>
      </c>
      <c r="AT174" s="3">
        <v>90</v>
      </c>
      <c r="AU174" s="3">
        <v>46</v>
      </c>
      <c r="AV174" s="3">
        <v>1.0469999999999999</v>
      </c>
      <c r="AW174" s="3">
        <v>1</v>
      </c>
      <c r="AZ174" s="3">
        <v>1</v>
      </c>
      <c r="BA174" s="3">
        <v>56.35</v>
      </c>
      <c r="BB174" s="3">
        <v>16.04</v>
      </c>
      <c r="BC174" s="3">
        <v>7.12</v>
      </c>
      <c r="BD174" s="3" t="s">
        <v>3</v>
      </c>
      <c r="BE174" s="3" t="s">
        <v>3</v>
      </c>
      <c r="BF174" s="3" t="s">
        <v>3</v>
      </c>
      <c r="BG174" s="3" t="s">
        <v>3</v>
      </c>
      <c r="BH174" s="3">
        <v>0</v>
      </c>
      <c r="BI174" s="3">
        <v>2</v>
      </c>
      <c r="BJ174" s="3" t="s">
        <v>56</v>
      </c>
      <c r="BM174" s="3">
        <v>68</v>
      </c>
      <c r="BN174" s="3">
        <v>0</v>
      </c>
      <c r="BO174" s="3" t="s">
        <v>54</v>
      </c>
      <c r="BP174" s="3">
        <v>1</v>
      </c>
      <c r="BQ174" s="3">
        <v>40</v>
      </c>
      <c r="BR174" s="3">
        <v>0</v>
      </c>
      <c r="BS174" s="3">
        <v>56.35</v>
      </c>
      <c r="BT174" s="3">
        <v>1</v>
      </c>
      <c r="BU174" s="3">
        <v>1</v>
      </c>
      <c r="BV174" s="3">
        <v>1</v>
      </c>
      <c r="BW174" s="3">
        <v>1</v>
      </c>
      <c r="BX174" s="3">
        <v>1</v>
      </c>
      <c r="BY174" s="3" t="s">
        <v>3</v>
      </c>
      <c r="BZ174" s="3">
        <v>90</v>
      </c>
      <c r="CA174" s="3">
        <v>46</v>
      </c>
      <c r="CB174" s="3" t="s">
        <v>3</v>
      </c>
      <c r="CE174" s="3">
        <v>1566</v>
      </c>
      <c r="CF174" s="3">
        <v>0</v>
      </c>
      <c r="CG174" s="3">
        <v>0</v>
      </c>
      <c r="CM174" s="3">
        <v>0</v>
      </c>
      <c r="CN174" s="3" t="s">
        <v>1250</v>
      </c>
      <c r="CO174" s="3">
        <v>0</v>
      </c>
      <c r="CP174" s="3">
        <f t="shared" si="157"/>
        <v>59543.310000000005</v>
      </c>
      <c r="CQ174" s="3">
        <f t="shared" si="158"/>
        <v>27.91</v>
      </c>
      <c r="CR174" s="3">
        <f>(ROUND((ROUND((((ET174*1.2))*AV174*1),2)*BB174),2)+ROUND((ROUND(((AE174-((EU174*1.2)))*AV174*1),2)*BS174),2))</f>
        <v>1274.3800000000001</v>
      </c>
      <c r="CS174" s="3">
        <f>(ROUND((ROUND((((EU174*1.2))*AV174*1),2)*BS174),2)+ROUND((ROUND(((AE174-((EU174*1.2)))*AV174*1),2)*BS174),2))</f>
        <v>482.36</v>
      </c>
      <c r="CT174" s="3">
        <f t="shared" si="159"/>
        <v>10606.2</v>
      </c>
      <c r="CU174" s="3">
        <f t="shared" si="160"/>
        <v>0</v>
      </c>
      <c r="CV174" s="3">
        <f t="shared" si="161"/>
        <v>16.835759999999997</v>
      </c>
      <c r="CW174" s="3">
        <f t="shared" si="162"/>
        <v>0</v>
      </c>
      <c r="CX174" s="3">
        <f t="shared" si="163"/>
        <v>0</v>
      </c>
      <c r="CY174" s="3">
        <f>(ROUND((((S174+ROUND((ROUND((((EU174*1.2))*AV174*1),2)*BS174),2))*AT174)/100),2)+ROUND(((ROUND((ROUND(((AE174-((EU174*1.2)))*AV174*1),2)*BS174),2)*AT174)/100),2))</f>
        <v>48162.52</v>
      </c>
      <c r="CZ174" s="3">
        <f>(ROUND((((S174+ROUND((ROUND((((EU174*1.2))*AV174*1),2)*BS174),2))*AU174)/100),2)+ROUND(((ROUND((ROUND(((AE174-((EU174*1.2)))*AV174*1),2)*BS174),2)*AU174)/100),2))</f>
        <v>24616.400000000001</v>
      </c>
      <c r="DB174" s="3">
        <v>92</v>
      </c>
      <c r="DC174" s="3" t="s">
        <v>3</v>
      </c>
      <c r="DD174" s="3" t="s">
        <v>62</v>
      </c>
      <c r="DE174" s="3" t="s">
        <v>63</v>
      </c>
      <c r="DF174" s="3" t="s">
        <v>63</v>
      </c>
      <c r="DG174" s="3" t="s">
        <v>63</v>
      </c>
      <c r="DH174" s="3" t="s">
        <v>3</v>
      </c>
      <c r="DI174" s="3" t="s">
        <v>63</v>
      </c>
      <c r="DJ174" s="3" t="s">
        <v>63</v>
      </c>
      <c r="DK174" s="3" t="s">
        <v>3</v>
      </c>
      <c r="DL174" s="3" t="s">
        <v>3</v>
      </c>
      <c r="DM174" s="3" t="s">
        <v>3</v>
      </c>
      <c r="DN174" s="3">
        <v>0</v>
      </c>
      <c r="DO174" s="3">
        <v>0</v>
      </c>
      <c r="DP174" s="3">
        <v>1</v>
      </c>
      <c r="DQ174" s="3">
        <v>1</v>
      </c>
      <c r="DU174" s="3">
        <v>1013</v>
      </c>
      <c r="DV174" s="3" t="s">
        <v>22</v>
      </c>
      <c r="DW174" s="3" t="s">
        <v>22</v>
      </c>
      <c r="DX174" s="3">
        <v>1</v>
      </c>
      <c r="DZ174" s="3" t="s">
        <v>3</v>
      </c>
      <c r="EA174" s="3" t="s">
        <v>3</v>
      </c>
      <c r="EB174" s="3" t="s">
        <v>3</v>
      </c>
      <c r="EC174" s="3" t="s">
        <v>3</v>
      </c>
      <c r="EE174" s="3">
        <v>55393700</v>
      </c>
      <c r="EF174" s="3">
        <v>40</v>
      </c>
      <c r="EG174" s="3" t="s">
        <v>26</v>
      </c>
      <c r="EH174" s="3">
        <v>0</v>
      </c>
      <c r="EI174" s="3" t="s">
        <v>3</v>
      </c>
      <c r="EJ174" s="3">
        <v>2</v>
      </c>
      <c r="EK174" s="3">
        <v>68</v>
      </c>
      <c r="EL174" s="3" t="s">
        <v>27</v>
      </c>
      <c r="EM174" s="3" t="s">
        <v>28</v>
      </c>
      <c r="EO174" s="3" t="s">
        <v>67</v>
      </c>
      <c r="EQ174" s="3">
        <v>0</v>
      </c>
      <c r="ER174" s="3">
        <v>216.97</v>
      </c>
      <c r="ES174" s="3">
        <v>3.92</v>
      </c>
      <c r="ET174" s="3">
        <v>63.24</v>
      </c>
      <c r="EU174" s="3">
        <v>6.81</v>
      </c>
      <c r="EV174" s="3">
        <v>149.81</v>
      </c>
      <c r="EW174" s="3">
        <v>13.4</v>
      </c>
      <c r="EX174" s="3">
        <v>0</v>
      </c>
      <c r="EY174" s="3">
        <v>0</v>
      </c>
      <c r="FQ174" s="3">
        <v>0</v>
      </c>
      <c r="FR174" s="3">
        <v>0</v>
      </c>
      <c r="FS174" s="3">
        <v>0</v>
      </c>
      <c r="FX174" s="3">
        <v>90</v>
      </c>
      <c r="FY174" s="3">
        <v>46</v>
      </c>
      <c r="GA174" s="3" t="s">
        <v>3</v>
      </c>
      <c r="GD174" s="3">
        <v>1</v>
      </c>
      <c r="GF174" s="3">
        <v>-1495082032</v>
      </c>
      <c r="GG174" s="3">
        <v>2</v>
      </c>
      <c r="GH174" s="3">
        <v>1</v>
      </c>
      <c r="GI174" s="3">
        <v>2</v>
      </c>
      <c r="GJ174" s="3">
        <v>0</v>
      </c>
      <c r="GK174" s="3">
        <v>0</v>
      </c>
      <c r="GL174" s="3">
        <f t="shared" si="164"/>
        <v>0</v>
      </c>
      <c r="GM174" s="3">
        <f t="shared" si="165"/>
        <v>134944.70000000001</v>
      </c>
      <c r="GN174" s="3">
        <f t="shared" si="166"/>
        <v>0</v>
      </c>
      <c r="GO174" s="3">
        <f t="shared" si="167"/>
        <v>134944.70000000001</v>
      </c>
      <c r="GP174" s="3">
        <f t="shared" si="168"/>
        <v>0</v>
      </c>
      <c r="GR174" s="3">
        <v>0</v>
      </c>
      <c r="GS174" s="3">
        <v>3</v>
      </c>
      <c r="GT174" s="3">
        <v>0</v>
      </c>
      <c r="GU174" s="3" t="s">
        <v>3</v>
      </c>
      <c r="GV174" s="3">
        <f t="shared" si="169"/>
        <v>0</v>
      </c>
      <c r="GW174" s="3">
        <v>1</v>
      </c>
      <c r="GX174" s="3">
        <f t="shared" si="170"/>
        <v>0</v>
      </c>
      <c r="HA174" s="3">
        <v>0</v>
      </c>
      <c r="HB174" s="3">
        <v>0</v>
      </c>
      <c r="HC174" s="3">
        <f t="shared" si="171"/>
        <v>0</v>
      </c>
      <c r="HE174" s="3" t="s">
        <v>3</v>
      </c>
      <c r="HF174" s="3" t="s">
        <v>3</v>
      </c>
      <c r="HM174" s="3" t="s">
        <v>3</v>
      </c>
      <c r="HN174" s="3" t="s">
        <v>3</v>
      </c>
      <c r="HO174" s="3" t="s">
        <v>3</v>
      </c>
      <c r="HP174" s="3" t="s">
        <v>3</v>
      </c>
      <c r="HQ174" s="3" t="s">
        <v>3</v>
      </c>
      <c r="HS174" s="3">
        <v>0</v>
      </c>
      <c r="IK174" s="3">
        <v>0</v>
      </c>
    </row>
    <row r="175" spans="1:255" x14ac:dyDescent="0.2">
      <c r="A175" s="2">
        <v>17</v>
      </c>
      <c r="B175" s="2">
        <v>1</v>
      </c>
      <c r="C175" s="2"/>
      <c r="D175" s="2"/>
      <c r="E175" s="2" t="s">
        <v>287</v>
      </c>
      <c r="F175" s="2" t="s">
        <v>288</v>
      </c>
      <c r="G175" s="2" t="s">
        <v>289</v>
      </c>
      <c r="H175" s="2" t="s">
        <v>161</v>
      </c>
      <c r="I175" s="2">
        <v>1</v>
      </c>
      <c r="J175" s="2">
        <v>0</v>
      </c>
      <c r="K175" s="2">
        <v>1</v>
      </c>
      <c r="L175" s="2"/>
      <c r="M175" s="2"/>
      <c r="N175" s="2"/>
      <c r="O175" s="2">
        <f t="shared" si="147"/>
        <v>9795.39</v>
      </c>
      <c r="P175" s="2">
        <f t="shared" si="148"/>
        <v>9795.39</v>
      </c>
      <c r="Q175" s="2">
        <f>(ROUND((ROUND(((ET175)*AV175*I175),2)*BB175),2)+ROUND((ROUND(((AE175-(EU175))*AV175*I175),2)*BS175),2))</f>
        <v>0</v>
      </c>
      <c r="R175" s="2">
        <f>(ROUND((ROUND(((EU175)*AV175*I175),2)*BS175),2)+ROUND((ROUND(((AE175-(EU175))*AV175*I175),2)*BS175),2))</f>
        <v>0</v>
      </c>
      <c r="S175" s="2">
        <f t="shared" si="149"/>
        <v>0</v>
      </c>
      <c r="T175" s="2">
        <f t="shared" si="150"/>
        <v>0</v>
      </c>
      <c r="U175" s="2">
        <f t="shared" si="151"/>
        <v>0</v>
      </c>
      <c r="V175" s="2">
        <f t="shared" si="152"/>
        <v>0</v>
      </c>
      <c r="W175" s="2">
        <f t="shared" si="153"/>
        <v>0</v>
      </c>
      <c r="X175" s="2">
        <f>(ROUND((((S175+ROUND((ROUND(((EU175)*AV175*I175),2)*BS175),2))*AT175)/100),2)+ROUND(((ROUND((ROUND(((AE175-(EU175))*AV175*I175),2)*BS175),2)*AT175)/100),2))</f>
        <v>0</v>
      </c>
      <c r="Y175" s="2">
        <f>(ROUND((((S175+ROUND((ROUND(((EU175)*AV175*I175),2)*BS175),2))*AU175)/100),2)+ROUND(((ROUND((ROUND(((AE175-(EU175))*AV175*I175),2)*BS175),2)*AU175)/100),2))</f>
        <v>0</v>
      </c>
      <c r="Z175" s="2"/>
      <c r="AA175" s="2">
        <v>55929113</v>
      </c>
      <c r="AB175" s="2">
        <f t="shared" si="154"/>
        <v>9795.39</v>
      </c>
      <c r="AC175" s="2">
        <f>ROUND((ES175),6)</f>
        <v>9795.39</v>
      </c>
      <c r="AD175" s="2">
        <f>ROUND((((ET175)-(EU175))+AE175),6)</f>
        <v>0</v>
      </c>
      <c r="AE175" s="2">
        <f t="shared" ref="AE175:AF178" si="172">ROUND((EU175),6)</f>
        <v>0</v>
      </c>
      <c r="AF175" s="2">
        <f t="shared" si="172"/>
        <v>0</v>
      </c>
      <c r="AG175" s="2">
        <f t="shared" si="155"/>
        <v>0</v>
      </c>
      <c r="AH175" s="2">
        <f t="shared" ref="AH175:AI178" si="173">(EW175)</f>
        <v>0</v>
      </c>
      <c r="AI175" s="2">
        <f t="shared" si="173"/>
        <v>0</v>
      </c>
      <c r="AJ175" s="2">
        <f t="shared" si="156"/>
        <v>0</v>
      </c>
      <c r="AK175" s="2">
        <v>9795.39</v>
      </c>
      <c r="AL175" s="2">
        <v>9795.39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1</v>
      </c>
      <c r="AW175" s="2">
        <v>1</v>
      </c>
      <c r="AX175" s="2"/>
      <c r="AY175" s="2"/>
      <c r="AZ175" s="2">
        <v>1</v>
      </c>
      <c r="BA175" s="2">
        <v>1</v>
      </c>
      <c r="BB175" s="2">
        <v>1</v>
      </c>
      <c r="BC175" s="2">
        <v>1</v>
      </c>
      <c r="BD175" s="2" t="s">
        <v>3</v>
      </c>
      <c r="BE175" s="2" t="s">
        <v>3</v>
      </c>
      <c r="BF175" s="2" t="s">
        <v>3</v>
      </c>
      <c r="BG175" s="2" t="s">
        <v>3</v>
      </c>
      <c r="BH175" s="2">
        <v>3</v>
      </c>
      <c r="BI175" s="2">
        <v>3</v>
      </c>
      <c r="BJ175" s="2" t="s">
        <v>288</v>
      </c>
      <c r="BK175" s="2"/>
      <c r="BL175" s="2"/>
      <c r="BM175" s="2">
        <v>400007</v>
      </c>
      <c r="BN175" s="2">
        <v>0</v>
      </c>
      <c r="BO175" s="2" t="s">
        <v>3</v>
      </c>
      <c r="BP175" s="2">
        <v>0</v>
      </c>
      <c r="BQ175" s="2">
        <v>214</v>
      </c>
      <c r="BR175" s="2">
        <v>0</v>
      </c>
      <c r="BS175" s="2">
        <v>1</v>
      </c>
      <c r="BT175" s="2">
        <v>1</v>
      </c>
      <c r="BU175" s="2">
        <v>1</v>
      </c>
      <c r="BV175" s="2">
        <v>1</v>
      </c>
      <c r="BW175" s="2">
        <v>1</v>
      </c>
      <c r="BX175" s="2">
        <v>1</v>
      </c>
      <c r="BY175" s="2" t="s">
        <v>3</v>
      </c>
      <c r="BZ175" s="2">
        <v>0</v>
      </c>
      <c r="CA175" s="2">
        <v>0</v>
      </c>
      <c r="CB175" s="2" t="s">
        <v>3</v>
      </c>
      <c r="CC175" s="2"/>
      <c r="CD175" s="2"/>
      <c r="CE175" s="2">
        <v>1566</v>
      </c>
      <c r="CF175" s="2">
        <v>0</v>
      </c>
      <c r="CG175" s="2">
        <v>0</v>
      </c>
      <c r="CH175" s="2"/>
      <c r="CI175" s="2"/>
      <c r="CJ175" s="2"/>
      <c r="CK175" s="2"/>
      <c r="CL175" s="2"/>
      <c r="CM175" s="2">
        <v>0</v>
      </c>
      <c r="CN175" s="2" t="s">
        <v>3</v>
      </c>
      <c r="CO175" s="2">
        <v>0</v>
      </c>
      <c r="CP175" s="2">
        <f t="shared" si="157"/>
        <v>9795.39</v>
      </c>
      <c r="CQ175" s="2">
        <f t="shared" si="158"/>
        <v>9795.39</v>
      </c>
      <c r="CR175" s="2">
        <f>(ROUND((ROUND(((ET175)*AV175*1),2)*BB175),2)+ROUND((ROUND(((AE175-(EU175))*AV175*1),2)*BS175),2))</f>
        <v>0</v>
      </c>
      <c r="CS175" s="2">
        <f>(ROUND((ROUND(((EU175)*AV175*1),2)*BS175),2)+ROUND((ROUND(((AE175-(EU175))*AV175*1),2)*BS175),2))</f>
        <v>0</v>
      </c>
      <c r="CT175" s="2">
        <f t="shared" si="159"/>
        <v>0</v>
      </c>
      <c r="CU175" s="2">
        <f t="shared" si="160"/>
        <v>0</v>
      </c>
      <c r="CV175" s="2">
        <f t="shared" si="161"/>
        <v>0</v>
      </c>
      <c r="CW175" s="2">
        <f t="shared" si="162"/>
        <v>0</v>
      </c>
      <c r="CX175" s="2">
        <f t="shared" si="163"/>
        <v>0</v>
      </c>
      <c r="CY175" s="2">
        <f>(ROUND((((S175+ROUND((ROUND(((EU175)*AV175*1),2)*BS175),2))*AT175)/100),2)+ROUND(((ROUND((ROUND(((AE175-(EU175))*AV175*1),2)*BS175),2)*AT175)/100),2))</f>
        <v>0</v>
      </c>
      <c r="CZ175" s="2">
        <f>(ROUND((((S175+ROUND((ROUND(((EU175)*AV175*1),2)*BS175),2))*AU175)/100),2)+ROUND(((ROUND((ROUND(((AE175-(EU175))*AV175*1),2)*BS175),2)*AU175)/100),2))</f>
        <v>0</v>
      </c>
      <c r="DA175" s="2"/>
      <c r="DB175" s="2"/>
      <c r="DC175" s="2" t="s">
        <v>3</v>
      </c>
      <c r="DD175" s="2" t="s">
        <v>3</v>
      </c>
      <c r="DE175" s="2" t="s">
        <v>3</v>
      </c>
      <c r="DF175" s="2" t="s">
        <v>3</v>
      </c>
      <c r="DG175" s="2" t="s">
        <v>3</v>
      </c>
      <c r="DH175" s="2" t="s">
        <v>3</v>
      </c>
      <c r="DI175" s="2" t="s">
        <v>3</v>
      </c>
      <c r="DJ175" s="2" t="s">
        <v>3</v>
      </c>
      <c r="DK175" s="2" t="s">
        <v>3</v>
      </c>
      <c r="DL175" s="2" t="s">
        <v>3</v>
      </c>
      <c r="DM175" s="2" t="s">
        <v>3</v>
      </c>
      <c r="DN175" s="2">
        <v>0</v>
      </c>
      <c r="DO175" s="2">
        <v>0</v>
      </c>
      <c r="DP175" s="2">
        <v>1</v>
      </c>
      <c r="DQ175" s="2">
        <v>1</v>
      </c>
      <c r="DR175" s="2"/>
      <c r="DS175" s="2"/>
      <c r="DT175" s="2"/>
      <c r="DU175" s="2">
        <v>1013</v>
      </c>
      <c r="DV175" s="2" t="s">
        <v>161</v>
      </c>
      <c r="DW175" s="2" t="s">
        <v>161</v>
      </c>
      <c r="DX175" s="2">
        <v>1</v>
      </c>
      <c r="DY175" s="2"/>
      <c r="DZ175" s="2" t="s">
        <v>3</v>
      </c>
      <c r="EA175" s="2" t="s">
        <v>3</v>
      </c>
      <c r="EB175" s="2" t="s">
        <v>3</v>
      </c>
      <c r="EC175" s="2" t="s">
        <v>3</v>
      </c>
      <c r="ED175" s="2"/>
      <c r="EE175" s="2">
        <v>55393630</v>
      </c>
      <c r="EF175" s="2">
        <v>214</v>
      </c>
      <c r="EG175" s="2" t="s">
        <v>162</v>
      </c>
      <c r="EH175" s="2">
        <v>0</v>
      </c>
      <c r="EI175" s="2" t="s">
        <v>3</v>
      </c>
      <c r="EJ175" s="2">
        <v>3</v>
      </c>
      <c r="EK175" s="2">
        <v>400007</v>
      </c>
      <c r="EL175" s="2" t="s">
        <v>162</v>
      </c>
      <c r="EM175" s="2" t="s">
        <v>163</v>
      </c>
      <c r="EN175" s="2"/>
      <c r="EO175" s="2" t="s">
        <v>3</v>
      </c>
      <c r="EP175" s="2"/>
      <c r="EQ175" s="2">
        <v>16</v>
      </c>
      <c r="ER175" s="2">
        <v>0</v>
      </c>
      <c r="ES175" s="2">
        <v>9795.39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>
        <v>0</v>
      </c>
      <c r="FR175" s="2">
        <f>P175</f>
        <v>9795.39</v>
      </c>
      <c r="FS175" s="2">
        <v>0</v>
      </c>
      <c r="FT175" s="2"/>
      <c r="FU175" s="2"/>
      <c r="FV175" s="2"/>
      <c r="FW175" s="2"/>
      <c r="FX175" s="2">
        <v>0</v>
      </c>
      <c r="FY175" s="2">
        <v>0</v>
      </c>
      <c r="FZ175" s="2"/>
      <c r="GA175" s="2" t="s">
        <v>290</v>
      </c>
      <c r="GB175" s="2"/>
      <c r="GC175" s="2"/>
      <c r="GD175" s="2">
        <v>1</v>
      </c>
      <c r="GE175" s="2"/>
      <c r="GF175" s="2">
        <v>-180043346</v>
      </c>
      <c r="GG175" s="2">
        <v>2</v>
      </c>
      <c r="GH175" s="2">
        <v>4</v>
      </c>
      <c r="GI175" s="2">
        <v>-2</v>
      </c>
      <c r="GJ175" s="2">
        <v>0</v>
      </c>
      <c r="GK175" s="2">
        <v>0</v>
      </c>
      <c r="GL175" s="2">
        <f t="shared" si="164"/>
        <v>0</v>
      </c>
      <c r="GM175" s="2">
        <f t="shared" si="165"/>
        <v>9795.39</v>
      </c>
      <c r="GN175" s="2">
        <f t="shared" si="166"/>
        <v>0</v>
      </c>
      <c r="GO175" s="2">
        <f t="shared" si="167"/>
        <v>0</v>
      </c>
      <c r="GP175" s="2">
        <f t="shared" si="168"/>
        <v>0</v>
      </c>
      <c r="GQ175" s="2"/>
      <c r="GR175" s="2">
        <v>1</v>
      </c>
      <c r="GS175" s="2">
        <v>2</v>
      </c>
      <c r="GT175" s="2">
        <v>0</v>
      </c>
      <c r="GU175" s="2" t="s">
        <v>3</v>
      </c>
      <c r="GV175" s="2">
        <f t="shared" si="169"/>
        <v>0</v>
      </c>
      <c r="GW175" s="2">
        <v>1</v>
      </c>
      <c r="GX175" s="2">
        <f t="shared" si="170"/>
        <v>0</v>
      </c>
      <c r="GY175" s="2"/>
      <c r="GZ175" s="2"/>
      <c r="HA175" s="2">
        <v>0</v>
      </c>
      <c r="HB175" s="2">
        <v>0</v>
      </c>
      <c r="HC175" s="2">
        <f t="shared" si="171"/>
        <v>0</v>
      </c>
      <c r="HD175" s="2"/>
      <c r="HE175" s="2" t="s">
        <v>34</v>
      </c>
      <c r="HF175" s="2" t="s">
        <v>165</v>
      </c>
      <c r="HG175" s="2"/>
      <c r="HH175" s="2"/>
      <c r="HI175" s="2"/>
      <c r="HJ175" s="2"/>
      <c r="HK175" s="2"/>
      <c r="HL175" s="2"/>
      <c r="HM175" s="2" t="s">
        <v>3</v>
      </c>
      <c r="HN175" s="2" t="s">
        <v>3</v>
      </c>
      <c r="HO175" s="2" t="s">
        <v>3</v>
      </c>
      <c r="HP175" s="2" t="s">
        <v>3</v>
      </c>
      <c r="HQ175" s="2" t="s">
        <v>3</v>
      </c>
      <c r="HR175" s="2"/>
      <c r="HS175" s="2">
        <v>0</v>
      </c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>
        <v>0</v>
      </c>
      <c r="IL175" s="2"/>
      <c r="IM175" s="2"/>
      <c r="IN175" s="2"/>
      <c r="IO175" s="2"/>
      <c r="IP175" s="2"/>
      <c r="IQ175" s="2"/>
      <c r="IR175" s="2"/>
      <c r="IS175" s="2"/>
      <c r="IT175" s="2"/>
      <c r="IU175" s="2"/>
    </row>
    <row r="176" spans="1:255" x14ac:dyDescent="0.2">
      <c r="A176" s="3">
        <v>17</v>
      </c>
      <c r="B176" s="3">
        <v>1</v>
      </c>
      <c r="E176" s="3" t="s">
        <v>287</v>
      </c>
      <c r="F176" s="3" t="s">
        <v>288</v>
      </c>
      <c r="G176" s="3" t="s">
        <v>289</v>
      </c>
      <c r="H176" s="3" t="s">
        <v>161</v>
      </c>
      <c r="I176" s="3">
        <v>1</v>
      </c>
      <c r="J176" s="3">
        <v>0</v>
      </c>
      <c r="K176" s="3">
        <v>1</v>
      </c>
      <c r="O176" s="3">
        <f t="shared" si="147"/>
        <v>74151.100000000006</v>
      </c>
      <c r="P176" s="3">
        <f t="shared" si="148"/>
        <v>74151.100000000006</v>
      </c>
      <c r="Q176" s="3">
        <f>(ROUND((ROUND(((ET176)*AV176*I176),2)*BB176),2)+ROUND((ROUND(((AE176-(EU176))*AV176*I176),2)*BS176),2))</f>
        <v>0</v>
      </c>
      <c r="R176" s="3">
        <f>(ROUND((ROUND(((EU176)*AV176*I176),2)*BS176),2)+ROUND((ROUND(((AE176-(EU176))*AV176*I176),2)*BS176),2))</f>
        <v>0</v>
      </c>
      <c r="S176" s="3">
        <f t="shared" si="149"/>
        <v>0</v>
      </c>
      <c r="T176" s="3">
        <f t="shared" si="150"/>
        <v>0</v>
      </c>
      <c r="U176" s="3">
        <f t="shared" si="151"/>
        <v>0</v>
      </c>
      <c r="V176" s="3">
        <f t="shared" si="152"/>
        <v>0</v>
      </c>
      <c r="W176" s="3">
        <f t="shared" si="153"/>
        <v>0</v>
      </c>
      <c r="X176" s="3">
        <f>(ROUND((((S176+ROUND((ROUND(((EU176)*AV176*I176),2)*BS176),2))*AT176)/100),2)+ROUND(((ROUND((ROUND(((AE176-(EU176))*AV176*I176),2)*BS176),2)*AT176)/100),2))</f>
        <v>0</v>
      </c>
      <c r="Y176" s="3">
        <f>(ROUND((((S176+ROUND((ROUND(((EU176)*AV176*I176),2)*BS176),2))*AU176)/100),2)+ROUND(((ROUND((ROUND(((AE176-(EU176))*AV176*I176),2)*BS176),2)*AU176)/100),2))</f>
        <v>0</v>
      </c>
      <c r="AA176" s="3">
        <v>55929115</v>
      </c>
      <c r="AB176" s="3">
        <f t="shared" si="154"/>
        <v>9795.39</v>
      </c>
      <c r="AC176" s="3">
        <f>ROUND((ES176),6)</f>
        <v>9795.39</v>
      </c>
      <c r="AD176" s="3">
        <f>ROUND((((ET176)-(EU176))+AE176),6)</f>
        <v>0</v>
      </c>
      <c r="AE176" s="3">
        <f t="shared" si="172"/>
        <v>0</v>
      </c>
      <c r="AF176" s="3">
        <f t="shared" si="172"/>
        <v>0</v>
      </c>
      <c r="AG176" s="3">
        <f t="shared" si="155"/>
        <v>0</v>
      </c>
      <c r="AH176" s="3">
        <f t="shared" si="173"/>
        <v>0</v>
      </c>
      <c r="AI176" s="3">
        <f t="shared" si="173"/>
        <v>0</v>
      </c>
      <c r="AJ176" s="3">
        <f t="shared" si="156"/>
        <v>0</v>
      </c>
      <c r="AK176" s="3">
        <v>9795.39</v>
      </c>
      <c r="AL176" s="3">
        <v>9795.39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1</v>
      </c>
      <c r="AW176" s="3">
        <v>1</v>
      </c>
      <c r="AZ176" s="3">
        <v>1</v>
      </c>
      <c r="BA176" s="3">
        <v>1</v>
      </c>
      <c r="BB176" s="3">
        <v>1</v>
      </c>
      <c r="BC176" s="3">
        <v>7.57</v>
      </c>
      <c r="BD176" s="3" t="s">
        <v>3</v>
      </c>
      <c r="BE176" s="3" t="s">
        <v>3</v>
      </c>
      <c r="BF176" s="3" t="s">
        <v>3</v>
      </c>
      <c r="BG176" s="3" t="s">
        <v>3</v>
      </c>
      <c r="BH176" s="3">
        <v>3</v>
      </c>
      <c r="BI176" s="3">
        <v>3</v>
      </c>
      <c r="BJ176" s="3" t="s">
        <v>288</v>
      </c>
      <c r="BM176" s="3">
        <v>400007</v>
      </c>
      <c r="BN176" s="3">
        <v>0</v>
      </c>
      <c r="BO176" s="3" t="s">
        <v>3</v>
      </c>
      <c r="BP176" s="3">
        <v>0</v>
      </c>
      <c r="BQ176" s="3">
        <v>214</v>
      </c>
      <c r="BR176" s="3">
        <v>0</v>
      </c>
      <c r="BS176" s="3">
        <v>1</v>
      </c>
      <c r="BT176" s="3">
        <v>1</v>
      </c>
      <c r="BU176" s="3">
        <v>1</v>
      </c>
      <c r="BV176" s="3">
        <v>1</v>
      </c>
      <c r="BW176" s="3">
        <v>1</v>
      </c>
      <c r="BX176" s="3">
        <v>1</v>
      </c>
      <c r="BY176" s="3" t="s">
        <v>3</v>
      </c>
      <c r="BZ176" s="3">
        <v>0</v>
      </c>
      <c r="CA176" s="3">
        <v>0</v>
      </c>
      <c r="CB176" s="3" t="s">
        <v>3</v>
      </c>
      <c r="CE176" s="3">
        <v>1566</v>
      </c>
      <c r="CF176" s="3">
        <v>0</v>
      </c>
      <c r="CG176" s="3">
        <v>0</v>
      </c>
      <c r="CM176" s="3">
        <v>0</v>
      </c>
      <c r="CN176" s="3" t="s">
        <v>3</v>
      </c>
      <c r="CO176" s="3">
        <v>0</v>
      </c>
      <c r="CP176" s="3">
        <f t="shared" si="157"/>
        <v>74151.100000000006</v>
      </c>
      <c r="CQ176" s="3">
        <f t="shared" si="158"/>
        <v>74151.100000000006</v>
      </c>
      <c r="CR176" s="3">
        <f>(ROUND((ROUND(((ET176)*AV176*1),2)*BB176),2)+ROUND((ROUND(((AE176-(EU176))*AV176*1),2)*BS176),2))</f>
        <v>0</v>
      </c>
      <c r="CS176" s="3">
        <f>(ROUND((ROUND(((EU176)*AV176*1),2)*BS176),2)+ROUND((ROUND(((AE176-(EU176))*AV176*1),2)*BS176),2))</f>
        <v>0</v>
      </c>
      <c r="CT176" s="3">
        <f t="shared" si="159"/>
        <v>0</v>
      </c>
      <c r="CU176" s="3">
        <f t="shared" si="160"/>
        <v>0</v>
      </c>
      <c r="CV176" s="3">
        <f t="shared" si="161"/>
        <v>0</v>
      </c>
      <c r="CW176" s="3">
        <f t="shared" si="162"/>
        <v>0</v>
      </c>
      <c r="CX176" s="3">
        <f t="shared" si="163"/>
        <v>0</v>
      </c>
      <c r="CY176" s="3">
        <f>(ROUND((((S176+ROUND((ROUND(((EU176)*AV176*1),2)*BS176),2))*AT176)/100),2)+ROUND(((ROUND((ROUND(((AE176-(EU176))*AV176*1),2)*BS176),2)*AT176)/100),2))</f>
        <v>0</v>
      </c>
      <c r="CZ176" s="3">
        <f>(ROUND((((S176+ROUND((ROUND(((EU176)*AV176*1),2)*BS176),2))*AU176)/100),2)+ROUND(((ROUND((ROUND(((AE176-(EU176))*AV176*1),2)*BS176),2)*AU176)/100),2))</f>
        <v>0</v>
      </c>
      <c r="DC176" s="3" t="s">
        <v>3</v>
      </c>
      <c r="DD176" s="3" t="s">
        <v>3</v>
      </c>
      <c r="DE176" s="3" t="s">
        <v>3</v>
      </c>
      <c r="DF176" s="3" t="s">
        <v>3</v>
      </c>
      <c r="DG176" s="3" t="s">
        <v>3</v>
      </c>
      <c r="DH176" s="3" t="s">
        <v>3</v>
      </c>
      <c r="DI176" s="3" t="s">
        <v>3</v>
      </c>
      <c r="DJ176" s="3" t="s">
        <v>3</v>
      </c>
      <c r="DK176" s="3" t="s">
        <v>3</v>
      </c>
      <c r="DL176" s="3" t="s">
        <v>3</v>
      </c>
      <c r="DM176" s="3" t="s">
        <v>3</v>
      </c>
      <c r="DN176" s="3">
        <v>0</v>
      </c>
      <c r="DO176" s="3">
        <v>0</v>
      </c>
      <c r="DP176" s="3">
        <v>1</v>
      </c>
      <c r="DQ176" s="3">
        <v>1</v>
      </c>
      <c r="DU176" s="3">
        <v>1013</v>
      </c>
      <c r="DV176" s="3" t="s">
        <v>161</v>
      </c>
      <c r="DW176" s="3" t="s">
        <v>161</v>
      </c>
      <c r="DX176" s="3">
        <v>1</v>
      </c>
      <c r="DZ176" s="3" t="s">
        <v>3</v>
      </c>
      <c r="EA176" s="3" t="s">
        <v>3</v>
      </c>
      <c r="EB176" s="3" t="s">
        <v>3</v>
      </c>
      <c r="EC176" s="3" t="s">
        <v>3</v>
      </c>
      <c r="EE176" s="3">
        <v>55393630</v>
      </c>
      <c r="EF176" s="3">
        <v>214</v>
      </c>
      <c r="EG176" s="3" t="s">
        <v>162</v>
      </c>
      <c r="EH176" s="3">
        <v>0</v>
      </c>
      <c r="EI176" s="3" t="s">
        <v>3</v>
      </c>
      <c r="EJ176" s="3">
        <v>3</v>
      </c>
      <c r="EK176" s="3">
        <v>400007</v>
      </c>
      <c r="EL176" s="3" t="s">
        <v>162</v>
      </c>
      <c r="EM176" s="3" t="s">
        <v>163</v>
      </c>
      <c r="EO176" s="3" t="s">
        <v>3</v>
      </c>
      <c r="EQ176" s="3">
        <v>16</v>
      </c>
      <c r="ER176" s="3">
        <v>0</v>
      </c>
      <c r="ES176" s="3">
        <v>9795.39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EY176" s="3">
        <v>0</v>
      </c>
      <c r="EZ176" s="3">
        <v>5</v>
      </c>
      <c r="FC176" s="3">
        <v>1</v>
      </c>
      <c r="FD176" s="3">
        <v>18</v>
      </c>
      <c r="FF176" s="3">
        <v>86788</v>
      </c>
      <c r="FQ176" s="3">
        <v>0</v>
      </c>
      <c r="FR176" s="3">
        <f>P176</f>
        <v>74151.100000000006</v>
      </c>
      <c r="FS176" s="3">
        <v>0</v>
      </c>
      <c r="FX176" s="3">
        <v>0</v>
      </c>
      <c r="FY176" s="3">
        <v>0</v>
      </c>
      <c r="GA176" s="3" t="s">
        <v>290</v>
      </c>
      <c r="GD176" s="3">
        <v>1</v>
      </c>
      <c r="GF176" s="3">
        <v>-180043346</v>
      </c>
      <c r="GG176" s="3">
        <v>2</v>
      </c>
      <c r="GH176" s="3">
        <v>3</v>
      </c>
      <c r="GI176" s="3">
        <v>5</v>
      </c>
      <c r="GJ176" s="3">
        <v>0</v>
      </c>
      <c r="GK176" s="3">
        <v>0</v>
      </c>
      <c r="GL176" s="3">
        <f t="shared" si="164"/>
        <v>0</v>
      </c>
      <c r="GM176" s="3">
        <f t="shared" si="165"/>
        <v>74151.100000000006</v>
      </c>
      <c r="GN176" s="3">
        <f t="shared" si="166"/>
        <v>0</v>
      </c>
      <c r="GO176" s="3">
        <f t="shared" si="167"/>
        <v>0</v>
      </c>
      <c r="GP176" s="3">
        <f t="shared" si="168"/>
        <v>0</v>
      </c>
      <c r="GR176" s="3">
        <v>1</v>
      </c>
      <c r="GS176" s="3">
        <v>1</v>
      </c>
      <c r="GT176" s="3">
        <v>0</v>
      </c>
      <c r="GU176" s="3" t="s">
        <v>3</v>
      </c>
      <c r="GV176" s="3">
        <f t="shared" si="169"/>
        <v>0</v>
      </c>
      <c r="GW176" s="3">
        <v>1</v>
      </c>
      <c r="GX176" s="3">
        <f t="shared" si="170"/>
        <v>0</v>
      </c>
      <c r="HA176" s="3">
        <v>0</v>
      </c>
      <c r="HB176" s="3">
        <v>0</v>
      </c>
      <c r="HC176" s="3">
        <f t="shared" si="171"/>
        <v>0</v>
      </c>
      <c r="HE176" s="3" t="s">
        <v>34</v>
      </c>
      <c r="HF176" s="3" t="s">
        <v>165</v>
      </c>
      <c r="HM176" s="3" t="s">
        <v>3</v>
      </c>
      <c r="HN176" s="3" t="s">
        <v>3</v>
      </c>
      <c r="HO176" s="3" t="s">
        <v>3</v>
      </c>
      <c r="HP176" s="3" t="s">
        <v>3</v>
      </c>
      <c r="HQ176" s="3" t="s">
        <v>3</v>
      </c>
      <c r="HS176" s="3">
        <v>0</v>
      </c>
      <c r="IK176" s="3">
        <v>0</v>
      </c>
    </row>
    <row r="177" spans="1:255" x14ac:dyDescent="0.2">
      <c r="A177" s="2">
        <v>17</v>
      </c>
      <c r="B177" s="2">
        <v>1</v>
      </c>
      <c r="C177" s="2"/>
      <c r="D177" s="2"/>
      <c r="E177" s="2" t="s">
        <v>291</v>
      </c>
      <c r="F177" s="2" t="s">
        <v>292</v>
      </c>
      <c r="G177" s="2" t="s">
        <v>293</v>
      </c>
      <c r="H177" s="2" t="s">
        <v>161</v>
      </c>
      <c r="I177" s="2">
        <v>4</v>
      </c>
      <c r="J177" s="2">
        <v>0</v>
      </c>
      <c r="K177" s="2">
        <v>4</v>
      </c>
      <c r="L177" s="2"/>
      <c r="M177" s="2"/>
      <c r="N177" s="2"/>
      <c r="O177" s="2">
        <f t="shared" si="147"/>
        <v>35575.279999999999</v>
      </c>
      <c r="P177" s="2">
        <f t="shared" si="148"/>
        <v>35575.279999999999</v>
      </c>
      <c r="Q177" s="2">
        <f>(ROUND((ROUND(((ET177)*AV177*I177),2)*BB177),2)+ROUND((ROUND(((AE177-(EU177))*AV177*I177),2)*BS177),2))</f>
        <v>0</v>
      </c>
      <c r="R177" s="2">
        <f>(ROUND((ROUND(((EU177)*AV177*I177),2)*BS177),2)+ROUND((ROUND(((AE177-(EU177))*AV177*I177),2)*BS177),2))</f>
        <v>0</v>
      </c>
      <c r="S177" s="2">
        <f t="shared" si="149"/>
        <v>0</v>
      </c>
      <c r="T177" s="2">
        <f t="shared" si="150"/>
        <v>0</v>
      </c>
      <c r="U177" s="2">
        <f t="shared" si="151"/>
        <v>0</v>
      </c>
      <c r="V177" s="2">
        <f t="shared" si="152"/>
        <v>0</v>
      </c>
      <c r="W177" s="2">
        <f t="shared" si="153"/>
        <v>0</v>
      </c>
      <c r="X177" s="2">
        <f>(ROUND((((S177+ROUND((ROUND(((EU177)*AV177*I177),2)*BS177),2))*AT177)/100),2)+ROUND(((ROUND((ROUND(((AE177-(EU177))*AV177*I177),2)*BS177),2)*AT177)/100),2))</f>
        <v>0</v>
      </c>
      <c r="Y177" s="2">
        <f>(ROUND((((S177+ROUND((ROUND(((EU177)*AV177*I177),2)*BS177),2))*AU177)/100),2)+ROUND(((ROUND((ROUND(((AE177-(EU177))*AV177*I177),2)*BS177),2)*AU177)/100),2))</f>
        <v>0</v>
      </c>
      <c r="Z177" s="2"/>
      <c r="AA177" s="2">
        <v>55929113</v>
      </c>
      <c r="AB177" s="2">
        <f t="shared" si="154"/>
        <v>8893.82</v>
      </c>
      <c r="AC177" s="2">
        <f>ROUND((ES177),6)</f>
        <v>8893.82</v>
      </c>
      <c r="AD177" s="2">
        <f>ROUND((((ET177)-(EU177))+AE177),6)</f>
        <v>0</v>
      </c>
      <c r="AE177" s="2">
        <f t="shared" si="172"/>
        <v>0</v>
      </c>
      <c r="AF177" s="2">
        <f t="shared" si="172"/>
        <v>0</v>
      </c>
      <c r="AG177" s="2">
        <f t="shared" si="155"/>
        <v>0</v>
      </c>
      <c r="AH177" s="2">
        <f t="shared" si="173"/>
        <v>0</v>
      </c>
      <c r="AI177" s="2">
        <f t="shared" si="173"/>
        <v>0</v>
      </c>
      <c r="AJ177" s="2">
        <f t="shared" si="156"/>
        <v>0</v>
      </c>
      <c r="AK177" s="2">
        <v>8893.8199999999979</v>
      </c>
      <c r="AL177" s="2">
        <v>8893.8199999999979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1</v>
      </c>
      <c r="AW177" s="2">
        <v>1</v>
      </c>
      <c r="AX177" s="2"/>
      <c r="AY177" s="2"/>
      <c r="AZ177" s="2">
        <v>1</v>
      </c>
      <c r="BA177" s="2">
        <v>1</v>
      </c>
      <c r="BB177" s="2">
        <v>1</v>
      </c>
      <c r="BC177" s="2">
        <v>1</v>
      </c>
      <c r="BD177" s="2" t="s">
        <v>3</v>
      </c>
      <c r="BE177" s="2" t="s">
        <v>3</v>
      </c>
      <c r="BF177" s="2" t="s">
        <v>3</v>
      </c>
      <c r="BG177" s="2" t="s">
        <v>3</v>
      </c>
      <c r="BH177" s="2">
        <v>3</v>
      </c>
      <c r="BI177" s="2">
        <v>3</v>
      </c>
      <c r="BJ177" s="2" t="s">
        <v>292</v>
      </c>
      <c r="BK177" s="2"/>
      <c r="BL177" s="2"/>
      <c r="BM177" s="2">
        <v>400007</v>
      </c>
      <c r="BN177" s="2">
        <v>0</v>
      </c>
      <c r="BO177" s="2" t="s">
        <v>3</v>
      </c>
      <c r="BP177" s="2">
        <v>0</v>
      </c>
      <c r="BQ177" s="2">
        <v>214</v>
      </c>
      <c r="BR177" s="2">
        <v>0</v>
      </c>
      <c r="BS177" s="2">
        <v>1</v>
      </c>
      <c r="BT177" s="2">
        <v>1</v>
      </c>
      <c r="BU177" s="2">
        <v>1</v>
      </c>
      <c r="BV177" s="2">
        <v>1</v>
      </c>
      <c r="BW177" s="2">
        <v>1</v>
      </c>
      <c r="BX177" s="2">
        <v>1</v>
      </c>
      <c r="BY177" s="2" t="s">
        <v>3</v>
      </c>
      <c r="BZ177" s="2">
        <v>0</v>
      </c>
      <c r="CA177" s="2">
        <v>0</v>
      </c>
      <c r="CB177" s="2" t="s">
        <v>3</v>
      </c>
      <c r="CC177" s="2"/>
      <c r="CD177" s="2"/>
      <c r="CE177" s="2">
        <v>1566</v>
      </c>
      <c r="CF177" s="2">
        <v>0</v>
      </c>
      <c r="CG177" s="2">
        <v>0</v>
      </c>
      <c r="CH177" s="2"/>
      <c r="CI177" s="2"/>
      <c r="CJ177" s="2"/>
      <c r="CK177" s="2"/>
      <c r="CL177" s="2"/>
      <c r="CM177" s="2">
        <v>0</v>
      </c>
      <c r="CN177" s="2" t="s">
        <v>3</v>
      </c>
      <c r="CO177" s="2">
        <v>0</v>
      </c>
      <c r="CP177" s="2">
        <f t="shared" si="157"/>
        <v>35575.279999999999</v>
      </c>
      <c r="CQ177" s="2">
        <f t="shared" si="158"/>
        <v>8893.82</v>
      </c>
      <c r="CR177" s="2">
        <f>(ROUND((ROUND(((ET177)*AV177*1),2)*BB177),2)+ROUND((ROUND(((AE177-(EU177))*AV177*1),2)*BS177),2))</f>
        <v>0</v>
      </c>
      <c r="CS177" s="2">
        <f>(ROUND((ROUND(((EU177)*AV177*1),2)*BS177),2)+ROUND((ROUND(((AE177-(EU177))*AV177*1),2)*BS177),2))</f>
        <v>0</v>
      </c>
      <c r="CT177" s="2">
        <f t="shared" si="159"/>
        <v>0</v>
      </c>
      <c r="CU177" s="2">
        <f t="shared" si="160"/>
        <v>0</v>
      </c>
      <c r="CV177" s="2">
        <f t="shared" si="161"/>
        <v>0</v>
      </c>
      <c r="CW177" s="2">
        <f t="shared" si="162"/>
        <v>0</v>
      </c>
      <c r="CX177" s="2">
        <f t="shared" si="163"/>
        <v>0</v>
      </c>
      <c r="CY177" s="2">
        <f>(ROUND((((S177+ROUND((ROUND(((EU177)*AV177*1),2)*BS177),2))*AT177)/100),2)+ROUND(((ROUND((ROUND(((AE177-(EU177))*AV177*1),2)*BS177),2)*AT177)/100),2))</f>
        <v>0</v>
      </c>
      <c r="CZ177" s="2">
        <f>(ROUND((((S177+ROUND((ROUND(((EU177)*AV177*1),2)*BS177),2))*AU177)/100),2)+ROUND(((ROUND((ROUND(((AE177-(EU177))*AV177*1),2)*BS177),2)*AU177)/100),2))</f>
        <v>0</v>
      </c>
      <c r="DA177" s="2"/>
      <c r="DB177" s="2"/>
      <c r="DC177" s="2" t="s">
        <v>3</v>
      </c>
      <c r="DD177" s="2" t="s">
        <v>3</v>
      </c>
      <c r="DE177" s="2" t="s">
        <v>3</v>
      </c>
      <c r="DF177" s="2" t="s">
        <v>3</v>
      </c>
      <c r="DG177" s="2" t="s">
        <v>3</v>
      </c>
      <c r="DH177" s="2" t="s">
        <v>3</v>
      </c>
      <c r="DI177" s="2" t="s">
        <v>3</v>
      </c>
      <c r="DJ177" s="2" t="s">
        <v>3</v>
      </c>
      <c r="DK177" s="2" t="s">
        <v>3</v>
      </c>
      <c r="DL177" s="2" t="s">
        <v>3</v>
      </c>
      <c r="DM177" s="2" t="s">
        <v>3</v>
      </c>
      <c r="DN177" s="2">
        <v>0</v>
      </c>
      <c r="DO177" s="2">
        <v>0</v>
      </c>
      <c r="DP177" s="2">
        <v>1</v>
      </c>
      <c r="DQ177" s="2">
        <v>1</v>
      </c>
      <c r="DR177" s="2"/>
      <c r="DS177" s="2"/>
      <c r="DT177" s="2"/>
      <c r="DU177" s="2">
        <v>1013</v>
      </c>
      <c r="DV177" s="2" t="s">
        <v>161</v>
      </c>
      <c r="DW177" s="2" t="s">
        <v>161</v>
      </c>
      <c r="DX177" s="2">
        <v>1</v>
      </c>
      <c r="DY177" s="2"/>
      <c r="DZ177" s="2" t="s">
        <v>3</v>
      </c>
      <c r="EA177" s="2" t="s">
        <v>3</v>
      </c>
      <c r="EB177" s="2" t="s">
        <v>3</v>
      </c>
      <c r="EC177" s="2" t="s">
        <v>3</v>
      </c>
      <c r="ED177" s="2"/>
      <c r="EE177" s="2">
        <v>55393630</v>
      </c>
      <c r="EF177" s="2">
        <v>214</v>
      </c>
      <c r="EG177" s="2" t="s">
        <v>162</v>
      </c>
      <c r="EH177" s="2">
        <v>0</v>
      </c>
      <c r="EI177" s="2" t="s">
        <v>3</v>
      </c>
      <c r="EJ177" s="2">
        <v>3</v>
      </c>
      <c r="EK177" s="2">
        <v>400007</v>
      </c>
      <c r="EL177" s="2" t="s">
        <v>162</v>
      </c>
      <c r="EM177" s="2" t="s">
        <v>163</v>
      </c>
      <c r="EN177" s="2"/>
      <c r="EO177" s="2" t="s">
        <v>3</v>
      </c>
      <c r="EP177" s="2"/>
      <c r="EQ177" s="2">
        <v>16</v>
      </c>
      <c r="ER177" s="2">
        <v>0</v>
      </c>
      <c r="ES177" s="2">
        <v>8893.8199999999979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>
        <v>0</v>
      </c>
      <c r="FR177" s="2">
        <f>P177</f>
        <v>35575.279999999999</v>
      </c>
      <c r="FS177" s="2">
        <v>0</v>
      </c>
      <c r="FT177" s="2"/>
      <c r="FU177" s="2"/>
      <c r="FV177" s="2"/>
      <c r="FW177" s="2"/>
      <c r="FX177" s="2">
        <v>0</v>
      </c>
      <c r="FY177" s="2">
        <v>0</v>
      </c>
      <c r="FZ177" s="2"/>
      <c r="GA177" s="2" t="s">
        <v>294</v>
      </c>
      <c r="GB177" s="2"/>
      <c r="GC177" s="2"/>
      <c r="GD177" s="2">
        <v>1</v>
      </c>
      <c r="GE177" s="2"/>
      <c r="GF177" s="2">
        <v>1242399796</v>
      </c>
      <c r="GG177" s="2">
        <v>2</v>
      </c>
      <c r="GH177" s="2">
        <v>4</v>
      </c>
      <c r="GI177" s="2">
        <v>-2</v>
      </c>
      <c r="GJ177" s="2">
        <v>0</v>
      </c>
      <c r="GK177" s="2">
        <v>0</v>
      </c>
      <c r="GL177" s="2">
        <f t="shared" si="164"/>
        <v>0</v>
      </c>
      <c r="GM177" s="2">
        <f t="shared" si="165"/>
        <v>35575.279999999999</v>
      </c>
      <c r="GN177" s="2">
        <f t="shared" si="166"/>
        <v>0</v>
      </c>
      <c r="GO177" s="2">
        <f t="shared" si="167"/>
        <v>0</v>
      </c>
      <c r="GP177" s="2">
        <f t="shared" si="168"/>
        <v>0</v>
      </c>
      <c r="GQ177" s="2"/>
      <c r="GR177" s="2">
        <v>1</v>
      </c>
      <c r="GS177" s="2">
        <v>2</v>
      </c>
      <c r="GT177" s="2">
        <v>0</v>
      </c>
      <c r="GU177" s="2" t="s">
        <v>3</v>
      </c>
      <c r="GV177" s="2">
        <f t="shared" si="169"/>
        <v>0</v>
      </c>
      <c r="GW177" s="2">
        <v>1</v>
      </c>
      <c r="GX177" s="2">
        <f t="shared" si="170"/>
        <v>0</v>
      </c>
      <c r="GY177" s="2"/>
      <c r="GZ177" s="2"/>
      <c r="HA177" s="2">
        <v>0</v>
      </c>
      <c r="HB177" s="2">
        <v>0</v>
      </c>
      <c r="HC177" s="2">
        <f t="shared" si="171"/>
        <v>0</v>
      </c>
      <c r="HD177" s="2"/>
      <c r="HE177" s="2" t="s">
        <v>34</v>
      </c>
      <c r="HF177" s="2" t="s">
        <v>165</v>
      </c>
      <c r="HG177" s="2"/>
      <c r="HH177" s="2"/>
      <c r="HI177" s="2"/>
      <c r="HJ177" s="2"/>
      <c r="HK177" s="2"/>
      <c r="HL177" s="2"/>
      <c r="HM177" s="2" t="s">
        <v>3</v>
      </c>
      <c r="HN177" s="2" t="s">
        <v>3</v>
      </c>
      <c r="HO177" s="2" t="s">
        <v>3</v>
      </c>
      <c r="HP177" s="2" t="s">
        <v>3</v>
      </c>
      <c r="HQ177" s="2" t="s">
        <v>3</v>
      </c>
      <c r="HR177" s="2"/>
      <c r="HS177" s="2">
        <v>0</v>
      </c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>
        <v>0</v>
      </c>
      <c r="IL177" s="2"/>
      <c r="IM177" s="2"/>
      <c r="IN177" s="2"/>
      <c r="IO177" s="2"/>
      <c r="IP177" s="2"/>
      <c r="IQ177" s="2"/>
      <c r="IR177" s="2"/>
      <c r="IS177" s="2"/>
      <c r="IT177" s="2"/>
      <c r="IU177" s="2"/>
    </row>
    <row r="178" spans="1:255" x14ac:dyDescent="0.2">
      <c r="A178" s="3">
        <v>17</v>
      </c>
      <c r="B178" s="3">
        <v>1</v>
      </c>
      <c r="E178" s="3" t="s">
        <v>291</v>
      </c>
      <c r="F178" s="3" t="s">
        <v>292</v>
      </c>
      <c r="G178" s="3" t="s">
        <v>293</v>
      </c>
      <c r="H178" s="3" t="s">
        <v>161</v>
      </c>
      <c r="I178" s="3">
        <v>4</v>
      </c>
      <c r="J178" s="3">
        <v>0</v>
      </c>
      <c r="K178" s="3">
        <v>4</v>
      </c>
      <c r="O178" s="3">
        <f t="shared" si="147"/>
        <v>269304.87</v>
      </c>
      <c r="P178" s="3">
        <f t="shared" si="148"/>
        <v>269304.87</v>
      </c>
      <c r="Q178" s="3">
        <f>(ROUND((ROUND(((ET178)*AV178*I178),2)*BB178),2)+ROUND((ROUND(((AE178-(EU178))*AV178*I178),2)*BS178),2))</f>
        <v>0</v>
      </c>
      <c r="R178" s="3">
        <f>(ROUND((ROUND(((EU178)*AV178*I178),2)*BS178),2)+ROUND((ROUND(((AE178-(EU178))*AV178*I178),2)*BS178),2))</f>
        <v>0</v>
      </c>
      <c r="S178" s="3">
        <f t="shared" si="149"/>
        <v>0</v>
      </c>
      <c r="T178" s="3">
        <f t="shared" si="150"/>
        <v>0</v>
      </c>
      <c r="U178" s="3">
        <f t="shared" si="151"/>
        <v>0</v>
      </c>
      <c r="V178" s="3">
        <f t="shared" si="152"/>
        <v>0</v>
      </c>
      <c r="W178" s="3">
        <f t="shared" si="153"/>
        <v>0</v>
      </c>
      <c r="X178" s="3">
        <f>(ROUND((((S178+ROUND((ROUND(((EU178)*AV178*I178),2)*BS178),2))*AT178)/100),2)+ROUND(((ROUND((ROUND(((AE178-(EU178))*AV178*I178),2)*BS178),2)*AT178)/100),2))</f>
        <v>0</v>
      </c>
      <c r="Y178" s="3">
        <f>(ROUND((((S178+ROUND((ROUND(((EU178)*AV178*I178),2)*BS178),2))*AU178)/100),2)+ROUND(((ROUND((ROUND(((AE178-(EU178))*AV178*I178),2)*BS178),2)*AU178)/100),2))</f>
        <v>0</v>
      </c>
      <c r="AA178" s="3">
        <v>55929115</v>
      </c>
      <c r="AB178" s="3">
        <f t="shared" si="154"/>
        <v>8893.82</v>
      </c>
      <c r="AC178" s="3">
        <f>ROUND((ES178),6)</f>
        <v>8893.82</v>
      </c>
      <c r="AD178" s="3">
        <f>ROUND((((ET178)-(EU178))+AE178),6)</f>
        <v>0</v>
      </c>
      <c r="AE178" s="3">
        <f t="shared" si="172"/>
        <v>0</v>
      </c>
      <c r="AF178" s="3">
        <f t="shared" si="172"/>
        <v>0</v>
      </c>
      <c r="AG178" s="3">
        <f t="shared" si="155"/>
        <v>0</v>
      </c>
      <c r="AH178" s="3">
        <f t="shared" si="173"/>
        <v>0</v>
      </c>
      <c r="AI178" s="3">
        <f t="shared" si="173"/>
        <v>0</v>
      </c>
      <c r="AJ178" s="3">
        <f t="shared" si="156"/>
        <v>0</v>
      </c>
      <c r="AK178" s="3">
        <v>8893.8199999999979</v>
      </c>
      <c r="AL178" s="3">
        <v>8893.8199999999979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1</v>
      </c>
      <c r="AW178" s="3">
        <v>1</v>
      </c>
      <c r="AZ178" s="3">
        <v>1</v>
      </c>
      <c r="BA178" s="3">
        <v>1</v>
      </c>
      <c r="BB178" s="3">
        <v>1</v>
      </c>
      <c r="BC178" s="3">
        <v>7.57</v>
      </c>
      <c r="BD178" s="3" t="s">
        <v>3</v>
      </c>
      <c r="BE178" s="3" t="s">
        <v>3</v>
      </c>
      <c r="BF178" s="3" t="s">
        <v>3</v>
      </c>
      <c r="BG178" s="3" t="s">
        <v>3</v>
      </c>
      <c r="BH178" s="3">
        <v>3</v>
      </c>
      <c r="BI178" s="3">
        <v>3</v>
      </c>
      <c r="BJ178" s="3" t="s">
        <v>292</v>
      </c>
      <c r="BM178" s="3">
        <v>400007</v>
      </c>
      <c r="BN178" s="3">
        <v>0</v>
      </c>
      <c r="BO178" s="3" t="s">
        <v>3</v>
      </c>
      <c r="BP178" s="3">
        <v>0</v>
      </c>
      <c r="BQ178" s="3">
        <v>214</v>
      </c>
      <c r="BR178" s="3">
        <v>0</v>
      </c>
      <c r="BS178" s="3">
        <v>1</v>
      </c>
      <c r="BT178" s="3">
        <v>1</v>
      </c>
      <c r="BU178" s="3">
        <v>1</v>
      </c>
      <c r="BV178" s="3">
        <v>1</v>
      </c>
      <c r="BW178" s="3">
        <v>1</v>
      </c>
      <c r="BX178" s="3">
        <v>1</v>
      </c>
      <c r="BY178" s="3" t="s">
        <v>3</v>
      </c>
      <c r="BZ178" s="3">
        <v>0</v>
      </c>
      <c r="CA178" s="3">
        <v>0</v>
      </c>
      <c r="CB178" s="3" t="s">
        <v>3</v>
      </c>
      <c r="CE178" s="3">
        <v>1566</v>
      </c>
      <c r="CF178" s="3">
        <v>0</v>
      </c>
      <c r="CG178" s="3">
        <v>0</v>
      </c>
      <c r="CM178" s="3">
        <v>0</v>
      </c>
      <c r="CN178" s="3" t="s">
        <v>3</v>
      </c>
      <c r="CO178" s="3">
        <v>0</v>
      </c>
      <c r="CP178" s="3">
        <f t="shared" si="157"/>
        <v>269304.87</v>
      </c>
      <c r="CQ178" s="3">
        <f t="shared" si="158"/>
        <v>67326.22</v>
      </c>
      <c r="CR178" s="3">
        <f>(ROUND((ROUND(((ET178)*AV178*1),2)*BB178),2)+ROUND((ROUND(((AE178-(EU178))*AV178*1),2)*BS178),2))</f>
        <v>0</v>
      </c>
      <c r="CS178" s="3">
        <f>(ROUND((ROUND(((EU178)*AV178*1),2)*BS178),2)+ROUND((ROUND(((AE178-(EU178))*AV178*1),2)*BS178),2))</f>
        <v>0</v>
      </c>
      <c r="CT178" s="3">
        <f t="shared" si="159"/>
        <v>0</v>
      </c>
      <c r="CU178" s="3">
        <f t="shared" si="160"/>
        <v>0</v>
      </c>
      <c r="CV178" s="3">
        <f t="shared" si="161"/>
        <v>0</v>
      </c>
      <c r="CW178" s="3">
        <f t="shared" si="162"/>
        <v>0</v>
      </c>
      <c r="CX178" s="3">
        <f t="shared" si="163"/>
        <v>0</v>
      </c>
      <c r="CY178" s="3">
        <f>(ROUND((((S178+ROUND((ROUND(((EU178)*AV178*1),2)*BS178),2))*AT178)/100),2)+ROUND(((ROUND((ROUND(((AE178-(EU178))*AV178*1),2)*BS178),2)*AT178)/100),2))</f>
        <v>0</v>
      </c>
      <c r="CZ178" s="3">
        <f>(ROUND((((S178+ROUND((ROUND(((EU178)*AV178*1),2)*BS178),2))*AU178)/100),2)+ROUND(((ROUND((ROUND(((AE178-(EU178))*AV178*1),2)*BS178),2)*AU178)/100),2))</f>
        <v>0</v>
      </c>
      <c r="DC178" s="3" t="s">
        <v>3</v>
      </c>
      <c r="DD178" s="3" t="s">
        <v>3</v>
      </c>
      <c r="DE178" s="3" t="s">
        <v>3</v>
      </c>
      <c r="DF178" s="3" t="s">
        <v>3</v>
      </c>
      <c r="DG178" s="3" t="s">
        <v>3</v>
      </c>
      <c r="DH178" s="3" t="s">
        <v>3</v>
      </c>
      <c r="DI178" s="3" t="s">
        <v>3</v>
      </c>
      <c r="DJ178" s="3" t="s">
        <v>3</v>
      </c>
      <c r="DK178" s="3" t="s">
        <v>3</v>
      </c>
      <c r="DL178" s="3" t="s">
        <v>3</v>
      </c>
      <c r="DM178" s="3" t="s">
        <v>3</v>
      </c>
      <c r="DN178" s="3">
        <v>0</v>
      </c>
      <c r="DO178" s="3">
        <v>0</v>
      </c>
      <c r="DP178" s="3">
        <v>1</v>
      </c>
      <c r="DQ178" s="3">
        <v>1</v>
      </c>
      <c r="DU178" s="3">
        <v>1013</v>
      </c>
      <c r="DV178" s="3" t="s">
        <v>161</v>
      </c>
      <c r="DW178" s="3" t="s">
        <v>161</v>
      </c>
      <c r="DX178" s="3">
        <v>1</v>
      </c>
      <c r="DZ178" s="3" t="s">
        <v>3</v>
      </c>
      <c r="EA178" s="3" t="s">
        <v>3</v>
      </c>
      <c r="EB178" s="3" t="s">
        <v>3</v>
      </c>
      <c r="EC178" s="3" t="s">
        <v>3</v>
      </c>
      <c r="EE178" s="3">
        <v>55393630</v>
      </c>
      <c r="EF178" s="3">
        <v>214</v>
      </c>
      <c r="EG178" s="3" t="s">
        <v>162</v>
      </c>
      <c r="EH178" s="3">
        <v>0</v>
      </c>
      <c r="EI178" s="3" t="s">
        <v>3</v>
      </c>
      <c r="EJ178" s="3">
        <v>3</v>
      </c>
      <c r="EK178" s="3">
        <v>400007</v>
      </c>
      <c r="EL178" s="3" t="s">
        <v>162</v>
      </c>
      <c r="EM178" s="3" t="s">
        <v>163</v>
      </c>
      <c r="EO178" s="3" t="s">
        <v>3</v>
      </c>
      <c r="EQ178" s="3">
        <v>16</v>
      </c>
      <c r="ER178" s="3">
        <v>0</v>
      </c>
      <c r="ES178" s="3">
        <v>8893.8199999999979</v>
      </c>
      <c r="ET178" s="3">
        <v>0</v>
      </c>
      <c r="EU178" s="3">
        <v>0</v>
      </c>
      <c r="EV178" s="3">
        <v>0</v>
      </c>
      <c r="EW178" s="3">
        <v>0</v>
      </c>
      <c r="EX178" s="3">
        <v>0</v>
      </c>
      <c r="EY178" s="3">
        <v>0</v>
      </c>
      <c r="EZ178" s="3">
        <v>5</v>
      </c>
      <c r="FC178" s="3">
        <v>1</v>
      </c>
      <c r="FD178" s="3">
        <v>18</v>
      </c>
      <c r="FF178" s="3">
        <v>78800</v>
      </c>
      <c r="FQ178" s="3">
        <v>0</v>
      </c>
      <c r="FR178" s="3">
        <f>P178</f>
        <v>269304.87</v>
      </c>
      <c r="FS178" s="3">
        <v>0</v>
      </c>
      <c r="FX178" s="3">
        <v>0</v>
      </c>
      <c r="FY178" s="3">
        <v>0</v>
      </c>
      <c r="GA178" s="3" t="s">
        <v>294</v>
      </c>
      <c r="GD178" s="3">
        <v>1</v>
      </c>
      <c r="GF178" s="3">
        <v>1242399796</v>
      </c>
      <c r="GG178" s="3">
        <v>2</v>
      </c>
      <c r="GH178" s="3">
        <v>3</v>
      </c>
      <c r="GI178" s="3">
        <v>5</v>
      </c>
      <c r="GJ178" s="3">
        <v>0</v>
      </c>
      <c r="GK178" s="3">
        <v>0</v>
      </c>
      <c r="GL178" s="3">
        <f t="shared" si="164"/>
        <v>0</v>
      </c>
      <c r="GM178" s="3">
        <f t="shared" si="165"/>
        <v>269304.87</v>
      </c>
      <c r="GN178" s="3">
        <f t="shared" si="166"/>
        <v>0</v>
      </c>
      <c r="GO178" s="3">
        <f t="shared" si="167"/>
        <v>0</v>
      </c>
      <c r="GP178" s="3">
        <f t="shared" si="168"/>
        <v>0</v>
      </c>
      <c r="GR178" s="3">
        <v>1</v>
      </c>
      <c r="GS178" s="3">
        <v>1</v>
      </c>
      <c r="GT178" s="3">
        <v>0</v>
      </c>
      <c r="GU178" s="3" t="s">
        <v>3</v>
      </c>
      <c r="GV178" s="3">
        <f t="shared" si="169"/>
        <v>0</v>
      </c>
      <c r="GW178" s="3">
        <v>1</v>
      </c>
      <c r="GX178" s="3">
        <f t="shared" si="170"/>
        <v>0</v>
      </c>
      <c r="HA178" s="3">
        <v>0</v>
      </c>
      <c r="HB178" s="3">
        <v>0</v>
      </c>
      <c r="HC178" s="3">
        <f t="shared" si="171"/>
        <v>0</v>
      </c>
      <c r="HE178" s="3" t="s">
        <v>34</v>
      </c>
      <c r="HF178" s="3" t="s">
        <v>165</v>
      </c>
      <c r="HM178" s="3" t="s">
        <v>3</v>
      </c>
      <c r="HN178" s="3" t="s">
        <v>3</v>
      </c>
      <c r="HO178" s="3" t="s">
        <v>3</v>
      </c>
      <c r="HP178" s="3" t="s">
        <v>3</v>
      </c>
      <c r="HQ178" s="3" t="s">
        <v>3</v>
      </c>
      <c r="HS178" s="3">
        <v>0</v>
      </c>
      <c r="IK178" s="3">
        <v>0</v>
      </c>
    </row>
    <row r="179" spans="1:255" x14ac:dyDescent="0.2">
      <c r="A179" s="2">
        <v>17</v>
      </c>
      <c r="B179" s="2">
        <v>1</v>
      </c>
      <c r="C179" s="2">
        <f>ROW(SmtRes!A361)</f>
        <v>361</v>
      </c>
      <c r="D179" s="2">
        <f>ROW(EtalonRes!A424)</f>
        <v>424</v>
      </c>
      <c r="E179" s="2" t="s">
        <v>295</v>
      </c>
      <c r="F179" s="2" t="s">
        <v>296</v>
      </c>
      <c r="G179" s="2" t="s">
        <v>297</v>
      </c>
      <c r="H179" s="2" t="s">
        <v>22</v>
      </c>
      <c r="I179" s="2">
        <v>5</v>
      </c>
      <c r="J179" s="2">
        <v>0</v>
      </c>
      <c r="K179" s="2">
        <v>5</v>
      </c>
      <c r="L179" s="2"/>
      <c r="M179" s="2"/>
      <c r="N179" s="2"/>
      <c r="O179" s="2">
        <f t="shared" si="147"/>
        <v>218.44</v>
      </c>
      <c r="P179" s="2">
        <f t="shared" si="148"/>
        <v>15.9</v>
      </c>
      <c r="Q179" s="2">
        <f>(ROUND((ROUND((((ET179*1.2))*AV179*I179),2)*BB179),2)+ROUND((ROUND(((AE179-((EU179*1.2)))*AV179*I179),2)*BS179),2))</f>
        <v>41.78</v>
      </c>
      <c r="R179" s="2">
        <f>(ROUND((ROUND((((EU179*1.2))*AV179*I179),2)*BS179),2)+ROUND((ROUND(((AE179-((EU179*1.2)))*AV179*I179),2)*BS179),2))</f>
        <v>6.34</v>
      </c>
      <c r="S179" s="2">
        <f t="shared" si="149"/>
        <v>160.76</v>
      </c>
      <c r="T179" s="2">
        <f t="shared" si="150"/>
        <v>0</v>
      </c>
      <c r="U179" s="2">
        <f t="shared" si="151"/>
        <v>12.375539999999997</v>
      </c>
      <c r="V179" s="2">
        <f t="shared" si="152"/>
        <v>0</v>
      </c>
      <c r="W179" s="2">
        <f t="shared" si="153"/>
        <v>0</v>
      </c>
      <c r="X179" s="2">
        <f>(ROUND((((S179+ROUND((ROUND((((EU179*1.2))*AV179*I179),2)*BS179),2))*AT179)/100),2)+ROUND(((ROUND((ROUND(((AE179-((EU179*1.2)))*AV179*I179),2)*BS179),2)*AT179)/100),2))</f>
        <v>162.09</v>
      </c>
      <c r="Y179" s="2">
        <f>(ROUND((((S179+ROUND((ROUND((((EU179*1.2))*AV179*I179),2)*BS179),2))*AU179)/100),2)+ROUND(((ROUND((ROUND(((AE179-((EU179*1.2)))*AV179*I179),2)*BS179),2)*AU179)/100),2))</f>
        <v>85.22</v>
      </c>
      <c r="Z179" s="2"/>
      <c r="AA179" s="2">
        <v>55929113</v>
      </c>
      <c r="AB179" s="2">
        <f t="shared" si="154"/>
        <v>41.868000000000002</v>
      </c>
      <c r="AC179" s="2">
        <f>ROUND(((ES179*1)),6)</f>
        <v>3.18</v>
      </c>
      <c r="AD179" s="2">
        <f>ROUND(((((ET179*1.2))-((EU179*1.2)))+AE179),6)</f>
        <v>7.98</v>
      </c>
      <c r="AE179" s="2">
        <f>ROUND(((EU179*1.2)),6)</f>
        <v>1.212</v>
      </c>
      <c r="AF179" s="2">
        <f>ROUND(((EV179*1.2)),6)</f>
        <v>30.707999999999998</v>
      </c>
      <c r="AG179" s="2">
        <f t="shared" si="155"/>
        <v>0</v>
      </c>
      <c r="AH179" s="2">
        <f>((EW179*1.2))</f>
        <v>2.3639999999999999</v>
      </c>
      <c r="AI179" s="2">
        <f>((EX179*1.2))</f>
        <v>0</v>
      </c>
      <c r="AJ179" s="2">
        <f t="shared" si="156"/>
        <v>0</v>
      </c>
      <c r="AK179" s="2">
        <v>35.42</v>
      </c>
      <c r="AL179" s="2">
        <v>3.18</v>
      </c>
      <c r="AM179" s="2">
        <v>6.65</v>
      </c>
      <c r="AN179" s="2">
        <v>1.01</v>
      </c>
      <c r="AO179" s="2">
        <v>25.59</v>
      </c>
      <c r="AP179" s="2">
        <v>0</v>
      </c>
      <c r="AQ179" s="2">
        <v>1.97</v>
      </c>
      <c r="AR179" s="2">
        <v>0</v>
      </c>
      <c r="AS179" s="2">
        <v>0</v>
      </c>
      <c r="AT179" s="2">
        <v>97</v>
      </c>
      <c r="AU179" s="2">
        <v>51</v>
      </c>
      <c r="AV179" s="2">
        <v>1.0469999999999999</v>
      </c>
      <c r="AW179" s="2">
        <v>1</v>
      </c>
      <c r="AX179" s="2"/>
      <c r="AY179" s="2"/>
      <c r="AZ179" s="2">
        <v>1</v>
      </c>
      <c r="BA179" s="2">
        <v>1</v>
      </c>
      <c r="BB179" s="2">
        <v>1</v>
      </c>
      <c r="BC179" s="2">
        <v>1</v>
      </c>
      <c r="BD179" s="2" t="s">
        <v>3</v>
      </c>
      <c r="BE179" s="2" t="s">
        <v>3</v>
      </c>
      <c r="BF179" s="2" t="s">
        <v>3</v>
      </c>
      <c r="BG179" s="2" t="s">
        <v>3</v>
      </c>
      <c r="BH179" s="2">
        <v>0</v>
      </c>
      <c r="BI179" s="2">
        <v>2</v>
      </c>
      <c r="BJ179" s="2" t="s">
        <v>298</v>
      </c>
      <c r="BK179" s="2"/>
      <c r="BL179" s="2"/>
      <c r="BM179" s="2">
        <v>67</v>
      </c>
      <c r="BN179" s="2">
        <v>0</v>
      </c>
      <c r="BO179" s="2" t="s">
        <v>296</v>
      </c>
      <c r="BP179" s="2">
        <v>1</v>
      </c>
      <c r="BQ179" s="2">
        <v>40</v>
      </c>
      <c r="BR179" s="2">
        <v>0</v>
      </c>
      <c r="BS179" s="2">
        <v>1</v>
      </c>
      <c r="BT179" s="2">
        <v>1</v>
      </c>
      <c r="BU179" s="2">
        <v>1</v>
      </c>
      <c r="BV179" s="2">
        <v>1</v>
      </c>
      <c r="BW179" s="2">
        <v>1</v>
      </c>
      <c r="BX179" s="2">
        <v>1</v>
      </c>
      <c r="BY179" s="2" t="s">
        <v>3</v>
      </c>
      <c r="BZ179" s="2">
        <v>97</v>
      </c>
      <c r="CA179" s="2">
        <v>51</v>
      </c>
      <c r="CB179" s="2" t="s">
        <v>3</v>
      </c>
      <c r="CC179" s="2"/>
      <c r="CD179" s="2"/>
      <c r="CE179" s="2">
        <v>1566</v>
      </c>
      <c r="CF179" s="2">
        <v>0</v>
      </c>
      <c r="CG179" s="2">
        <v>0</v>
      </c>
      <c r="CH179" s="2"/>
      <c r="CI179" s="2"/>
      <c r="CJ179" s="2"/>
      <c r="CK179" s="2"/>
      <c r="CL179" s="2"/>
      <c r="CM179" s="2">
        <v>0</v>
      </c>
      <c r="CN179" s="2" t="s">
        <v>1250</v>
      </c>
      <c r="CO179" s="2">
        <v>0</v>
      </c>
      <c r="CP179" s="2">
        <f t="shared" si="157"/>
        <v>218.44</v>
      </c>
      <c r="CQ179" s="2">
        <f t="shared" si="158"/>
        <v>3.18</v>
      </c>
      <c r="CR179" s="2">
        <f>(ROUND((ROUND((((ET179*1.2))*AV179*1),2)*BB179),2)+ROUND((ROUND(((AE179-((EU179*1.2)))*AV179*1),2)*BS179),2))</f>
        <v>8.36</v>
      </c>
      <c r="CS179" s="2">
        <f>(ROUND((ROUND((((EU179*1.2))*AV179*1),2)*BS179),2)+ROUND((ROUND(((AE179-((EU179*1.2)))*AV179*1),2)*BS179),2))</f>
        <v>1.27</v>
      </c>
      <c r="CT179" s="2">
        <f t="shared" si="159"/>
        <v>32.15</v>
      </c>
      <c r="CU179" s="2">
        <f t="shared" si="160"/>
        <v>0</v>
      </c>
      <c r="CV179" s="2">
        <f t="shared" si="161"/>
        <v>2.4751079999999996</v>
      </c>
      <c r="CW179" s="2">
        <f t="shared" si="162"/>
        <v>0</v>
      </c>
      <c r="CX179" s="2">
        <f t="shared" si="163"/>
        <v>0</v>
      </c>
      <c r="CY179" s="2">
        <f>(ROUND((((S179+ROUND((ROUND((((EU179*1.2))*AV179*1),2)*BS179),2))*AT179)/100),2)+ROUND(((ROUND((ROUND(((AE179-((EU179*1.2)))*AV179*1),2)*BS179),2)*AT179)/100),2))</f>
        <v>157.16999999999999</v>
      </c>
      <c r="CZ179" s="2">
        <f>(ROUND((((S179+ROUND((ROUND((((EU179*1.2))*AV179*1),2)*BS179),2))*AU179)/100),2)+ROUND(((ROUND((ROUND(((AE179-((EU179*1.2)))*AV179*1),2)*BS179),2)*AU179)/100),2))</f>
        <v>82.64</v>
      </c>
      <c r="DA179" s="2"/>
      <c r="DB179" s="2">
        <v>93</v>
      </c>
      <c r="DC179" s="2" t="s">
        <v>3</v>
      </c>
      <c r="DD179" s="2" t="s">
        <v>62</v>
      </c>
      <c r="DE179" s="2" t="s">
        <v>63</v>
      </c>
      <c r="DF179" s="2" t="s">
        <v>63</v>
      </c>
      <c r="DG179" s="2" t="s">
        <v>63</v>
      </c>
      <c r="DH179" s="2" t="s">
        <v>3</v>
      </c>
      <c r="DI179" s="2" t="s">
        <v>63</v>
      </c>
      <c r="DJ179" s="2" t="s">
        <v>63</v>
      </c>
      <c r="DK179" s="2" t="s">
        <v>3</v>
      </c>
      <c r="DL179" s="2" t="s">
        <v>3</v>
      </c>
      <c r="DM179" s="2" t="s">
        <v>3</v>
      </c>
      <c r="DN179" s="2">
        <v>0</v>
      </c>
      <c r="DO179" s="2">
        <v>0</v>
      </c>
      <c r="DP179" s="2">
        <v>1</v>
      </c>
      <c r="DQ179" s="2">
        <v>1</v>
      </c>
      <c r="DR179" s="2"/>
      <c r="DS179" s="2"/>
      <c r="DT179" s="2"/>
      <c r="DU179" s="2">
        <v>1013</v>
      </c>
      <c r="DV179" s="2" t="s">
        <v>22</v>
      </c>
      <c r="DW179" s="2" t="s">
        <v>22</v>
      </c>
      <c r="DX179" s="2">
        <v>1</v>
      </c>
      <c r="DY179" s="2"/>
      <c r="DZ179" s="2" t="s">
        <v>3</v>
      </c>
      <c r="EA179" s="2" t="s">
        <v>3</v>
      </c>
      <c r="EB179" s="2" t="s">
        <v>3</v>
      </c>
      <c r="EC179" s="2" t="s">
        <v>3</v>
      </c>
      <c r="ED179" s="2"/>
      <c r="EE179" s="2">
        <v>55393699</v>
      </c>
      <c r="EF179" s="2">
        <v>40</v>
      </c>
      <c r="EG179" s="2" t="s">
        <v>26</v>
      </c>
      <c r="EH179" s="2">
        <v>0</v>
      </c>
      <c r="EI179" s="2" t="s">
        <v>3</v>
      </c>
      <c r="EJ179" s="2">
        <v>2</v>
      </c>
      <c r="EK179" s="2">
        <v>67</v>
      </c>
      <c r="EL179" s="2" t="s">
        <v>72</v>
      </c>
      <c r="EM179" s="2" t="s">
        <v>73</v>
      </c>
      <c r="EN179" s="2"/>
      <c r="EO179" s="2" t="s">
        <v>67</v>
      </c>
      <c r="EP179" s="2"/>
      <c r="EQ179" s="2">
        <v>0</v>
      </c>
      <c r="ER179" s="2">
        <v>35.42</v>
      </c>
      <c r="ES179" s="2">
        <v>3.18</v>
      </c>
      <c r="ET179" s="2">
        <v>6.65</v>
      </c>
      <c r="EU179" s="2">
        <v>1.01</v>
      </c>
      <c r="EV179" s="2">
        <v>25.59</v>
      </c>
      <c r="EW179" s="2">
        <v>1.97</v>
      </c>
      <c r="EX179" s="2">
        <v>0</v>
      </c>
      <c r="EY179" s="2">
        <v>0</v>
      </c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>
        <v>0</v>
      </c>
      <c r="FR179" s="2">
        <v>0</v>
      </c>
      <c r="FS179" s="2">
        <v>0</v>
      </c>
      <c r="FT179" s="2"/>
      <c r="FU179" s="2"/>
      <c r="FV179" s="2"/>
      <c r="FW179" s="2"/>
      <c r="FX179" s="2">
        <v>97</v>
      </c>
      <c r="FY179" s="2">
        <v>51</v>
      </c>
      <c r="FZ179" s="2"/>
      <c r="GA179" s="2" t="s">
        <v>3</v>
      </c>
      <c r="GB179" s="2"/>
      <c r="GC179" s="2"/>
      <c r="GD179" s="2">
        <v>1</v>
      </c>
      <c r="GE179" s="2"/>
      <c r="GF179" s="2">
        <v>-1524242333</v>
      </c>
      <c r="GG179" s="2">
        <v>2</v>
      </c>
      <c r="GH179" s="2">
        <v>1</v>
      </c>
      <c r="GI179" s="2">
        <v>2</v>
      </c>
      <c r="GJ179" s="2">
        <v>0</v>
      </c>
      <c r="GK179" s="2">
        <v>0</v>
      </c>
      <c r="GL179" s="2">
        <f t="shared" si="164"/>
        <v>0</v>
      </c>
      <c r="GM179" s="2">
        <f t="shared" si="165"/>
        <v>465.75</v>
      </c>
      <c r="GN179" s="2">
        <f t="shared" si="166"/>
        <v>0</v>
      </c>
      <c r="GO179" s="2">
        <f t="shared" si="167"/>
        <v>465.75</v>
      </c>
      <c r="GP179" s="2">
        <f t="shared" si="168"/>
        <v>0</v>
      </c>
      <c r="GQ179" s="2"/>
      <c r="GR179" s="2">
        <v>0</v>
      </c>
      <c r="GS179" s="2">
        <v>3</v>
      </c>
      <c r="GT179" s="2">
        <v>0</v>
      </c>
      <c r="GU179" s="2" t="s">
        <v>3</v>
      </c>
      <c r="GV179" s="2">
        <f t="shared" si="169"/>
        <v>0</v>
      </c>
      <c r="GW179" s="2">
        <v>1</v>
      </c>
      <c r="GX179" s="2">
        <f t="shared" si="170"/>
        <v>0</v>
      </c>
      <c r="GY179" s="2"/>
      <c r="GZ179" s="2"/>
      <c r="HA179" s="2">
        <v>0</v>
      </c>
      <c r="HB179" s="2">
        <v>0</v>
      </c>
      <c r="HC179" s="2">
        <f t="shared" si="171"/>
        <v>0</v>
      </c>
      <c r="HD179" s="2"/>
      <c r="HE179" s="2" t="s">
        <v>3</v>
      </c>
      <c r="HF179" s="2" t="s">
        <v>3</v>
      </c>
      <c r="HG179" s="2"/>
      <c r="HH179" s="2"/>
      <c r="HI179" s="2"/>
      <c r="HJ179" s="2"/>
      <c r="HK179" s="2"/>
      <c r="HL179" s="2"/>
      <c r="HM179" s="2" t="s">
        <v>3</v>
      </c>
      <c r="HN179" s="2" t="s">
        <v>3</v>
      </c>
      <c r="HO179" s="2" t="s">
        <v>3</v>
      </c>
      <c r="HP179" s="2" t="s">
        <v>3</v>
      </c>
      <c r="HQ179" s="2" t="s">
        <v>3</v>
      </c>
      <c r="HR179" s="2"/>
      <c r="HS179" s="2">
        <v>0</v>
      </c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>
        <v>0</v>
      </c>
      <c r="IL179" s="2"/>
      <c r="IM179" s="2"/>
      <c r="IN179" s="2"/>
      <c r="IO179" s="2"/>
      <c r="IP179" s="2"/>
      <c r="IQ179" s="2"/>
      <c r="IR179" s="2"/>
      <c r="IS179" s="2"/>
      <c r="IT179" s="2"/>
      <c r="IU179" s="2"/>
    </row>
    <row r="180" spans="1:255" x14ac:dyDescent="0.2">
      <c r="A180" s="3">
        <v>17</v>
      </c>
      <c r="B180" s="3">
        <v>1</v>
      </c>
      <c r="C180" s="3">
        <f>ROW(SmtRes!A364)</f>
        <v>364</v>
      </c>
      <c r="D180" s="3">
        <f>ROW(EtalonRes!A430)</f>
        <v>430</v>
      </c>
      <c r="E180" s="3" t="s">
        <v>295</v>
      </c>
      <c r="F180" s="3" t="s">
        <v>296</v>
      </c>
      <c r="G180" s="3" t="s">
        <v>297</v>
      </c>
      <c r="H180" s="3" t="s">
        <v>22</v>
      </c>
      <c r="I180" s="3">
        <v>5</v>
      </c>
      <c r="J180" s="3">
        <v>0</v>
      </c>
      <c r="K180" s="3">
        <v>5</v>
      </c>
      <c r="O180" s="3">
        <f t="shared" si="147"/>
        <v>9800.2199999999993</v>
      </c>
      <c r="P180" s="3">
        <f t="shared" si="148"/>
        <v>28.62</v>
      </c>
      <c r="Q180" s="3">
        <f>(ROUND((ROUND((((ET180*1.2))*AV180*I180),2)*BB180),2)+ROUND((ROUND(((AE180-((EU180*1.2)))*AV180*I180),2)*BS180),2))</f>
        <v>712.77</v>
      </c>
      <c r="R180" s="3">
        <f>(ROUND((ROUND((((EU180*1.2))*AV180*I180),2)*BS180),2)+ROUND((ROUND(((AE180-((EU180*1.2)))*AV180*I180),2)*BS180),2))</f>
        <v>357.26</v>
      </c>
      <c r="S180" s="3">
        <f t="shared" si="149"/>
        <v>9058.83</v>
      </c>
      <c r="T180" s="3">
        <f t="shared" si="150"/>
        <v>0</v>
      </c>
      <c r="U180" s="3">
        <f t="shared" si="151"/>
        <v>12.375539999999997</v>
      </c>
      <c r="V180" s="3">
        <f t="shared" si="152"/>
        <v>0</v>
      </c>
      <c r="W180" s="3">
        <f t="shared" si="153"/>
        <v>0</v>
      </c>
      <c r="X180" s="3">
        <f>(ROUND((((S180+ROUND((ROUND((((EU180*1.2))*AV180*I180),2)*BS180),2))*AT180)/100),2)+ROUND(((ROUND((ROUND(((AE180-((EU180*1.2)))*AV180*I180),2)*BS180),2)*AT180)/100),2))</f>
        <v>9133.61</v>
      </c>
      <c r="Y180" s="3">
        <f>(ROUND((((S180+ROUND((ROUND((((EU180*1.2))*AV180*I180),2)*BS180),2))*AU180)/100),2)+ROUND(((ROUND((ROUND(((AE180-((EU180*1.2)))*AV180*I180),2)*BS180),2)*AU180)/100),2))</f>
        <v>4802.21</v>
      </c>
      <c r="AA180" s="3">
        <v>55929115</v>
      </c>
      <c r="AB180" s="3">
        <f t="shared" si="154"/>
        <v>41.868000000000002</v>
      </c>
      <c r="AC180" s="3">
        <f>ROUND(((ES180*1)),6)</f>
        <v>3.18</v>
      </c>
      <c r="AD180" s="3">
        <f>ROUND(((((ET180*1.2))-((EU180*1.2)))+AE180),6)</f>
        <v>7.98</v>
      </c>
      <c r="AE180" s="3">
        <f>ROUND(((EU180*1.2)),6)</f>
        <v>1.212</v>
      </c>
      <c r="AF180" s="3">
        <f>ROUND(((EV180*1.2)),6)</f>
        <v>30.707999999999998</v>
      </c>
      <c r="AG180" s="3">
        <f t="shared" si="155"/>
        <v>0</v>
      </c>
      <c r="AH180" s="3">
        <f>((EW180*1.2))</f>
        <v>2.3639999999999999</v>
      </c>
      <c r="AI180" s="3">
        <f>((EX180*1.2))</f>
        <v>0</v>
      </c>
      <c r="AJ180" s="3">
        <f t="shared" si="156"/>
        <v>0</v>
      </c>
      <c r="AK180" s="3">
        <v>35.42</v>
      </c>
      <c r="AL180" s="3">
        <v>3.18</v>
      </c>
      <c r="AM180" s="3">
        <v>6.65</v>
      </c>
      <c r="AN180" s="3">
        <v>1.01</v>
      </c>
      <c r="AO180" s="3">
        <v>25.59</v>
      </c>
      <c r="AP180" s="3">
        <v>0</v>
      </c>
      <c r="AQ180" s="3">
        <v>1.97</v>
      </c>
      <c r="AR180" s="3">
        <v>0</v>
      </c>
      <c r="AS180" s="3">
        <v>0</v>
      </c>
      <c r="AT180" s="3">
        <v>97</v>
      </c>
      <c r="AU180" s="3">
        <v>51</v>
      </c>
      <c r="AV180" s="3">
        <v>1.0469999999999999</v>
      </c>
      <c r="AW180" s="3">
        <v>1</v>
      </c>
      <c r="AZ180" s="3">
        <v>1</v>
      </c>
      <c r="BA180" s="3">
        <v>56.35</v>
      </c>
      <c r="BB180" s="3">
        <v>17.059999999999999</v>
      </c>
      <c r="BC180" s="3">
        <v>1.8</v>
      </c>
      <c r="BD180" s="3" t="s">
        <v>3</v>
      </c>
      <c r="BE180" s="3" t="s">
        <v>3</v>
      </c>
      <c r="BF180" s="3" t="s">
        <v>3</v>
      </c>
      <c r="BG180" s="3" t="s">
        <v>3</v>
      </c>
      <c r="BH180" s="3">
        <v>0</v>
      </c>
      <c r="BI180" s="3">
        <v>2</v>
      </c>
      <c r="BJ180" s="3" t="s">
        <v>298</v>
      </c>
      <c r="BM180" s="3">
        <v>67</v>
      </c>
      <c r="BN180" s="3">
        <v>0</v>
      </c>
      <c r="BO180" s="3" t="s">
        <v>296</v>
      </c>
      <c r="BP180" s="3">
        <v>1</v>
      </c>
      <c r="BQ180" s="3">
        <v>40</v>
      </c>
      <c r="BR180" s="3">
        <v>0</v>
      </c>
      <c r="BS180" s="3">
        <v>56.35</v>
      </c>
      <c r="BT180" s="3">
        <v>1</v>
      </c>
      <c r="BU180" s="3">
        <v>1</v>
      </c>
      <c r="BV180" s="3">
        <v>1</v>
      </c>
      <c r="BW180" s="3">
        <v>1</v>
      </c>
      <c r="BX180" s="3">
        <v>1</v>
      </c>
      <c r="BY180" s="3" t="s">
        <v>3</v>
      </c>
      <c r="BZ180" s="3">
        <v>97</v>
      </c>
      <c r="CA180" s="3">
        <v>51</v>
      </c>
      <c r="CB180" s="3" t="s">
        <v>3</v>
      </c>
      <c r="CE180" s="3">
        <v>1566</v>
      </c>
      <c r="CF180" s="3">
        <v>0</v>
      </c>
      <c r="CG180" s="3">
        <v>0</v>
      </c>
      <c r="CM180" s="3">
        <v>0</v>
      </c>
      <c r="CN180" s="3" t="s">
        <v>1250</v>
      </c>
      <c r="CO180" s="3">
        <v>0</v>
      </c>
      <c r="CP180" s="3">
        <f t="shared" si="157"/>
        <v>9800.2199999999993</v>
      </c>
      <c r="CQ180" s="3">
        <f t="shared" si="158"/>
        <v>5.72</v>
      </c>
      <c r="CR180" s="3">
        <f>(ROUND((ROUND((((ET180*1.2))*AV180*1),2)*BB180),2)+ROUND((ROUND(((AE180-((EU180*1.2)))*AV180*1),2)*BS180),2))</f>
        <v>142.62</v>
      </c>
      <c r="CS180" s="3">
        <f>(ROUND((ROUND((((EU180*1.2))*AV180*1),2)*BS180),2)+ROUND((ROUND(((AE180-((EU180*1.2)))*AV180*1),2)*BS180),2))</f>
        <v>71.56</v>
      </c>
      <c r="CT180" s="3">
        <f t="shared" si="159"/>
        <v>1811.65</v>
      </c>
      <c r="CU180" s="3">
        <f t="shared" si="160"/>
        <v>0</v>
      </c>
      <c r="CV180" s="3">
        <f t="shared" si="161"/>
        <v>2.4751079999999996</v>
      </c>
      <c r="CW180" s="3">
        <f t="shared" si="162"/>
        <v>0</v>
      </c>
      <c r="CX180" s="3">
        <f t="shared" si="163"/>
        <v>0</v>
      </c>
      <c r="CY180" s="3">
        <f>(ROUND((((S180+ROUND((ROUND((((EU180*1.2))*AV180*1),2)*BS180),2))*AT180)/100),2)+ROUND(((ROUND((ROUND(((AE180-((EU180*1.2)))*AV180*1),2)*BS180),2)*AT180)/100),2))</f>
        <v>8856.48</v>
      </c>
      <c r="CZ180" s="3">
        <f>(ROUND((((S180+ROUND((ROUND((((EU180*1.2))*AV180*1),2)*BS180),2))*AU180)/100),2)+ROUND(((ROUND((ROUND(((AE180-((EU180*1.2)))*AV180*1),2)*BS180),2)*AU180)/100),2))</f>
        <v>4656.5</v>
      </c>
      <c r="DB180" s="3">
        <v>94</v>
      </c>
      <c r="DC180" s="3" t="s">
        <v>3</v>
      </c>
      <c r="DD180" s="3" t="s">
        <v>62</v>
      </c>
      <c r="DE180" s="3" t="s">
        <v>63</v>
      </c>
      <c r="DF180" s="3" t="s">
        <v>63</v>
      </c>
      <c r="DG180" s="3" t="s">
        <v>63</v>
      </c>
      <c r="DH180" s="3" t="s">
        <v>3</v>
      </c>
      <c r="DI180" s="3" t="s">
        <v>63</v>
      </c>
      <c r="DJ180" s="3" t="s">
        <v>63</v>
      </c>
      <c r="DK180" s="3" t="s">
        <v>3</v>
      </c>
      <c r="DL180" s="3" t="s">
        <v>3</v>
      </c>
      <c r="DM180" s="3" t="s">
        <v>3</v>
      </c>
      <c r="DN180" s="3">
        <v>0</v>
      </c>
      <c r="DO180" s="3">
        <v>0</v>
      </c>
      <c r="DP180" s="3">
        <v>1</v>
      </c>
      <c r="DQ180" s="3">
        <v>1</v>
      </c>
      <c r="DU180" s="3">
        <v>1013</v>
      </c>
      <c r="DV180" s="3" t="s">
        <v>22</v>
      </c>
      <c r="DW180" s="3" t="s">
        <v>22</v>
      </c>
      <c r="DX180" s="3">
        <v>1</v>
      </c>
      <c r="DZ180" s="3" t="s">
        <v>3</v>
      </c>
      <c r="EA180" s="3" t="s">
        <v>3</v>
      </c>
      <c r="EB180" s="3" t="s">
        <v>3</v>
      </c>
      <c r="EC180" s="3" t="s">
        <v>3</v>
      </c>
      <c r="EE180" s="3">
        <v>55393699</v>
      </c>
      <c r="EF180" s="3">
        <v>40</v>
      </c>
      <c r="EG180" s="3" t="s">
        <v>26</v>
      </c>
      <c r="EH180" s="3">
        <v>0</v>
      </c>
      <c r="EI180" s="3" t="s">
        <v>3</v>
      </c>
      <c r="EJ180" s="3">
        <v>2</v>
      </c>
      <c r="EK180" s="3">
        <v>67</v>
      </c>
      <c r="EL180" s="3" t="s">
        <v>72</v>
      </c>
      <c r="EM180" s="3" t="s">
        <v>73</v>
      </c>
      <c r="EO180" s="3" t="s">
        <v>67</v>
      </c>
      <c r="EQ180" s="3">
        <v>0</v>
      </c>
      <c r="ER180" s="3">
        <v>35.42</v>
      </c>
      <c r="ES180" s="3">
        <v>3.18</v>
      </c>
      <c r="ET180" s="3">
        <v>6.65</v>
      </c>
      <c r="EU180" s="3">
        <v>1.01</v>
      </c>
      <c r="EV180" s="3">
        <v>25.59</v>
      </c>
      <c r="EW180" s="3">
        <v>1.97</v>
      </c>
      <c r="EX180" s="3">
        <v>0</v>
      </c>
      <c r="EY180" s="3">
        <v>0</v>
      </c>
      <c r="FQ180" s="3">
        <v>0</v>
      </c>
      <c r="FR180" s="3">
        <v>0</v>
      </c>
      <c r="FS180" s="3">
        <v>0</v>
      </c>
      <c r="FX180" s="3">
        <v>97</v>
      </c>
      <c r="FY180" s="3">
        <v>51</v>
      </c>
      <c r="GA180" s="3" t="s">
        <v>3</v>
      </c>
      <c r="GD180" s="3">
        <v>1</v>
      </c>
      <c r="GF180" s="3">
        <v>-1524242333</v>
      </c>
      <c r="GG180" s="3">
        <v>2</v>
      </c>
      <c r="GH180" s="3">
        <v>1</v>
      </c>
      <c r="GI180" s="3">
        <v>2</v>
      </c>
      <c r="GJ180" s="3">
        <v>0</v>
      </c>
      <c r="GK180" s="3">
        <v>0</v>
      </c>
      <c r="GL180" s="3">
        <f t="shared" si="164"/>
        <v>0</v>
      </c>
      <c r="GM180" s="3">
        <f t="shared" si="165"/>
        <v>23736.04</v>
      </c>
      <c r="GN180" s="3">
        <f t="shared" si="166"/>
        <v>0</v>
      </c>
      <c r="GO180" s="3">
        <f t="shared" si="167"/>
        <v>23736.04</v>
      </c>
      <c r="GP180" s="3">
        <f t="shared" si="168"/>
        <v>0</v>
      </c>
      <c r="GR180" s="3">
        <v>0</v>
      </c>
      <c r="GS180" s="3">
        <v>3</v>
      </c>
      <c r="GT180" s="3">
        <v>0</v>
      </c>
      <c r="GU180" s="3" t="s">
        <v>3</v>
      </c>
      <c r="GV180" s="3">
        <f t="shared" si="169"/>
        <v>0</v>
      </c>
      <c r="GW180" s="3">
        <v>1</v>
      </c>
      <c r="GX180" s="3">
        <f t="shared" si="170"/>
        <v>0</v>
      </c>
      <c r="HA180" s="3">
        <v>0</v>
      </c>
      <c r="HB180" s="3">
        <v>0</v>
      </c>
      <c r="HC180" s="3">
        <f t="shared" si="171"/>
        <v>0</v>
      </c>
      <c r="HE180" s="3" t="s">
        <v>3</v>
      </c>
      <c r="HF180" s="3" t="s">
        <v>3</v>
      </c>
      <c r="HM180" s="3" t="s">
        <v>3</v>
      </c>
      <c r="HN180" s="3" t="s">
        <v>3</v>
      </c>
      <c r="HO180" s="3" t="s">
        <v>3</v>
      </c>
      <c r="HP180" s="3" t="s">
        <v>3</v>
      </c>
      <c r="HQ180" s="3" t="s">
        <v>3</v>
      </c>
      <c r="HS180" s="3">
        <v>0</v>
      </c>
      <c r="IK180" s="3">
        <v>0</v>
      </c>
    </row>
    <row r="181" spans="1:255" x14ac:dyDescent="0.2">
      <c r="A181" s="2">
        <v>17</v>
      </c>
      <c r="B181" s="2">
        <v>1</v>
      </c>
      <c r="C181" s="2"/>
      <c r="D181" s="2"/>
      <c r="E181" s="2" t="s">
        <v>299</v>
      </c>
      <c r="F181" s="2" t="s">
        <v>300</v>
      </c>
      <c r="G181" s="2" t="s">
        <v>301</v>
      </c>
      <c r="H181" s="2" t="s">
        <v>161</v>
      </c>
      <c r="I181" s="2">
        <v>5</v>
      </c>
      <c r="J181" s="2">
        <v>0</v>
      </c>
      <c r="K181" s="2">
        <v>5</v>
      </c>
      <c r="L181" s="2"/>
      <c r="M181" s="2"/>
      <c r="N181" s="2"/>
      <c r="O181" s="2">
        <f t="shared" si="147"/>
        <v>4777.3999999999996</v>
      </c>
      <c r="P181" s="2">
        <f t="shared" si="148"/>
        <v>4777.3999999999996</v>
      </c>
      <c r="Q181" s="2">
        <f>(ROUND((ROUND(((ET181)*AV181*I181),2)*BB181),2)+ROUND((ROUND(((AE181-(EU181))*AV181*I181),2)*BS181),2))</f>
        <v>0</v>
      </c>
      <c r="R181" s="2">
        <f>(ROUND((ROUND(((EU181)*AV181*I181),2)*BS181),2)+ROUND((ROUND(((AE181-(EU181))*AV181*I181),2)*BS181),2))</f>
        <v>0</v>
      </c>
      <c r="S181" s="2">
        <f t="shared" si="149"/>
        <v>0</v>
      </c>
      <c r="T181" s="2">
        <f t="shared" si="150"/>
        <v>0</v>
      </c>
      <c r="U181" s="2">
        <f t="shared" si="151"/>
        <v>0</v>
      </c>
      <c r="V181" s="2">
        <f t="shared" si="152"/>
        <v>0</v>
      </c>
      <c r="W181" s="2">
        <f t="shared" si="153"/>
        <v>0</v>
      </c>
      <c r="X181" s="2">
        <f>(ROUND((((S181+ROUND((ROUND(((EU181)*AV181*I181),2)*BS181),2))*AT181)/100),2)+ROUND(((ROUND((ROUND(((AE181-(EU181))*AV181*I181),2)*BS181),2)*AT181)/100),2))</f>
        <v>0</v>
      </c>
      <c r="Y181" s="2">
        <f>(ROUND((((S181+ROUND((ROUND(((EU181)*AV181*I181),2)*BS181),2))*AU181)/100),2)+ROUND(((ROUND((ROUND(((AE181-(EU181))*AV181*I181),2)*BS181),2)*AU181)/100),2))</f>
        <v>0</v>
      </c>
      <c r="Z181" s="2"/>
      <c r="AA181" s="2">
        <v>55929113</v>
      </c>
      <c r="AB181" s="2">
        <f t="shared" si="154"/>
        <v>955.48</v>
      </c>
      <c r="AC181" s="2">
        <f>ROUND((ES181),6)</f>
        <v>955.48</v>
      </c>
      <c r="AD181" s="2">
        <f>ROUND((((ET181)-(EU181))+AE181),6)</f>
        <v>0</v>
      </c>
      <c r="AE181" s="2">
        <f>ROUND((EU181),6)</f>
        <v>0</v>
      </c>
      <c r="AF181" s="2">
        <f>ROUND((EV181),6)</f>
        <v>0</v>
      </c>
      <c r="AG181" s="2">
        <f t="shared" si="155"/>
        <v>0</v>
      </c>
      <c r="AH181" s="2">
        <f>(EW181)</f>
        <v>0</v>
      </c>
      <c r="AI181" s="2">
        <f>(EX181)</f>
        <v>0</v>
      </c>
      <c r="AJ181" s="2">
        <f t="shared" si="156"/>
        <v>0</v>
      </c>
      <c r="AK181" s="2">
        <v>955.48</v>
      </c>
      <c r="AL181" s="2">
        <v>955.48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1</v>
      </c>
      <c r="AW181" s="2">
        <v>1</v>
      </c>
      <c r="AX181" s="2"/>
      <c r="AY181" s="2"/>
      <c r="AZ181" s="2">
        <v>1</v>
      </c>
      <c r="BA181" s="2">
        <v>1</v>
      </c>
      <c r="BB181" s="2">
        <v>1</v>
      </c>
      <c r="BC181" s="2">
        <v>1</v>
      </c>
      <c r="BD181" s="2" t="s">
        <v>3</v>
      </c>
      <c r="BE181" s="2" t="s">
        <v>3</v>
      </c>
      <c r="BF181" s="2" t="s">
        <v>3</v>
      </c>
      <c r="BG181" s="2" t="s">
        <v>3</v>
      </c>
      <c r="BH181" s="2">
        <v>3</v>
      </c>
      <c r="BI181" s="2">
        <v>3</v>
      </c>
      <c r="BJ181" s="2" t="s">
        <v>300</v>
      </c>
      <c r="BK181" s="2"/>
      <c r="BL181" s="2"/>
      <c r="BM181" s="2">
        <v>400007</v>
      </c>
      <c r="BN181" s="2">
        <v>0</v>
      </c>
      <c r="BO181" s="2" t="s">
        <v>3</v>
      </c>
      <c r="BP181" s="2">
        <v>0</v>
      </c>
      <c r="BQ181" s="2">
        <v>214</v>
      </c>
      <c r="BR181" s="2">
        <v>0</v>
      </c>
      <c r="BS181" s="2">
        <v>1</v>
      </c>
      <c r="BT181" s="2">
        <v>1</v>
      </c>
      <c r="BU181" s="2">
        <v>1</v>
      </c>
      <c r="BV181" s="2">
        <v>1</v>
      </c>
      <c r="BW181" s="2">
        <v>1</v>
      </c>
      <c r="BX181" s="2">
        <v>1</v>
      </c>
      <c r="BY181" s="2" t="s">
        <v>3</v>
      </c>
      <c r="BZ181" s="2">
        <v>0</v>
      </c>
      <c r="CA181" s="2">
        <v>0</v>
      </c>
      <c r="CB181" s="2" t="s">
        <v>3</v>
      </c>
      <c r="CC181" s="2"/>
      <c r="CD181" s="2"/>
      <c r="CE181" s="2">
        <v>1566</v>
      </c>
      <c r="CF181" s="2">
        <v>0</v>
      </c>
      <c r="CG181" s="2">
        <v>0</v>
      </c>
      <c r="CH181" s="2"/>
      <c r="CI181" s="2"/>
      <c r="CJ181" s="2"/>
      <c r="CK181" s="2"/>
      <c r="CL181" s="2"/>
      <c r="CM181" s="2">
        <v>0</v>
      </c>
      <c r="CN181" s="2" t="s">
        <v>3</v>
      </c>
      <c r="CO181" s="2">
        <v>0</v>
      </c>
      <c r="CP181" s="2">
        <f t="shared" si="157"/>
        <v>4777.3999999999996</v>
      </c>
      <c r="CQ181" s="2">
        <f t="shared" si="158"/>
        <v>955.48</v>
      </c>
      <c r="CR181" s="2">
        <f>(ROUND((ROUND(((ET181)*AV181*1),2)*BB181),2)+ROUND((ROUND(((AE181-(EU181))*AV181*1),2)*BS181),2))</f>
        <v>0</v>
      </c>
      <c r="CS181" s="2">
        <f>(ROUND((ROUND(((EU181)*AV181*1),2)*BS181),2)+ROUND((ROUND(((AE181-(EU181))*AV181*1),2)*BS181),2))</f>
        <v>0</v>
      </c>
      <c r="CT181" s="2">
        <f t="shared" si="159"/>
        <v>0</v>
      </c>
      <c r="CU181" s="2">
        <f t="shared" si="160"/>
        <v>0</v>
      </c>
      <c r="CV181" s="2">
        <f t="shared" si="161"/>
        <v>0</v>
      </c>
      <c r="CW181" s="2">
        <f t="shared" si="162"/>
        <v>0</v>
      </c>
      <c r="CX181" s="2">
        <f t="shared" si="163"/>
        <v>0</v>
      </c>
      <c r="CY181" s="2">
        <f>(ROUND((((S181+ROUND((ROUND(((EU181)*AV181*1),2)*BS181),2))*AT181)/100),2)+ROUND(((ROUND((ROUND(((AE181-(EU181))*AV181*1),2)*BS181),2)*AT181)/100),2))</f>
        <v>0</v>
      </c>
      <c r="CZ181" s="2">
        <f>(ROUND((((S181+ROUND((ROUND(((EU181)*AV181*1),2)*BS181),2))*AU181)/100),2)+ROUND(((ROUND((ROUND(((AE181-(EU181))*AV181*1),2)*BS181),2)*AU181)/100),2))</f>
        <v>0</v>
      </c>
      <c r="DA181" s="2"/>
      <c r="DB181" s="2"/>
      <c r="DC181" s="2" t="s">
        <v>3</v>
      </c>
      <c r="DD181" s="2" t="s">
        <v>3</v>
      </c>
      <c r="DE181" s="2" t="s">
        <v>3</v>
      </c>
      <c r="DF181" s="2" t="s">
        <v>3</v>
      </c>
      <c r="DG181" s="2" t="s">
        <v>3</v>
      </c>
      <c r="DH181" s="2" t="s">
        <v>3</v>
      </c>
      <c r="DI181" s="2" t="s">
        <v>3</v>
      </c>
      <c r="DJ181" s="2" t="s">
        <v>3</v>
      </c>
      <c r="DK181" s="2" t="s">
        <v>3</v>
      </c>
      <c r="DL181" s="2" t="s">
        <v>3</v>
      </c>
      <c r="DM181" s="2" t="s">
        <v>3</v>
      </c>
      <c r="DN181" s="2">
        <v>0</v>
      </c>
      <c r="DO181" s="2">
        <v>0</v>
      </c>
      <c r="DP181" s="2">
        <v>1</v>
      </c>
      <c r="DQ181" s="2">
        <v>1</v>
      </c>
      <c r="DR181" s="2"/>
      <c r="DS181" s="2"/>
      <c r="DT181" s="2"/>
      <c r="DU181" s="2">
        <v>1013</v>
      </c>
      <c r="DV181" s="2" t="s">
        <v>161</v>
      </c>
      <c r="DW181" s="2" t="s">
        <v>161</v>
      </c>
      <c r="DX181" s="2">
        <v>1</v>
      </c>
      <c r="DY181" s="2"/>
      <c r="DZ181" s="2" t="s">
        <v>3</v>
      </c>
      <c r="EA181" s="2" t="s">
        <v>3</v>
      </c>
      <c r="EB181" s="2" t="s">
        <v>3</v>
      </c>
      <c r="EC181" s="2" t="s">
        <v>3</v>
      </c>
      <c r="ED181" s="2"/>
      <c r="EE181" s="2">
        <v>55393630</v>
      </c>
      <c r="EF181" s="2">
        <v>214</v>
      </c>
      <c r="EG181" s="2" t="s">
        <v>162</v>
      </c>
      <c r="EH181" s="2">
        <v>0</v>
      </c>
      <c r="EI181" s="2" t="s">
        <v>3</v>
      </c>
      <c r="EJ181" s="2">
        <v>3</v>
      </c>
      <c r="EK181" s="2">
        <v>400007</v>
      </c>
      <c r="EL181" s="2" t="s">
        <v>162</v>
      </c>
      <c r="EM181" s="2" t="s">
        <v>163</v>
      </c>
      <c r="EN181" s="2"/>
      <c r="EO181" s="2" t="s">
        <v>3</v>
      </c>
      <c r="EP181" s="2"/>
      <c r="EQ181" s="2">
        <v>16</v>
      </c>
      <c r="ER181" s="2">
        <v>0</v>
      </c>
      <c r="ES181" s="2">
        <v>955.48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>
        <v>0</v>
      </c>
      <c r="FR181" s="2">
        <f>P181</f>
        <v>4777.3999999999996</v>
      </c>
      <c r="FS181" s="2">
        <v>0</v>
      </c>
      <c r="FT181" s="2"/>
      <c r="FU181" s="2"/>
      <c r="FV181" s="2"/>
      <c r="FW181" s="2"/>
      <c r="FX181" s="2">
        <v>0</v>
      </c>
      <c r="FY181" s="2">
        <v>0</v>
      </c>
      <c r="FZ181" s="2"/>
      <c r="GA181" s="2" t="s">
        <v>302</v>
      </c>
      <c r="GB181" s="2"/>
      <c r="GC181" s="2"/>
      <c r="GD181" s="2">
        <v>1</v>
      </c>
      <c r="GE181" s="2"/>
      <c r="GF181" s="2">
        <v>1063433582</v>
      </c>
      <c r="GG181" s="2">
        <v>2</v>
      </c>
      <c r="GH181" s="2">
        <v>4</v>
      </c>
      <c r="GI181" s="2">
        <v>-2</v>
      </c>
      <c r="GJ181" s="2">
        <v>0</v>
      </c>
      <c r="GK181" s="2">
        <v>0</v>
      </c>
      <c r="GL181" s="2">
        <f t="shared" si="164"/>
        <v>0</v>
      </c>
      <c r="GM181" s="2">
        <f t="shared" si="165"/>
        <v>4777.3999999999996</v>
      </c>
      <c r="GN181" s="2">
        <f t="shared" si="166"/>
        <v>0</v>
      </c>
      <c r="GO181" s="2">
        <f t="shared" si="167"/>
        <v>0</v>
      </c>
      <c r="GP181" s="2">
        <f t="shared" si="168"/>
        <v>0</v>
      </c>
      <c r="GQ181" s="2"/>
      <c r="GR181" s="2">
        <v>1</v>
      </c>
      <c r="GS181" s="2">
        <v>2</v>
      </c>
      <c r="GT181" s="2">
        <v>0</v>
      </c>
      <c r="GU181" s="2" t="s">
        <v>3</v>
      </c>
      <c r="GV181" s="2">
        <f t="shared" si="169"/>
        <v>0</v>
      </c>
      <c r="GW181" s="2">
        <v>1</v>
      </c>
      <c r="GX181" s="2">
        <f t="shared" si="170"/>
        <v>0</v>
      </c>
      <c r="GY181" s="2"/>
      <c r="GZ181" s="2"/>
      <c r="HA181" s="2">
        <v>0</v>
      </c>
      <c r="HB181" s="2">
        <v>0</v>
      </c>
      <c r="HC181" s="2">
        <f t="shared" si="171"/>
        <v>0</v>
      </c>
      <c r="HD181" s="2"/>
      <c r="HE181" s="2" t="s">
        <v>34</v>
      </c>
      <c r="HF181" s="2" t="s">
        <v>165</v>
      </c>
      <c r="HG181" s="2"/>
      <c r="HH181" s="2"/>
      <c r="HI181" s="2"/>
      <c r="HJ181" s="2"/>
      <c r="HK181" s="2"/>
      <c r="HL181" s="2"/>
      <c r="HM181" s="2" t="s">
        <v>3</v>
      </c>
      <c r="HN181" s="2" t="s">
        <v>3</v>
      </c>
      <c r="HO181" s="2" t="s">
        <v>3</v>
      </c>
      <c r="HP181" s="2" t="s">
        <v>3</v>
      </c>
      <c r="HQ181" s="2" t="s">
        <v>3</v>
      </c>
      <c r="HR181" s="2"/>
      <c r="HS181" s="2">
        <v>0</v>
      </c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>
        <v>0</v>
      </c>
      <c r="IL181" s="2"/>
      <c r="IM181" s="2"/>
      <c r="IN181" s="2"/>
      <c r="IO181" s="2"/>
      <c r="IP181" s="2"/>
      <c r="IQ181" s="2"/>
      <c r="IR181" s="2"/>
      <c r="IS181" s="2"/>
      <c r="IT181" s="2"/>
      <c r="IU181" s="2"/>
    </row>
    <row r="182" spans="1:255" x14ac:dyDescent="0.2">
      <c r="A182" s="3">
        <v>17</v>
      </c>
      <c r="B182" s="3">
        <v>1</v>
      </c>
      <c r="E182" s="3" t="s">
        <v>299</v>
      </c>
      <c r="F182" s="3" t="s">
        <v>300</v>
      </c>
      <c r="G182" s="3" t="s">
        <v>301</v>
      </c>
      <c r="H182" s="3" t="s">
        <v>161</v>
      </c>
      <c r="I182" s="3">
        <v>5</v>
      </c>
      <c r="J182" s="3">
        <v>0</v>
      </c>
      <c r="K182" s="3">
        <v>5</v>
      </c>
      <c r="O182" s="3">
        <f t="shared" si="147"/>
        <v>36164.92</v>
      </c>
      <c r="P182" s="3">
        <f t="shared" si="148"/>
        <v>36164.92</v>
      </c>
      <c r="Q182" s="3">
        <f>(ROUND((ROUND(((ET182)*AV182*I182),2)*BB182),2)+ROUND((ROUND(((AE182-(EU182))*AV182*I182),2)*BS182),2))</f>
        <v>0</v>
      </c>
      <c r="R182" s="3">
        <f>(ROUND((ROUND(((EU182)*AV182*I182),2)*BS182),2)+ROUND((ROUND(((AE182-(EU182))*AV182*I182),2)*BS182),2))</f>
        <v>0</v>
      </c>
      <c r="S182" s="3">
        <f t="shared" si="149"/>
        <v>0</v>
      </c>
      <c r="T182" s="3">
        <f t="shared" si="150"/>
        <v>0</v>
      </c>
      <c r="U182" s="3">
        <f t="shared" si="151"/>
        <v>0</v>
      </c>
      <c r="V182" s="3">
        <f t="shared" si="152"/>
        <v>0</v>
      </c>
      <c r="W182" s="3">
        <f t="shared" si="153"/>
        <v>0</v>
      </c>
      <c r="X182" s="3">
        <f>(ROUND((((S182+ROUND((ROUND(((EU182)*AV182*I182),2)*BS182),2))*AT182)/100),2)+ROUND(((ROUND((ROUND(((AE182-(EU182))*AV182*I182),2)*BS182),2)*AT182)/100),2))</f>
        <v>0</v>
      </c>
      <c r="Y182" s="3">
        <f>(ROUND((((S182+ROUND((ROUND(((EU182)*AV182*I182),2)*BS182),2))*AU182)/100),2)+ROUND(((ROUND((ROUND(((AE182-(EU182))*AV182*I182),2)*BS182),2)*AU182)/100),2))</f>
        <v>0</v>
      </c>
      <c r="AA182" s="3">
        <v>55929115</v>
      </c>
      <c r="AB182" s="3">
        <f t="shared" si="154"/>
        <v>955.48</v>
      </c>
      <c r="AC182" s="3">
        <f>ROUND((ES182),6)</f>
        <v>955.48</v>
      </c>
      <c r="AD182" s="3">
        <f>ROUND((((ET182)-(EU182))+AE182),6)</f>
        <v>0</v>
      </c>
      <c r="AE182" s="3">
        <f>ROUND((EU182),6)</f>
        <v>0</v>
      </c>
      <c r="AF182" s="3">
        <f>ROUND((EV182),6)</f>
        <v>0</v>
      </c>
      <c r="AG182" s="3">
        <f t="shared" si="155"/>
        <v>0</v>
      </c>
      <c r="AH182" s="3">
        <f>(EW182)</f>
        <v>0</v>
      </c>
      <c r="AI182" s="3">
        <f>(EX182)</f>
        <v>0</v>
      </c>
      <c r="AJ182" s="3">
        <f t="shared" si="156"/>
        <v>0</v>
      </c>
      <c r="AK182" s="3">
        <v>955.48</v>
      </c>
      <c r="AL182" s="3">
        <v>955.48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1</v>
      </c>
      <c r="AW182" s="3">
        <v>1</v>
      </c>
      <c r="AZ182" s="3">
        <v>1</v>
      </c>
      <c r="BA182" s="3">
        <v>1</v>
      </c>
      <c r="BB182" s="3">
        <v>1</v>
      </c>
      <c r="BC182" s="3">
        <v>7.57</v>
      </c>
      <c r="BD182" s="3" t="s">
        <v>3</v>
      </c>
      <c r="BE182" s="3" t="s">
        <v>3</v>
      </c>
      <c r="BF182" s="3" t="s">
        <v>3</v>
      </c>
      <c r="BG182" s="3" t="s">
        <v>3</v>
      </c>
      <c r="BH182" s="3">
        <v>3</v>
      </c>
      <c r="BI182" s="3">
        <v>3</v>
      </c>
      <c r="BJ182" s="3" t="s">
        <v>300</v>
      </c>
      <c r="BM182" s="3">
        <v>400007</v>
      </c>
      <c r="BN182" s="3">
        <v>0</v>
      </c>
      <c r="BO182" s="3" t="s">
        <v>3</v>
      </c>
      <c r="BP182" s="3">
        <v>0</v>
      </c>
      <c r="BQ182" s="3">
        <v>214</v>
      </c>
      <c r="BR182" s="3">
        <v>0</v>
      </c>
      <c r="BS182" s="3">
        <v>1</v>
      </c>
      <c r="BT182" s="3">
        <v>1</v>
      </c>
      <c r="BU182" s="3">
        <v>1</v>
      </c>
      <c r="BV182" s="3">
        <v>1</v>
      </c>
      <c r="BW182" s="3">
        <v>1</v>
      </c>
      <c r="BX182" s="3">
        <v>1</v>
      </c>
      <c r="BY182" s="3" t="s">
        <v>3</v>
      </c>
      <c r="BZ182" s="3">
        <v>0</v>
      </c>
      <c r="CA182" s="3">
        <v>0</v>
      </c>
      <c r="CB182" s="3" t="s">
        <v>3</v>
      </c>
      <c r="CE182" s="3">
        <v>1566</v>
      </c>
      <c r="CF182" s="3">
        <v>0</v>
      </c>
      <c r="CG182" s="3">
        <v>0</v>
      </c>
      <c r="CM182" s="3">
        <v>0</v>
      </c>
      <c r="CN182" s="3" t="s">
        <v>3</v>
      </c>
      <c r="CO182" s="3">
        <v>0</v>
      </c>
      <c r="CP182" s="3">
        <f t="shared" si="157"/>
        <v>36164.92</v>
      </c>
      <c r="CQ182" s="3">
        <f t="shared" si="158"/>
        <v>7232.98</v>
      </c>
      <c r="CR182" s="3">
        <f>(ROUND((ROUND(((ET182)*AV182*1),2)*BB182),2)+ROUND((ROUND(((AE182-(EU182))*AV182*1),2)*BS182),2))</f>
        <v>0</v>
      </c>
      <c r="CS182" s="3">
        <f>(ROUND((ROUND(((EU182)*AV182*1),2)*BS182),2)+ROUND((ROUND(((AE182-(EU182))*AV182*1),2)*BS182),2))</f>
        <v>0</v>
      </c>
      <c r="CT182" s="3">
        <f t="shared" si="159"/>
        <v>0</v>
      </c>
      <c r="CU182" s="3">
        <f t="shared" si="160"/>
        <v>0</v>
      </c>
      <c r="CV182" s="3">
        <f t="shared" si="161"/>
        <v>0</v>
      </c>
      <c r="CW182" s="3">
        <f t="shared" si="162"/>
        <v>0</v>
      </c>
      <c r="CX182" s="3">
        <f t="shared" si="163"/>
        <v>0</v>
      </c>
      <c r="CY182" s="3">
        <f>(ROUND((((S182+ROUND((ROUND(((EU182)*AV182*1),2)*BS182),2))*AT182)/100),2)+ROUND(((ROUND((ROUND(((AE182-(EU182))*AV182*1),2)*BS182),2)*AT182)/100),2))</f>
        <v>0</v>
      </c>
      <c r="CZ182" s="3">
        <f>(ROUND((((S182+ROUND((ROUND(((EU182)*AV182*1),2)*BS182),2))*AU182)/100),2)+ROUND(((ROUND((ROUND(((AE182-(EU182))*AV182*1),2)*BS182),2)*AU182)/100),2))</f>
        <v>0</v>
      </c>
      <c r="DC182" s="3" t="s">
        <v>3</v>
      </c>
      <c r="DD182" s="3" t="s">
        <v>3</v>
      </c>
      <c r="DE182" s="3" t="s">
        <v>3</v>
      </c>
      <c r="DF182" s="3" t="s">
        <v>3</v>
      </c>
      <c r="DG182" s="3" t="s">
        <v>3</v>
      </c>
      <c r="DH182" s="3" t="s">
        <v>3</v>
      </c>
      <c r="DI182" s="3" t="s">
        <v>3</v>
      </c>
      <c r="DJ182" s="3" t="s">
        <v>3</v>
      </c>
      <c r="DK182" s="3" t="s">
        <v>3</v>
      </c>
      <c r="DL182" s="3" t="s">
        <v>3</v>
      </c>
      <c r="DM182" s="3" t="s">
        <v>3</v>
      </c>
      <c r="DN182" s="3">
        <v>0</v>
      </c>
      <c r="DO182" s="3">
        <v>0</v>
      </c>
      <c r="DP182" s="3">
        <v>1</v>
      </c>
      <c r="DQ182" s="3">
        <v>1</v>
      </c>
      <c r="DU182" s="3">
        <v>1013</v>
      </c>
      <c r="DV182" s="3" t="s">
        <v>161</v>
      </c>
      <c r="DW182" s="3" t="s">
        <v>161</v>
      </c>
      <c r="DX182" s="3">
        <v>1</v>
      </c>
      <c r="DZ182" s="3" t="s">
        <v>3</v>
      </c>
      <c r="EA182" s="3" t="s">
        <v>3</v>
      </c>
      <c r="EB182" s="3" t="s">
        <v>3</v>
      </c>
      <c r="EC182" s="3" t="s">
        <v>3</v>
      </c>
      <c r="EE182" s="3">
        <v>55393630</v>
      </c>
      <c r="EF182" s="3">
        <v>214</v>
      </c>
      <c r="EG182" s="3" t="s">
        <v>162</v>
      </c>
      <c r="EH182" s="3">
        <v>0</v>
      </c>
      <c r="EI182" s="3" t="s">
        <v>3</v>
      </c>
      <c r="EJ182" s="3">
        <v>3</v>
      </c>
      <c r="EK182" s="3">
        <v>400007</v>
      </c>
      <c r="EL182" s="3" t="s">
        <v>162</v>
      </c>
      <c r="EM182" s="3" t="s">
        <v>163</v>
      </c>
      <c r="EO182" s="3" t="s">
        <v>3</v>
      </c>
      <c r="EQ182" s="3">
        <v>16</v>
      </c>
      <c r="ER182" s="3">
        <v>0</v>
      </c>
      <c r="ES182" s="3">
        <v>955.48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5</v>
      </c>
      <c r="FC182" s="3">
        <v>1</v>
      </c>
      <c r="FD182" s="3">
        <v>18</v>
      </c>
      <c r="FF182" s="3">
        <v>8465.61</v>
      </c>
      <c r="FQ182" s="3">
        <v>0</v>
      </c>
      <c r="FR182" s="3">
        <f>P182</f>
        <v>36164.92</v>
      </c>
      <c r="FS182" s="3">
        <v>0</v>
      </c>
      <c r="FX182" s="3">
        <v>0</v>
      </c>
      <c r="FY182" s="3">
        <v>0</v>
      </c>
      <c r="GA182" s="3" t="s">
        <v>302</v>
      </c>
      <c r="GD182" s="3">
        <v>1</v>
      </c>
      <c r="GF182" s="3">
        <v>1063433582</v>
      </c>
      <c r="GG182" s="3">
        <v>2</v>
      </c>
      <c r="GH182" s="3">
        <v>3</v>
      </c>
      <c r="GI182" s="3">
        <v>5</v>
      </c>
      <c r="GJ182" s="3">
        <v>0</v>
      </c>
      <c r="GK182" s="3">
        <v>0</v>
      </c>
      <c r="GL182" s="3">
        <f t="shared" si="164"/>
        <v>0</v>
      </c>
      <c r="GM182" s="3">
        <f t="shared" si="165"/>
        <v>36164.92</v>
      </c>
      <c r="GN182" s="3">
        <f t="shared" si="166"/>
        <v>0</v>
      </c>
      <c r="GO182" s="3">
        <f t="shared" si="167"/>
        <v>0</v>
      </c>
      <c r="GP182" s="3">
        <f t="shared" si="168"/>
        <v>0</v>
      </c>
      <c r="GR182" s="3">
        <v>1</v>
      </c>
      <c r="GS182" s="3">
        <v>1</v>
      </c>
      <c r="GT182" s="3">
        <v>0</v>
      </c>
      <c r="GU182" s="3" t="s">
        <v>3</v>
      </c>
      <c r="GV182" s="3">
        <f t="shared" si="169"/>
        <v>0</v>
      </c>
      <c r="GW182" s="3">
        <v>1</v>
      </c>
      <c r="GX182" s="3">
        <f t="shared" si="170"/>
        <v>0</v>
      </c>
      <c r="HA182" s="3">
        <v>0</v>
      </c>
      <c r="HB182" s="3">
        <v>0</v>
      </c>
      <c r="HC182" s="3">
        <f t="shared" si="171"/>
        <v>0</v>
      </c>
      <c r="HE182" s="3" t="s">
        <v>34</v>
      </c>
      <c r="HF182" s="3" t="s">
        <v>165</v>
      </c>
      <c r="HM182" s="3" t="s">
        <v>3</v>
      </c>
      <c r="HN182" s="3" t="s">
        <v>3</v>
      </c>
      <c r="HO182" s="3" t="s">
        <v>3</v>
      </c>
      <c r="HP182" s="3" t="s">
        <v>3</v>
      </c>
      <c r="HQ182" s="3" t="s">
        <v>3</v>
      </c>
      <c r="HS182" s="3">
        <v>0</v>
      </c>
      <c r="IK182" s="3">
        <v>0</v>
      </c>
    </row>
    <row r="183" spans="1:255" x14ac:dyDescent="0.2">
      <c r="A183" s="2">
        <v>17</v>
      </c>
      <c r="B183" s="2">
        <v>1</v>
      </c>
      <c r="C183" s="2">
        <f>ROW(SmtRes!A373)</f>
        <v>373</v>
      </c>
      <c r="D183" s="2">
        <f>ROW(EtalonRes!A440)</f>
        <v>440</v>
      </c>
      <c r="E183" s="2" t="s">
        <v>303</v>
      </c>
      <c r="F183" s="2" t="s">
        <v>304</v>
      </c>
      <c r="G183" s="2" t="s">
        <v>305</v>
      </c>
      <c r="H183" s="2" t="s">
        <v>82</v>
      </c>
      <c r="I183" s="2">
        <f>ROUND((0.5*5)/100,9)</f>
        <v>2.5000000000000001E-2</v>
      </c>
      <c r="J183" s="2">
        <v>0</v>
      </c>
      <c r="K183" s="2">
        <f>ROUND((0.5*5)/100,9)</f>
        <v>2.5000000000000001E-2</v>
      </c>
      <c r="L183" s="2"/>
      <c r="M183" s="2"/>
      <c r="N183" s="2"/>
      <c r="O183" s="2">
        <f t="shared" si="147"/>
        <v>27.64</v>
      </c>
      <c r="P183" s="2">
        <f t="shared" si="148"/>
        <v>1.73</v>
      </c>
      <c r="Q183" s="2">
        <f>(ROUND((ROUND((((ET183*1.2))*AV183*I183),2)*BB183),2)+ROUND((ROUND(((AE183-((EU183*1.2)))*AV183*I183),2)*BS183),2))</f>
        <v>5.89</v>
      </c>
      <c r="R183" s="2">
        <f>(ROUND((ROUND((((EU183*1.2))*AV183*I183),2)*BS183),2)+ROUND((ROUND(((AE183-((EU183*1.2)))*AV183*I183),2)*BS183),2))</f>
        <v>2.16</v>
      </c>
      <c r="S183" s="2">
        <f t="shared" si="149"/>
        <v>20.02</v>
      </c>
      <c r="T183" s="2">
        <f t="shared" si="150"/>
        <v>0</v>
      </c>
      <c r="U183" s="2">
        <f t="shared" si="151"/>
        <v>1.5862049999999999</v>
      </c>
      <c r="V183" s="2">
        <f t="shared" si="152"/>
        <v>0</v>
      </c>
      <c r="W183" s="2">
        <f t="shared" si="153"/>
        <v>0</v>
      </c>
      <c r="X183" s="2">
        <f>(ROUND((((S183+ROUND((ROUND((((EU183*1.2))*AV183*I183),2)*BS183),2))*AT183)/100),2)+ROUND(((ROUND((ROUND(((AE183-((EU183*1.2)))*AV183*I183),2)*BS183),2)*AT183)/100),2))</f>
        <v>21.51</v>
      </c>
      <c r="Y183" s="2">
        <f>(ROUND((((S183+ROUND((ROUND((((EU183*1.2))*AV183*I183),2)*BS183),2))*AU183)/100),2)+ROUND(((ROUND((ROUND(((AE183-((EU183*1.2)))*AV183*I183),2)*BS183),2)*AU183)/100),2))</f>
        <v>11.31</v>
      </c>
      <c r="Z183" s="2"/>
      <c r="AA183" s="2">
        <v>55929113</v>
      </c>
      <c r="AB183" s="2">
        <f t="shared" si="154"/>
        <v>1059.104</v>
      </c>
      <c r="AC183" s="2">
        <f>ROUND(((ES183*1)),6)</f>
        <v>69.319999999999993</v>
      </c>
      <c r="AD183" s="2">
        <f>ROUND(((((ET183*1.2))-((EU183*1.2)))+AE183),6)</f>
        <v>225.012</v>
      </c>
      <c r="AE183" s="2">
        <f>ROUND(((EU183*1.2)),6)</f>
        <v>82.584000000000003</v>
      </c>
      <c r="AF183" s="2">
        <f>ROUND(((EV183*1.2)),6)</f>
        <v>764.77200000000005</v>
      </c>
      <c r="AG183" s="2">
        <f t="shared" si="155"/>
        <v>0</v>
      </c>
      <c r="AH183" s="2">
        <f>((EW183*1.2))</f>
        <v>60.599999999999994</v>
      </c>
      <c r="AI183" s="2">
        <f>((EX183*1.2))</f>
        <v>0</v>
      </c>
      <c r="AJ183" s="2">
        <f t="shared" si="156"/>
        <v>0</v>
      </c>
      <c r="AK183" s="2">
        <v>894.14</v>
      </c>
      <c r="AL183" s="2">
        <v>69.319999999999993</v>
      </c>
      <c r="AM183" s="2">
        <v>187.51</v>
      </c>
      <c r="AN183" s="2">
        <v>68.819999999999993</v>
      </c>
      <c r="AO183" s="2">
        <v>637.30999999999995</v>
      </c>
      <c r="AP183" s="2">
        <v>0</v>
      </c>
      <c r="AQ183" s="2">
        <v>50.5</v>
      </c>
      <c r="AR183" s="2">
        <v>0</v>
      </c>
      <c r="AS183" s="2">
        <v>0</v>
      </c>
      <c r="AT183" s="2">
        <v>97</v>
      </c>
      <c r="AU183" s="2">
        <v>51</v>
      </c>
      <c r="AV183" s="2">
        <v>1.0469999999999999</v>
      </c>
      <c r="AW183" s="2">
        <v>1</v>
      </c>
      <c r="AX183" s="2"/>
      <c r="AY183" s="2"/>
      <c r="AZ183" s="2">
        <v>1</v>
      </c>
      <c r="BA183" s="2">
        <v>1</v>
      </c>
      <c r="BB183" s="2">
        <v>1</v>
      </c>
      <c r="BC183" s="2">
        <v>1</v>
      </c>
      <c r="BD183" s="2" t="s">
        <v>3</v>
      </c>
      <c r="BE183" s="2" t="s">
        <v>3</v>
      </c>
      <c r="BF183" s="2" t="s">
        <v>3</v>
      </c>
      <c r="BG183" s="2" t="s">
        <v>3</v>
      </c>
      <c r="BH183" s="2">
        <v>0</v>
      </c>
      <c r="BI183" s="2">
        <v>2</v>
      </c>
      <c r="BJ183" s="2" t="s">
        <v>306</v>
      </c>
      <c r="BK183" s="2"/>
      <c r="BL183" s="2"/>
      <c r="BM183" s="2">
        <v>67</v>
      </c>
      <c r="BN183" s="2">
        <v>0</v>
      </c>
      <c r="BO183" s="2" t="s">
        <v>304</v>
      </c>
      <c r="BP183" s="2">
        <v>1</v>
      </c>
      <c r="BQ183" s="2">
        <v>40</v>
      </c>
      <c r="BR183" s="2">
        <v>0</v>
      </c>
      <c r="BS183" s="2">
        <v>1</v>
      </c>
      <c r="BT183" s="2">
        <v>1</v>
      </c>
      <c r="BU183" s="2">
        <v>1</v>
      </c>
      <c r="BV183" s="2">
        <v>1</v>
      </c>
      <c r="BW183" s="2">
        <v>1</v>
      </c>
      <c r="BX183" s="2">
        <v>1</v>
      </c>
      <c r="BY183" s="2" t="s">
        <v>3</v>
      </c>
      <c r="BZ183" s="2">
        <v>97</v>
      </c>
      <c r="CA183" s="2">
        <v>51</v>
      </c>
      <c r="CB183" s="2" t="s">
        <v>3</v>
      </c>
      <c r="CC183" s="2"/>
      <c r="CD183" s="2"/>
      <c r="CE183" s="2">
        <v>1566</v>
      </c>
      <c r="CF183" s="2">
        <v>0</v>
      </c>
      <c r="CG183" s="2">
        <v>0</v>
      </c>
      <c r="CH183" s="2"/>
      <c r="CI183" s="2"/>
      <c r="CJ183" s="2"/>
      <c r="CK183" s="2"/>
      <c r="CL183" s="2"/>
      <c r="CM183" s="2">
        <v>0</v>
      </c>
      <c r="CN183" s="2" t="s">
        <v>1250</v>
      </c>
      <c r="CO183" s="2">
        <v>0</v>
      </c>
      <c r="CP183" s="2">
        <f t="shared" si="157"/>
        <v>27.64</v>
      </c>
      <c r="CQ183" s="2">
        <f t="shared" si="158"/>
        <v>69.319999999999993</v>
      </c>
      <c r="CR183" s="2">
        <f>(ROUND((ROUND((((ET183*1.2))*AV183*1),2)*BB183),2)+ROUND((ROUND(((AE183-((EU183*1.2)))*AV183*1),2)*BS183),2))</f>
        <v>235.59</v>
      </c>
      <c r="CS183" s="2">
        <f>(ROUND((ROUND((((EU183*1.2))*AV183*1),2)*BS183),2)+ROUND((ROUND(((AE183-((EU183*1.2)))*AV183*1),2)*BS183),2))</f>
        <v>86.47</v>
      </c>
      <c r="CT183" s="2">
        <f t="shared" si="159"/>
        <v>800.72</v>
      </c>
      <c r="CU183" s="2">
        <f t="shared" si="160"/>
        <v>0</v>
      </c>
      <c r="CV183" s="2">
        <f t="shared" si="161"/>
        <v>63.448199999999993</v>
      </c>
      <c r="CW183" s="2">
        <f t="shared" si="162"/>
        <v>0</v>
      </c>
      <c r="CX183" s="2">
        <f t="shared" si="163"/>
        <v>0</v>
      </c>
      <c r="CY183" s="2">
        <f>(ROUND((((S183+ROUND((ROUND((((EU183*1.2))*AV183*1),2)*BS183),2))*AT183)/100),2)+ROUND(((ROUND((ROUND(((AE183-((EU183*1.2)))*AV183*1),2)*BS183),2)*AT183)/100),2))</f>
        <v>103.3</v>
      </c>
      <c r="CZ183" s="2">
        <f>(ROUND((((S183+ROUND((ROUND((((EU183*1.2))*AV183*1),2)*BS183),2))*AU183)/100),2)+ROUND(((ROUND((ROUND(((AE183-((EU183*1.2)))*AV183*1),2)*BS183),2)*AU183)/100),2))</f>
        <v>54.31</v>
      </c>
      <c r="DA183" s="2"/>
      <c r="DB183" s="2">
        <v>95</v>
      </c>
      <c r="DC183" s="2" t="s">
        <v>3</v>
      </c>
      <c r="DD183" s="2" t="s">
        <v>62</v>
      </c>
      <c r="DE183" s="2" t="s">
        <v>63</v>
      </c>
      <c r="DF183" s="2" t="s">
        <v>63</v>
      </c>
      <c r="DG183" s="2" t="s">
        <v>63</v>
      </c>
      <c r="DH183" s="2" t="s">
        <v>3</v>
      </c>
      <c r="DI183" s="2" t="s">
        <v>63</v>
      </c>
      <c r="DJ183" s="2" t="s">
        <v>63</v>
      </c>
      <c r="DK183" s="2" t="s">
        <v>3</v>
      </c>
      <c r="DL183" s="2" t="s">
        <v>3</v>
      </c>
      <c r="DM183" s="2" t="s">
        <v>3</v>
      </c>
      <c r="DN183" s="2">
        <v>0</v>
      </c>
      <c r="DO183" s="2">
        <v>0</v>
      </c>
      <c r="DP183" s="2">
        <v>1</v>
      </c>
      <c r="DQ183" s="2">
        <v>1</v>
      </c>
      <c r="DR183" s="2"/>
      <c r="DS183" s="2"/>
      <c r="DT183" s="2"/>
      <c r="DU183" s="2">
        <v>1003</v>
      </c>
      <c r="DV183" s="2" t="s">
        <v>82</v>
      </c>
      <c r="DW183" s="2" t="s">
        <v>82</v>
      </c>
      <c r="DX183" s="2">
        <v>100</v>
      </c>
      <c r="DY183" s="2"/>
      <c r="DZ183" s="2" t="s">
        <v>3</v>
      </c>
      <c r="EA183" s="2" t="s">
        <v>3</v>
      </c>
      <c r="EB183" s="2" t="s">
        <v>3</v>
      </c>
      <c r="EC183" s="2" t="s">
        <v>3</v>
      </c>
      <c r="ED183" s="2"/>
      <c r="EE183" s="2">
        <v>55393699</v>
      </c>
      <c r="EF183" s="2">
        <v>40</v>
      </c>
      <c r="EG183" s="2" t="s">
        <v>26</v>
      </c>
      <c r="EH183" s="2">
        <v>0</v>
      </c>
      <c r="EI183" s="2" t="s">
        <v>3</v>
      </c>
      <c r="EJ183" s="2">
        <v>2</v>
      </c>
      <c r="EK183" s="2">
        <v>67</v>
      </c>
      <c r="EL183" s="2" t="s">
        <v>72</v>
      </c>
      <c r="EM183" s="2" t="s">
        <v>73</v>
      </c>
      <c r="EN183" s="2"/>
      <c r="EO183" s="2" t="s">
        <v>67</v>
      </c>
      <c r="EP183" s="2"/>
      <c r="EQ183" s="2">
        <v>0</v>
      </c>
      <c r="ER183" s="2">
        <v>894.14</v>
      </c>
      <c r="ES183" s="2">
        <v>69.319999999999993</v>
      </c>
      <c r="ET183" s="2">
        <v>187.51</v>
      </c>
      <c r="EU183" s="2">
        <v>68.819999999999993</v>
      </c>
      <c r="EV183" s="2">
        <v>637.30999999999995</v>
      </c>
      <c r="EW183" s="2">
        <v>50.5</v>
      </c>
      <c r="EX183" s="2">
        <v>0</v>
      </c>
      <c r="EY183" s="2">
        <v>0</v>
      </c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>
        <v>0</v>
      </c>
      <c r="FR183" s="2">
        <v>0</v>
      </c>
      <c r="FS183" s="2">
        <v>0</v>
      </c>
      <c r="FT183" s="2"/>
      <c r="FU183" s="2"/>
      <c r="FV183" s="2"/>
      <c r="FW183" s="2"/>
      <c r="FX183" s="2">
        <v>97</v>
      </c>
      <c r="FY183" s="2">
        <v>51</v>
      </c>
      <c r="FZ183" s="2"/>
      <c r="GA183" s="2" t="s">
        <v>3</v>
      </c>
      <c r="GB183" s="2"/>
      <c r="GC183" s="2"/>
      <c r="GD183" s="2">
        <v>1</v>
      </c>
      <c r="GE183" s="2"/>
      <c r="GF183" s="2">
        <v>-99736836</v>
      </c>
      <c r="GG183" s="2">
        <v>2</v>
      </c>
      <c r="GH183" s="2">
        <v>1</v>
      </c>
      <c r="GI183" s="2">
        <v>2</v>
      </c>
      <c r="GJ183" s="2">
        <v>0</v>
      </c>
      <c r="GK183" s="2">
        <v>0</v>
      </c>
      <c r="GL183" s="2">
        <f t="shared" si="164"/>
        <v>0</v>
      </c>
      <c r="GM183" s="2">
        <f t="shared" si="165"/>
        <v>60.46</v>
      </c>
      <c r="GN183" s="2">
        <f t="shared" si="166"/>
        <v>0</v>
      </c>
      <c r="GO183" s="2">
        <f t="shared" si="167"/>
        <v>60.46</v>
      </c>
      <c r="GP183" s="2">
        <f t="shared" si="168"/>
        <v>0</v>
      </c>
      <c r="GQ183" s="2"/>
      <c r="GR183" s="2">
        <v>0</v>
      </c>
      <c r="GS183" s="2">
        <v>3</v>
      </c>
      <c r="GT183" s="2">
        <v>0</v>
      </c>
      <c r="GU183" s="2" t="s">
        <v>3</v>
      </c>
      <c r="GV183" s="2">
        <f t="shared" si="169"/>
        <v>0</v>
      </c>
      <c r="GW183" s="2">
        <v>1</v>
      </c>
      <c r="GX183" s="2">
        <f t="shared" si="170"/>
        <v>0</v>
      </c>
      <c r="GY183" s="2"/>
      <c r="GZ183" s="2"/>
      <c r="HA183" s="2">
        <v>0</v>
      </c>
      <c r="HB183" s="2">
        <v>0</v>
      </c>
      <c r="HC183" s="2">
        <f t="shared" si="171"/>
        <v>0</v>
      </c>
      <c r="HD183" s="2"/>
      <c r="HE183" s="2" t="s">
        <v>3</v>
      </c>
      <c r="HF183" s="2" t="s">
        <v>3</v>
      </c>
      <c r="HG183" s="2"/>
      <c r="HH183" s="2"/>
      <c r="HI183" s="2"/>
      <c r="HJ183" s="2"/>
      <c r="HK183" s="2"/>
      <c r="HL183" s="2"/>
      <c r="HM183" s="2" t="s">
        <v>3</v>
      </c>
      <c r="HN183" s="2" t="s">
        <v>3</v>
      </c>
      <c r="HO183" s="2" t="s">
        <v>3</v>
      </c>
      <c r="HP183" s="2" t="s">
        <v>3</v>
      </c>
      <c r="HQ183" s="2" t="s">
        <v>3</v>
      </c>
      <c r="HR183" s="2"/>
      <c r="HS183" s="2">
        <v>0</v>
      </c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>
        <v>0</v>
      </c>
      <c r="IL183" s="2"/>
      <c r="IM183" s="2"/>
      <c r="IN183" s="2"/>
      <c r="IO183" s="2"/>
      <c r="IP183" s="2"/>
      <c r="IQ183" s="2"/>
      <c r="IR183" s="2"/>
      <c r="IS183" s="2"/>
      <c r="IT183" s="2"/>
      <c r="IU183" s="2"/>
    </row>
    <row r="184" spans="1:255" x14ac:dyDescent="0.2">
      <c r="A184" s="3">
        <v>17</v>
      </c>
      <c r="B184" s="3">
        <v>1</v>
      </c>
      <c r="C184" s="3">
        <f>ROW(SmtRes!A382)</f>
        <v>382</v>
      </c>
      <c r="D184" s="3">
        <f>ROW(EtalonRes!A450)</f>
        <v>450</v>
      </c>
      <c r="E184" s="3" t="s">
        <v>303</v>
      </c>
      <c r="F184" s="3" t="s">
        <v>304</v>
      </c>
      <c r="G184" s="3" t="s">
        <v>305</v>
      </c>
      <c r="H184" s="3" t="s">
        <v>82</v>
      </c>
      <c r="I184" s="3">
        <f>ROUND((0.5*5)/100,9)</f>
        <v>2.5000000000000001E-2</v>
      </c>
      <c r="J184" s="3">
        <v>0</v>
      </c>
      <c r="K184" s="3">
        <f>ROUND((0.5*5)/100,9)</f>
        <v>2.5000000000000001E-2</v>
      </c>
      <c r="O184" s="3">
        <f t="shared" si="147"/>
        <v>1301.3499999999999</v>
      </c>
      <c r="P184" s="3">
        <f t="shared" si="148"/>
        <v>12.78</v>
      </c>
      <c r="Q184" s="3">
        <f>(ROUND((ROUND((((ET184*1.2))*AV184*I184),2)*BB184),2)+ROUND((ROUND(((AE184-((EU184*1.2)))*AV184*I184),2)*BS184),2))</f>
        <v>160.44</v>
      </c>
      <c r="R184" s="3">
        <f>(ROUND((ROUND((((EU184*1.2))*AV184*I184),2)*BS184),2)+ROUND((ROUND(((AE184-((EU184*1.2)))*AV184*I184),2)*BS184),2))</f>
        <v>121.72</v>
      </c>
      <c r="S184" s="3">
        <f t="shared" si="149"/>
        <v>1128.1300000000001</v>
      </c>
      <c r="T184" s="3">
        <f t="shared" si="150"/>
        <v>0</v>
      </c>
      <c r="U184" s="3">
        <f t="shared" si="151"/>
        <v>1.5862049999999999</v>
      </c>
      <c r="V184" s="3">
        <f t="shared" si="152"/>
        <v>0</v>
      </c>
      <c r="W184" s="3">
        <f t="shared" si="153"/>
        <v>0</v>
      </c>
      <c r="X184" s="3">
        <f>(ROUND((((S184+ROUND((ROUND((((EU184*1.2))*AV184*I184),2)*BS184),2))*AT184)/100),2)+ROUND(((ROUND((ROUND(((AE184-((EU184*1.2)))*AV184*I184),2)*BS184),2)*AT184)/100),2))</f>
        <v>1212.3499999999999</v>
      </c>
      <c r="Y184" s="3">
        <f>(ROUND((((S184+ROUND((ROUND((((EU184*1.2))*AV184*I184),2)*BS184),2))*AU184)/100),2)+ROUND(((ROUND((ROUND(((AE184-((EU184*1.2)))*AV184*I184),2)*BS184),2)*AU184)/100),2))</f>
        <v>637.41999999999996</v>
      </c>
      <c r="AA184" s="3">
        <v>55929115</v>
      </c>
      <c r="AB184" s="3">
        <f t="shared" si="154"/>
        <v>1059.104</v>
      </c>
      <c r="AC184" s="3">
        <f>ROUND(((ES184*1)),6)</f>
        <v>69.319999999999993</v>
      </c>
      <c r="AD184" s="3">
        <f>ROUND(((((ET184*1.2))-((EU184*1.2)))+AE184),6)</f>
        <v>225.012</v>
      </c>
      <c r="AE184" s="3">
        <f>ROUND(((EU184*1.2)),6)</f>
        <v>82.584000000000003</v>
      </c>
      <c r="AF184" s="3">
        <f>ROUND(((EV184*1.2)),6)</f>
        <v>764.77200000000005</v>
      </c>
      <c r="AG184" s="3">
        <f t="shared" si="155"/>
        <v>0</v>
      </c>
      <c r="AH184" s="3">
        <f>((EW184*1.2))</f>
        <v>60.599999999999994</v>
      </c>
      <c r="AI184" s="3">
        <f>((EX184*1.2))</f>
        <v>0</v>
      </c>
      <c r="AJ184" s="3">
        <f t="shared" si="156"/>
        <v>0</v>
      </c>
      <c r="AK184" s="3">
        <v>894.14</v>
      </c>
      <c r="AL184" s="3">
        <v>69.319999999999993</v>
      </c>
      <c r="AM184" s="3">
        <v>187.51</v>
      </c>
      <c r="AN184" s="3">
        <v>68.819999999999993</v>
      </c>
      <c r="AO184" s="3">
        <v>637.30999999999995</v>
      </c>
      <c r="AP184" s="3">
        <v>0</v>
      </c>
      <c r="AQ184" s="3">
        <v>50.5</v>
      </c>
      <c r="AR184" s="3">
        <v>0</v>
      </c>
      <c r="AS184" s="3">
        <v>0</v>
      </c>
      <c r="AT184" s="3">
        <v>97</v>
      </c>
      <c r="AU184" s="3">
        <v>51</v>
      </c>
      <c r="AV184" s="3">
        <v>1.0469999999999999</v>
      </c>
      <c r="AW184" s="3">
        <v>1</v>
      </c>
      <c r="AZ184" s="3">
        <v>1</v>
      </c>
      <c r="BA184" s="3">
        <v>56.35</v>
      </c>
      <c r="BB184" s="3">
        <v>27.24</v>
      </c>
      <c r="BC184" s="3">
        <v>7.39</v>
      </c>
      <c r="BD184" s="3" t="s">
        <v>3</v>
      </c>
      <c r="BE184" s="3" t="s">
        <v>3</v>
      </c>
      <c r="BF184" s="3" t="s">
        <v>3</v>
      </c>
      <c r="BG184" s="3" t="s">
        <v>3</v>
      </c>
      <c r="BH184" s="3">
        <v>0</v>
      </c>
      <c r="BI184" s="3">
        <v>2</v>
      </c>
      <c r="BJ184" s="3" t="s">
        <v>306</v>
      </c>
      <c r="BM184" s="3">
        <v>67</v>
      </c>
      <c r="BN184" s="3">
        <v>0</v>
      </c>
      <c r="BO184" s="3" t="s">
        <v>304</v>
      </c>
      <c r="BP184" s="3">
        <v>1</v>
      </c>
      <c r="BQ184" s="3">
        <v>40</v>
      </c>
      <c r="BR184" s="3">
        <v>0</v>
      </c>
      <c r="BS184" s="3">
        <v>56.35</v>
      </c>
      <c r="BT184" s="3">
        <v>1</v>
      </c>
      <c r="BU184" s="3">
        <v>1</v>
      </c>
      <c r="BV184" s="3">
        <v>1</v>
      </c>
      <c r="BW184" s="3">
        <v>1</v>
      </c>
      <c r="BX184" s="3">
        <v>1</v>
      </c>
      <c r="BY184" s="3" t="s">
        <v>3</v>
      </c>
      <c r="BZ184" s="3">
        <v>97</v>
      </c>
      <c r="CA184" s="3">
        <v>51</v>
      </c>
      <c r="CB184" s="3" t="s">
        <v>3</v>
      </c>
      <c r="CE184" s="3">
        <v>1566</v>
      </c>
      <c r="CF184" s="3">
        <v>0</v>
      </c>
      <c r="CG184" s="3">
        <v>0</v>
      </c>
      <c r="CM184" s="3">
        <v>0</v>
      </c>
      <c r="CN184" s="3" t="s">
        <v>1250</v>
      </c>
      <c r="CO184" s="3">
        <v>0</v>
      </c>
      <c r="CP184" s="3">
        <f t="shared" si="157"/>
        <v>1301.3500000000001</v>
      </c>
      <c r="CQ184" s="3">
        <f t="shared" si="158"/>
        <v>512.27</v>
      </c>
      <c r="CR184" s="3">
        <f>(ROUND((ROUND((((ET184*1.2))*AV184*1),2)*BB184),2)+ROUND((ROUND(((AE184-((EU184*1.2)))*AV184*1),2)*BS184),2))</f>
        <v>6417.47</v>
      </c>
      <c r="CS184" s="3">
        <f>(ROUND((ROUND((((EU184*1.2))*AV184*1),2)*BS184),2)+ROUND((ROUND(((AE184-((EU184*1.2)))*AV184*1),2)*BS184),2))</f>
        <v>4872.58</v>
      </c>
      <c r="CT184" s="3">
        <f t="shared" si="159"/>
        <v>45120.57</v>
      </c>
      <c r="CU184" s="3">
        <f t="shared" si="160"/>
        <v>0</v>
      </c>
      <c r="CV184" s="3">
        <f t="shared" si="161"/>
        <v>63.448199999999993</v>
      </c>
      <c r="CW184" s="3">
        <f t="shared" si="162"/>
        <v>0</v>
      </c>
      <c r="CX184" s="3">
        <f t="shared" si="163"/>
        <v>0</v>
      </c>
      <c r="CY184" s="3">
        <f>(ROUND((((S184+ROUND((ROUND((((EU184*1.2))*AV184*1),2)*BS184),2))*AT184)/100),2)+ROUND(((ROUND((ROUND(((AE184-((EU184*1.2)))*AV184*1),2)*BS184),2)*AT184)/100),2))</f>
        <v>5820.69</v>
      </c>
      <c r="CZ184" s="3">
        <f>(ROUND((((S184+ROUND((ROUND((((EU184*1.2))*AV184*1),2)*BS184),2))*AU184)/100),2)+ROUND(((ROUND((ROUND(((AE184-((EU184*1.2)))*AV184*1),2)*BS184),2)*AU184)/100),2))</f>
        <v>3060.36</v>
      </c>
      <c r="DB184" s="3">
        <v>96</v>
      </c>
      <c r="DC184" s="3" t="s">
        <v>3</v>
      </c>
      <c r="DD184" s="3" t="s">
        <v>62</v>
      </c>
      <c r="DE184" s="3" t="s">
        <v>63</v>
      </c>
      <c r="DF184" s="3" t="s">
        <v>63</v>
      </c>
      <c r="DG184" s="3" t="s">
        <v>63</v>
      </c>
      <c r="DH184" s="3" t="s">
        <v>3</v>
      </c>
      <c r="DI184" s="3" t="s">
        <v>63</v>
      </c>
      <c r="DJ184" s="3" t="s">
        <v>63</v>
      </c>
      <c r="DK184" s="3" t="s">
        <v>3</v>
      </c>
      <c r="DL184" s="3" t="s">
        <v>3</v>
      </c>
      <c r="DM184" s="3" t="s">
        <v>3</v>
      </c>
      <c r="DN184" s="3">
        <v>0</v>
      </c>
      <c r="DO184" s="3">
        <v>0</v>
      </c>
      <c r="DP184" s="3">
        <v>1</v>
      </c>
      <c r="DQ184" s="3">
        <v>1</v>
      </c>
      <c r="DU184" s="3">
        <v>1003</v>
      </c>
      <c r="DV184" s="3" t="s">
        <v>82</v>
      </c>
      <c r="DW184" s="3" t="s">
        <v>82</v>
      </c>
      <c r="DX184" s="3">
        <v>100</v>
      </c>
      <c r="DZ184" s="3" t="s">
        <v>3</v>
      </c>
      <c r="EA184" s="3" t="s">
        <v>3</v>
      </c>
      <c r="EB184" s="3" t="s">
        <v>3</v>
      </c>
      <c r="EC184" s="3" t="s">
        <v>3</v>
      </c>
      <c r="EE184" s="3">
        <v>55393699</v>
      </c>
      <c r="EF184" s="3">
        <v>40</v>
      </c>
      <c r="EG184" s="3" t="s">
        <v>26</v>
      </c>
      <c r="EH184" s="3">
        <v>0</v>
      </c>
      <c r="EI184" s="3" t="s">
        <v>3</v>
      </c>
      <c r="EJ184" s="3">
        <v>2</v>
      </c>
      <c r="EK184" s="3">
        <v>67</v>
      </c>
      <c r="EL184" s="3" t="s">
        <v>72</v>
      </c>
      <c r="EM184" s="3" t="s">
        <v>73</v>
      </c>
      <c r="EO184" s="3" t="s">
        <v>67</v>
      </c>
      <c r="EQ184" s="3">
        <v>0</v>
      </c>
      <c r="ER184" s="3">
        <v>894.14</v>
      </c>
      <c r="ES184" s="3">
        <v>69.319999999999993</v>
      </c>
      <c r="ET184" s="3">
        <v>187.51</v>
      </c>
      <c r="EU184" s="3">
        <v>68.819999999999993</v>
      </c>
      <c r="EV184" s="3">
        <v>637.30999999999995</v>
      </c>
      <c r="EW184" s="3">
        <v>50.5</v>
      </c>
      <c r="EX184" s="3">
        <v>0</v>
      </c>
      <c r="EY184" s="3">
        <v>0</v>
      </c>
      <c r="FQ184" s="3">
        <v>0</v>
      </c>
      <c r="FR184" s="3">
        <v>0</v>
      </c>
      <c r="FS184" s="3">
        <v>0</v>
      </c>
      <c r="FX184" s="3">
        <v>97</v>
      </c>
      <c r="FY184" s="3">
        <v>51</v>
      </c>
      <c r="GA184" s="3" t="s">
        <v>3</v>
      </c>
      <c r="GD184" s="3">
        <v>1</v>
      </c>
      <c r="GF184" s="3">
        <v>-99736836</v>
      </c>
      <c r="GG184" s="3">
        <v>2</v>
      </c>
      <c r="GH184" s="3">
        <v>1</v>
      </c>
      <c r="GI184" s="3">
        <v>2</v>
      </c>
      <c r="GJ184" s="3">
        <v>0</v>
      </c>
      <c r="GK184" s="3">
        <v>0</v>
      </c>
      <c r="GL184" s="3">
        <f t="shared" si="164"/>
        <v>0</v>
      </c>
      <c r="GM184" s="3">
        <f t="shared" si="165"/>
        <v>3151.12</v>
      </c>
      <c r="GN184" s="3">
        <f t="shared" si="166"/>
        <v>0</v>
      </c>
      <c r="GO184" s="3">
        <f t="shared" si="167"/>
        <v>3151.12</v>
      </c>
      <c r="GP184" s="3">
        <f t="shared" si="168"/>
        <v>0</v>
      </c>
      <c r="GR184" s="3">
        <v>0</v>
      </c>
      <c r="GS184" s="3">
        <v>3</v>
      </c>
      <c r="GT184" s="3">
        <v>0</v>
      </c>
      <c r="GU184" s="3" t="s">
        <v>3</v>
      </c>
      <c r="GV184" s="3">
        <f t="shared" si="169"/>
        <v>0</v>
      </c>
      <c r="GW184" s="3">
        <v>1</v>
      </c>
      <c r="GX184" s="3">
        <f t="shared" si="170"/>
        <v>0</v>
      </c>
      <c r="HA184" s="3">
        <v>0</v>
      </c>
      <c r="HB184" s="3">
        <v>0</v>
      </c>
      <c r="HC184" s="3">
        <f t="shared" si="171"/>
        <v>0</v>
      </c>
      <c r="HE184" s="3" t="s">
        <v>3</v>
      </c>
      <c r="HF184" s="3" t="s">
        <v>3</v>
      </c>
      <c r="HM184" s="3" t="s">
        <v>3</v>
      </c>
      <c r="HN184" s="3" t="s">
        <v>3</v>
      </c>
      <c r="HO184" s="3" t="s">
        <v>3</v>
      </c>
      <c r="HP184" s="3" t="s">
        <v>3</v>
      </c>
      <c r="HQ184" s="3" t="s">
        <v>3</v>
      </c>
      <c r="HS184" s="3">
        <v>0</v>
      </c>
      <c r="IK184" s="3">
        <v>0</v>
      </c>
    </row>
    <row r="185" spans="1:255" x14ac:dyDescent="0.2">
      <c r="A185" s="2">
        <v>17</v>
      </c>
      <c r="B185" s="2">
        <v>1</v>
      </c>
      <c r="C185" s="2"/>
      <c r="D185" s="2"/>
      <c r="E185" s="2" t="s">
        <v>307</v>
      </c>
      <c r="F185" s="2" t="s">
        <v>308</v>
      </c>
      <c r="G185" s="2" t="s">
        <v>309</v>
      </c>
      <c r="H185" s="2" t="s">
        <v>161</v>
      </c>
      <c r="I185" s="2">
        <v>5</v>
      </c>
      <c r="J185" s="2">
        <v>0</v>
      </c>
      <c r="K185" s="2">
        <v>5</v>
      </c>
      <c r="L185" s="2"/>
      <c r="M185" s="2"/>
      <c r="N185" s="2"/>
      <c r="O185" s="2">
        <f t="shared" si="147"/>
        <v>1219.2</v>
      </c>
      <c r="P185" s="2">
        <f t="shared" si="148"/>
        <v>1219.2</v>
      </c>
      <c r="Q185" s="2">
        <f>(ROUND((ROUND(((ET185)*AV185*I185),2)*BB185),2)+ROUND((ROUND(((AE185-(EU185))*AV185*I185),2)*BS185),2))</f>
        <v>0</v>
      </c>
      <c r="R185" s="2">
        <f>(ROUND((ROUND(((EU185)*AV185*I185),2)*BS185),2)+ROUND((ROUND(((AE185-(EU185))*AV185*I185),2)*BS185),2))</f>
        <v>0</v>
      </c>
      <c r="S185" s="2">
        <f t="shared" si="149"/>
        <v>0</v>
      </c>
      <c r="T185" s="2">
        <f t="shared" si="150"/>
        <v>0</v>
      </c>
      <c r="U185" s="2">
        <f t="shared" si="151"/>
        <v>0</v>
      </c>
      <c r="V185" s="2">
        <f t="shared" si="152"/>
        <v>0</v>
      </c>
      <c r="W185" s="2">
        <f t="shared" si="153"/>
        <v>0</v>
      </c>
      <c r="X185" s="2">
        <f>(ROUND((((S185+ROUND((ROUND(((EU185)*AV185*I185),2)*BS185),2))*AT185)/100),2)+ROUND(((ROUND((ROUND(((AE185-(EU185))*AV185*I185),2)*BS185),2)*AT185)/100),2))</f>
        <v>0</v>
      </c>
      <c r="Y185" s="2">
        <f>(ROUND((((S185+ROUND((ROUND(((EU185)*AV185*I185),2)*BS185),2))*AU185)/100),2)+ROUND(((ROUND((ROUND(((AE185-(EU185))*AV185*I185),2)*BS185),2)*AU185)/100),2))</f>
        <v>0</v>
      </c>
      <c r="Z185" s="2"/>
      <c r="AA185" s="2">
        <v>55929113</v>
      </c>
      <c r="AB185" s="2">
        <f t="shared" si="154"/>
        <v>243.84</v>
      </c>
      <c r="AC185" s="2">
        <f>ROUND((ES185),6)</f>
        <v>243.84</v>
      </c>
      <c r="AD185" s="2">
        <f>ROUND((((ET185)-(EU185))+AE185),6)</f>
        <v>0</v>
      </c>
      <c r="AE185" s="2">
        <f>ROUND((EU185),6)</f>
        <v>0</v>
      </c>
      <c r="AF185" s="2">
        <f>ROUND((EV185),6)</f>
        <v>0</v>
      </c>
      <c r="AG185" s="2">
        <f t="shared" si="155"/>
        <v>0</v>
      </c>
      <c r="AH185" s="2">
        <f>(EW185)</f>
        <v>0</v>
      </c>
      <c r="AI185" s="2">
        <f>(EX185)</f>
        <v>0</v>
      </c>
      <c r="AJ185" s="2">
        <f t="shared" si="156"/>
        <v>0</v>
      </c>
      <c r="AK185" s="2">
        <v>243.84</v>
      </c>
      <c r="AL185" s="2">
        <v>243.84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1</v>
      </c>
      <c r="AW185" s="2">
        <v>1</v>
      </c>
      <c r="AX185" s="2"/>
      <c r="AY185" s="2"/>
      <c r="AZ185" s="2">
        <v>1</v>
      </c>
      <c r="BA185" s="2">
        <v>1</v>
      </c>
      <c r="BB185" s="2">
        <v>1</v>
      </c>
      <c r="BC185" s="2">
        <v>1</v>
      </c>
      <c r="BD185" s="2" t="s">
        <v>3</v>
      </c>
      <c r="BE185" s="2" t="s">
        <v>3</v>
      </c>
      <c r="BF185" s="2" t="s">
        <v>3</v>
      </c>
      <c r="BG185" s="2" t="s">
        <v>3</v>
      </c>
      <c r="BH185" s="2">
        <v>3</v>
      </c>
      <c r="BI185" s="2">
        <v>2</v>
      </c>
      <c r="BJ185" s="2" t="s">
        <v>308</v>
      </c>
      <c r="BK185" s="2"/>
      <c r="BL185" s="2"/>
      <c r="BM185" s="2">
        <v>400005</v>
      </c>
      <c r="BN185" s="2">
        <v>0</v>
      </c>
      <c r="BO185" s="2" t="s">
        <v>3</v>
      </c>
      <c r="BP185" s="2">
        <v>0</v>
      </c>
      <c r="BQ185" s="2">
        <v>213</v>
      </c>
      <c r="BR185" s="2">
        <v>0</v>
      </c>
      <c r="BS185" s="2">
        <v>1</v>
      </c>
      <c r="BT185" s="2">
        <v>1</v>
      </c>
      <c r="BU185" s="2">
        <v>1</v>
      </c>
      <c r="BV185" s="2">
        <v>1</v>
      </c>
      <c r="BW185" s="2">
        <v>1</v>
      </c>
      <c r="BX185" s="2">
        <v>1</v>
      </c>
      <c r="BY185" s="2" t="s">
        <v>3</v>
      </c>
      <c r="BZ185" s="2">
        <v>0</v>
      </c>
      <c r="CA185" s="2">
        <v>0</v>
      </c>
      <c r="CB185" s="2" t="s">
        <v>3</v>
      </c>
      <c r="CC185" s="2"/>
      <c r="CD185" s="2"/>
      <c r="CE185" s="2">
        <v>1566</v>
      </c>
      <c r="CF185" s="2">
        <v>0</v>
      </c>
      <c r="CG185" s="2">
        <v>0</v>
      </c>
      <c r="CH185" s="2"/>
      <c r="CI185" s="2"/>
      <c r="CJ185" s="2"/>
      <c r="CK185" s="2"/>
      <c r="CL185" s="2"/>
      <c r="CM185" s="2">
        <v>0</v>
      </c>
      <c r="CN185" s="2" t="s">
        <v>3</v>
      </c>
      <c r="CO185" s="2">
        <v>0</v>
      </c>
      <c r="CP185" s="2">
        <f t="shared" si="157"/>
        <v>1219.2</v>
      </c>
      <c r="CQ185" s="2">
        <f t="shared" si="158"/>
        <v>243.84</v>
      </c>
      <c r="CR185" s="2">
        <f>(ROUND((ROUND(((ET185)*AV185*1),2)*BB185),2)+ROUND((ROUND(((AE185-(EU185))*AV185*1),2)*BS185),2))</f>
        <v>0</v>
      </c>
      <c r="CS185" s="2">
        <f>(ROUND((ROUND(((EU185)*AV185*1),2)*BS185),2)+ROUND((ROUND(((AE185-(EU185))*AV185*1),2)*BS185),2))</f>
        <v>0</v>
      </c>
      <c r="CT185" s="2">
        <f t="shared" si="159"/>
        <v>0</v>
      </c>
      <c r="CU185" s="2">
        <f t="shared" si="160"/>
        <v>0</v>
      </c>
      <c r="CV185" s="2">
        <f t="shared" si="161"/>
        <v>0</v>
      </c>
      <c r="CW185" s="2">
        <f t="shared" si="162"/>
        <v>0</v>
      </c>
      <c r="CX185" s="2">
        <f t="shared" si="163"/>
        <v>0</v>
      </c>
      <c r="CY185" s="2">
        <f>(ROUND((((S185+ROUND((ROUND(((EU185)*AV185*1),2)*BS185),2))*AT185)/100),2)+ROUND(((ROUND((ROUND(((AE185-(EU185))*AV185*1),2)*BS185),2)*AT185)/100),2))</f>
        <v>0</v>
      </c>
      <c r="CZ185" s="2">
        <f>(ROUND((((S185+ROUND((ROUND(((EU185)*AV185*1),2)*BS185),2))*AU185)/100),2)+ROUND(((ROUND((ROUND(((AE185-(EU185))*AV185*1),2)*BS185),2)*AU185)/100),2))</f>
        <v>0</v>
      </c>
      <c r="DA185" s="2"/>
      <c r="DB185" s="2"/>
      <c r="DC185" s="2" t="s">
        <v>3</v>
      </c>
      <c r="DD185" s="2" t="s">
        <v>3</v>
      </c>
      <c r="DE185" s="2" t="s">
        <v>3</v>
      </c>
      <c r="DF185" s="2" t="s">
        <v>3</v>
      </c>
      <c r="DG185" s="2" t="s">
        <v>3</v>
      </c>
      <c r="DH185" s="2" t="s">
        <v>3</v>
      </c>
      <c r="DI185" s="2" t="s">
        <v>3</v>
      </c>
      <c r="DJ185" s="2" t="s">
        <v>3</v>
      </c>
      <c r="DK185" s="2" t="s">
        <v>3</v>
      </c>
      <c r="DL185" s="2" t="s">
        <v>3</v>
      </c>
      <c r="DM185" s="2" t="s">
        <v>3</v>
      </c>
      <c r="DN185" s="2">
        <v>0</v>
      </c>
      <c r="DO185" s="2">
        <v>0</v>
      </c>
      <c r="DP185" s="2">
        <v>1</v>
      </c>
      <c r="DQ185" s="2">
        <v>1</v>
      </c>
      <c r="DR185" s="2"/>
      <c r="DS185" s="2"/>
      <c r="DT185" s="2"/>
      <c r="DU185" s="2">
        <v>1013</v>
      </c>
      <c r="DV185" s="2" t="s">
        <v>161</v>
      </c>
      <c r="DW185" s="2" t="s">
        <v>161</v>
      </c>
      <c r="DX185" s="2">
        <v>1</v>
      </c>
      <c r="DY185" s="2"/>
      <c r="DZ185" s="2" t="s">
        <v>3</v>
      </c>
      <c r="EA185" s="2" t="s">
        <v>3</v>
      </c>
      <c r="EB185" s="2" t="s">
        <v>3</v>
      </c>
      <c r="EC185" s="2" t="s">
        <v>3</v>
      </c>
      <c r="ED185" s="2"/>
      <c r="EE185" s="2">
        <v>55393628</v>
      </c>
      <c r="EF185" s="2">
        <v>213</v>
      </c>
      <c r="EG185" s="2" t="s">
        <v>208</v>
      </c>
      <c r="EH185" s="2">
        <v>0</v>
      </c>
      <c r="EI185" s="2" t="s">
        <v>3</v>
      </c>
      <c r="EJ185" s="2">
        <v>1</v>
      </c>
      <c r="EK185" s="2">
        <v>400005</v>
      </c>
      <c r="EL185" s="2" t="s">
        <v>208</v>
      </c>
      <c r="EM185" s="2" t="s">
        <v>209</v>
      </c>
      <c r="EN185" s="2"/>
      <c r="EO185" s="2" t="s">
        <v>3</v>
      </c>
      <c r="EP185" s="2"/>
      <c r="EQ185" s="2">
        <v>16</v>
      </c>
      <c r="ER185" s="2">
        <v>0</v>
      </c>
      <c r="ES185" s="2">
        <v>243.84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>
        <v>0</v>
      </c>
      <c r="FR185" s="2">
        <v>0</v>
      </c>
      <c r="FS185" s="2">
        <v>0</v>
      </c>
      <c r="FT185" s="2"/>
      <c r="FU185" s="2"/>
      <c r="FV185" s="2"/>
      <c r="FW185" s="2"/>
      <c r="FX185" s="2">
        <v>0</v>
      </c>
      <c r="FY185" s="2">
        <v>0</v>
      </c>
      <c r="FZ185" s="2"/>
      <c r="GA185" s="2" t="s">
        <v>310</v>
      </c>
      <c r="GB185" s="2"/>
      <c r="GC185" s="2"/>
      <c r="GD185" s="2">
        <v>1</v>
      </c>
      <c r="GE185" s="2"/>
      <c r="GF185" s="2">
        <v>-557146908</v>
      </c>
      <c r="GG185" s="2">
        <v>2</v>
      </c>
      <c r="GH185" s="2">
        <v>4</v>
      </c>
      <c r="GI185" s="2">
        <v>-2</v>
      </c>
      <c r="GJ185" s="2">
        <v>0</v>
      </c>
      <c r="GK185" s="2">
        <v>0</v>
      </c>
      <c r="GL185" s="2">
        <f t="shared" si="164"/>
        <v>0</v>
      </c>
      <c r="GM185" s="2">
        <f t="shared" si="165"/>
        <v>1219.2</v>
      </c>
      <c r="GN185" s="2">
        <f t="shared" si="166"/>
        <v>0</v>
      </c>
      <c r="GO185" s="2">
        <f t="shared" si="167"/>
        <v>1219.2</v>
      </c>
      <c r="GP185" s="2">
        <f t="shared" si="168"/>
        <v>0</v>
      </c>
      <c r="GQ185" s="2"/>
      <c r="GR185" s="2">
        <v>1</v>
      </c>
      <c r="GS185" s="2">
        <v>2</v>
      </c>
      <c r="GT185" s="2">
        <v>0</v>
      </c>
      <c r="GU185" s="2" t="s">
        <v>3</v>
      </c>
      <c r="GV185" s="2">
        <f t="shared" si="169"/>
        <v>0</v>
      </c>
      <c r="GW185" s="2">
        <v>1</v>
      </c>
      <c r="GX185" s="2">
        <f t="shared" si="170"/>
        <v>0</v>
      </c>
      <c r="GY185" s="2"/>
      <c r="GZ185" s="2"/>
      <c r="HA185" s="2">
        <v>0</v>
      </c>
      <c r="HB185" s="2">
        <v>0</v>
      </c>
      <c r="HC185" s="2">
        <f t="shared" si="171"/>
        <v>0</v>
      </c>
      <c r="HD185" s="2"/>
      <c r="HE185" s="2" t="s">
        <v>211</v>
      </c>
      <c r="HF185" s="2" t="s">
        <v>30</v>
      </c>
      <c r="HG185" s="2"/>
      <c r="HH185" s="2"/>
      <c r="HI185" s="2"/>
      <c r="HJ185" s="2"/>
      <c r="HK185" s="2"/>
      <c r="HL185" s="2"/>
      <c r="HM185" s="2" t="s">
        <v>3</v>
      </c>
      <c r="HN185" s="2" t="s">
        <v>3</v>
      </c>
      <c r="HO185" s="2" t="s">
        <v>3</v>
      </c>
      <c r="HP185" s="2" t="s">
        <v>3</v>
      </c>
      <c r="HQ185" s="2" t="s">
        <v>3</v>
      </c>
      <c r="HR185" s="2"/>
      <c r="HS185" s="2">
        <v>0</v>
      </c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>
        <v>0</v>
      </c>
      <c r="IL185" s="2"/>
      <c r="IM185" s="2"/>
      <c r="IN185" s="2"/>
      <c r="IO185" s="2"/>
      <c r="IP185" s="2"/>
      <c r="IQ185" s="2"/>
      <c r="IR185" s="2"/>
      <c r="IS185" s="2"/>
      <c r="IT185" s="2"/>
      <c r="IU185" s="2"/>
    </row>
    <row r="186" spans="1:255" x14ac:dyDescent="0.2">
      <c r="A186" s="3">
        <v>17</v>
      </c>
      <c r="B186" s="3">
        <v>1</v>
      </c>
      <c r="E186" s="3" t="s">
        <v>307</v>
      </c>
      <c r="F186" s="3" t="s">
        <v>308</v>
      </c>
      <c r="G186" s="3" t="s">
        <v>309</v>
      </c>
      <c r="H186" s="3" t="s">
        <v>161</v>
      </c>
      <c r="I186" s="3">
        <v>5</v>
      </c>
      <c r="J186" s="3">
        <v>0</v>
      </c>
      <c r="K186" s="3">
        <v>5</v>
      </c>
      <c r="O186" s="3">
        <f t="shared" si="147"/>
        <v>11996.93</v>
      </c>
      <c r="P186" s="3">
        <f t="shared" si="148"/>
        <v>11996.93</v>
      </c>
      <c r="Q186" s="3">
        <f>(ROUND((ROUND(((ET186)*AV186*I186),2)*BB186),2)+ROUND((ROUND(((AE186-(EU186))*AV186*I186),2)*BS186),2))</f>
        <v>0</v>
      </c>
      <c r="R186" s="3">
        <f>(ROUND((ROUND(((EU186)*AV186*I186),2)*BS186),2)+ROUND((ROUND(((AE186-(EU186))*AV186*I186),2)*BS186),2))</f>
        <v>0</v>
      </c>
      <c r="S186" s="3">
        <f t="shared" si="149"/>
        <v>0</v>
      </c>
      <c r="T186" s="3">
        <f t="shared" si="150"/>
        <v>0</v>
      </c>
      <c r="U186" s="3">
        <f t="shared" si="151"/>
        <v>0</v>
      </c>
      <c r="V186" s="3">
        <f t="shared" si="152"/>
        <v>0</v>
      </c>
      <c r="W186" s="3">
        <f t="shared" si="153"/>
        <v>0</v>
      </c>
      <c r="X186" s="3">
        <f>(ROUND((((S186+ROUND((ROUND(((EU186)*AV186*I186),2)*BS186),2))*AT186)/100),2)+ROUND(((ROUND((ROUND(((AE186-(EU186))*AV186*I186),2)*BS186),2)*AT186)/100),2))</f>
        <v>0</v>
      </c>
      <c r="Y186" s="3">
        <f>(ROUND((((S186+ROUND((ROUND(((EU186)*AV186*I186),2)*BS186),2))*AU186)/100),2)+ROUND(((ROUND((ROUND(((AE186-(EU186))*AV186*I186),2)*BS186),2)*AU186)/100),2))</f>
        <v>0</v>
      </c>
      <c r="AA186" s="3">
        <v>55929115</v>
      </c>
      <c r="AB186" s="3">
        <f t="shared" si="154"/>
        <v>243.84</v>
      </c>
      <c r="AC186" s="3">
        <f>ROUND((ES186),6)</f>
        <v>243.84</v>
      </c>
      <c r="AD186" s="3">
        <f>ROUND((((ET186)-(EU186))+AE186),6)</f>
        <v>0</v>
      </c>
      <c r="AE186" s="3">
        <f>ROUND((EU186),6)</f>
        <v>0</v>
      </c>
      <c r="AF186" s="3">
        <f>ROUND((EV186),6)</f>
        <v>0</v>
      </c>
      <c r="AG186" s="3">
        <f t="shared" si="155"/>
        <v>0</v>
      </c>
      <c r="AH186" s="3">
        <f>(EW186)</f>
        <v>0</v>
      </c>
      <c r="AI186" s="3">
        <f>(EX186)</f>
        <v>0</v>
      </c>
      <c r="AJ186" s="3">
        <f t="shared" si="156"/>
        <v>0</v>
      </c>
      <c r="AK186" s="3">
        <v>243.84</v>
      </c>
      <c r="AL186" s="3">
        <v>243.84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1</v>
      </c>
      <c r="AW186" s="3">
        <v>1</v>
      </c>
      <c r="AZ186" s="3">
        <v>1</v>
      </c>
      <c r="BA186" s="3">
        <v>1</v>
      </c>
      <c r="BB186" s="3">
        <v>1</v>
      </c>
      <c r="BC186" s="3">
        <v>9.84</v>
      </c>
      <c r="BD186" s="3" t="s">
        <v>3</v>
      </c>
      <c r="BE186" s="3" t="s">
        <v>3</v>
      </c>
      <c r="BF186" s="3" t="s">
        <v>3</v>
      </c>
      <c r="BG186" s="3" t="s">
        <v>3</v>
      </c>
      <c r="BH186" s="3">
        <v>3</v>
      </c>
      <c r="BI186" s="3">
        <v>2</v>
      </c>
      <c r="BJ186" s="3" t="s">
        <v>308</v>
      </c>
      <c r="BM186" s="3">
        <v>400005</v>
      </c>
      <c r="BN186" s="3">
        <v>0</v>
      </c>
      <c r="BO186" s="3" t="s">
        <v>3</v>
      </c>
      <c r="BP186" s="3">
        <v>0</v>
      </c>
      <c r="BQ186" s="3">
        <v>213</v>
      </c>
      <c r="BR186" s="3">
        <v>0</v>
      </c>
      <c r="BS186" s="3">
        <v>1</v>
      </c>
      <c r="BT186" s="3">
        <v>1</v>
      </c>
      <c r="BU186" s="3">
        <v>1</v>
      </c>
      <c r="BV186" s="3">
        <v>1</v>
      </c>
      <c r="BW186" s="3">
        <v>1</v>
      </c>
      <c r="BX186" s="3">
        <v>1</v>
      </c>
      <c r="BY186" s="3" t="s">
        <v>3</v>
      </c>
      <c r="BZ186" s="3">
        <v>0</v>
      </c>
      <c r="CA186" s="3">
        <v>0</v>
      </c>
      <c r="CB186" s="3" t="s">
        <v>3</v>
      </c>
      <c r="CE186" s="3">
        <v>1566</v>
      </c>
      <c r="CF186" s="3">
        <v>0</v>
      </c>
      <c r="CG186" s="3">
        <v>0</v>
      </c>
      <c r="CM186" s="3">
        <v>0</v>
      </c>
      <c r="CN186" s="3" t="s">
        <v>3</v>
      </c>
      <c r="CO186" s="3">
        <v>0</v>
      </c>
      <c r="CP186" s="3">
        <f t="shared" si="157"/>
        <v>11996.93</v>
      </c>
      <c r="CQ186" s="3">
        <f t="shared" si="158"/>
        <v>2399.39</v>
      </c>
      <c r="CR186" s="3">
        <f>(ROUND((ROUND(((ET186)*AV186*1),2)*BB186),2)+ROUND((ROUND(((AE186-(EU186))*AV186*1),2)*BS186),2))</f>
        <v>0</v>
      </c>
      <c r="CS186" s="3">
        <f>(ROUND((ROUND(((EU186)*AV186*1),2)*BS186),2)+ROUND((ROUND(((AE186-(EU186))*AV186*1),2)*BS186),2))</f>
        <v>0</v>
      </c>
      <c r="CT186" s="3">
        <f t="shared" si="159"/>
        <v>0</v>
      </c>
      <c r="CU186" s="3">
        <f t="shared" si="160"/>
        <v>0</v>
      </c>
      <c r="CV186" s="3">
        <f t="shared" si="161"/>
        <v>0</v>
      </c>
      <c r="CW186" s="3">
        <f t="shared" si="162"/>
        <v>0</v>
      </c>
      <c r="CX186" s="3">
        <f t="shared" si="163"/>
        <v>0</v>
      </c>
      <c r="CY186" s="3">
        <f>(ROUND((((S186+ROUND((ROUND(((EU186)*AV186*1),2)*BS186),2))*AT186)/100),2)+ROUND(((ROUND((ROUND(((AE186-(EU186))*AV186*1),2)*BS186),2)*AT186)/100),2))</f>
        <v>0</v>
      </c>
      <c r="CZ186" s="3">
        <f>(ROUND((((S186+ROUND((ROUND(((EU186)*AV186*1),2)*BS186),2))*AU186)/100),2)+ROUND(((ROUND((ROUND(((AE186-(EU186))*AV186*1),2)*BS186),2)*AU186)/100),2))</f>
        <v>0</v>
      </c>
      <c r="DC186" s="3" t="s">
        <v>3</v>
      </c>
      <c r="DD186" s="3" t="s">
        <v>3</v>
      </c>
      <c r="DE186" s="3" t="s">
        <v>3</v>
      </c>
      <c r="DF186" s="3" t="s">
        <v>3</v>
      </c>
      <c r="DG186" s="3" t="s">
        <v>3</v>
      </c>
      <c r="DH186" s="3" t="s">
        <v>3</v>
      </c>
      <c r="DI186" s="3" t="s">
        <v>3</v>
      </c>
      <c r="DJ186" s="3" t="s">
        <v>3</v>
      </c>
      <c r="DK186" s="3" t="s">
        <v>3</v>
      </c>
      <c r="DL186" s="3" t="s">
        <v>3</v>
      </c>
      <c r="DM186" s="3" t="s">
        <v>3</v>
      </c>
      <c r="DN186" s="3">
        <v>0</v>
      </c>
      <c r="DO186" s="3">
        <v>0</v>
      </c>
      <c r="DP186" s="3">
        <v>1</v>
      </c>
      <c r="DQ186" s="3">
        <v>1</v>
      </c>
      <c r="DU186" s="3">
        <v>1013</v>
      </c>
      <c r="DV186" s="3" t="s">
        <v>161</v>
      </c>
      <c r="DW186" s="3" t="s">
        <v>161</v>
      </c>
      <c r="DX186" s="3">
        <v>1</v>
      </c>
      <c r="DZ186" s="3" t="s">
        <v>3</v>
      </c>
      <c r="EA186" s="3" t="s">
        <v>3</v>
      </c>
      <c r="EB186" s="3" t="s">
        <v>3</v>
      </c>
      <c r="EC186" s="3" t="s">
        <v>3</v>
      </c>
      <c r="EE186" s="3">
        <v>55393628</v>
      </c>
      <c r="EF186" s="3">
        <v>213</v>
      </c>
      <c r="EG186" s="3" t="s">
        <v>208</v>
      </c>
      <c r="EH186" s="3">
        <v>0</v>
      </c>
      <c r="EI186" s="3" t="s">
        <v>3</v>
      </c>
      <c r="EJ186" s="3">
        <v>1</v>
      </c>
      <c r="EK186" s="3">
        <v>400005</v>
      </c>
      <c r="EL186" s="3" t="s">
        <v>208</v>
      </c>
      <c r="EM186" s="3" t="s">
        <v>209</v>
      </c>
      <c r="EO186" s="3" t="s">
        <v>3</v>
      </c>
      <c r="EQ186" s="3">
        <v>16</v>
      </c>
      <c r="ER186" s="3">
        <v>0</v>
      </c>
      <c r="ES186" s="3">
        <v>243.84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EY186" s="3">
        <v>0</v>
      </c>
      <c r="EZ186" s="3">
        <v>5</v>
      </c>
      <c r="FC186" s="3">
        <v>1</v>
      </c>
      <c r="FD186" s="3">
        <v>18</v>
      </c>
      <c r="FF186" s="3">
        <v>2869.9</v>
      </c>
      <c r="FQ186" s="3">
        <v>0</v>
      </c>
      <c r="FR186" s="3">
        <v>0</v>
      </c>
      <c r="FS186" s="3">
        <v>0</v>
      </c>
      <c r="FX186" s="3">
        <v>0</v>
      </c>
      <c r="FY186" s="3">
        <v>0</v>
      </c>
      <c r="GA186" s="3" t="s">
        <v>310</v>
      </c>
      <c r="GD186" s="3">
        <v>1</v>
      </c>
      <c r="GF186" s="3">
        <v>-557146908</v>
      </c>
      <c r="GG186" s="3">
        <v>2</v>
      </c>
      <c r="GH186" s="3">
        <v>3</v>
      </c>
      <c r="GI186" s="3">
        <v>5</v>
      </c>
      <c r="GJ186" s="3">
        <v>0</v>
      </c>
      <c r="GK186" s="3">
        <v>0</v>
      </c>
      <c r="GL186" s="3">
        <f t="shared" si="164"/>
        <v>0</v>
      </c>
      <c r="GM186" s="3">
        <f t="shared" si="165"/>
        <v>11996.93</v>
      </c>
      <c r="GN186" s="3">
        <f t="shared" si="166"/>
        <v>0</v>
      </c>
      <c r="GO186" s="3">
        <f t="shared" si="167"/>
        <v>11996.93</v>
      </c>
      <c r="GP186" s="3">
        <f t="shared" si="168"/>
        <v>0</v>
      </c>
      <c r="GR186" s="3">
        <v>1</v>
      </c>
      <c r="GS186" s="3">
        <v>1</v>
      </c>
      <c r="GT186" s="3">
        <v>0</v>
      </c>
      <c r="GU186" s="3" t="s">
        <v>3</v>
      </c>
      <c r="GV186" s="3">
        <f t="shared" si="169"/>
        <v>0</v>
      </c>
      <c r="GW186" s="3">
        <v>1</v>
      </c>
      <c r="GX186" s="3">
        <f t="shared" si="170"/>
        <v>0</v>
      </c>
      <c r="HA186" s="3">
        <v>0</v>
      </c>
      <c r="HB186" s="3">
        <v>0</v>
      </c>
      <c r="HC186" s="3">
        <f t="shared" si="171"/>
        <v>0</v>
      </c>
      <c r="HE186" s="3" t="s">
        <v>211</v>
      </c>
      <c r="HF186" s="3" t="s">
        <v>30</v>
      </c>
      <c r="HM186" s="3" t="s">
        <v>3</v>
      </c>
      <c r="HN186" s="3" t="s">
        <v>3</v>
      </c>
      <c r="HO186" s="3" t="s">
        <v>3</v>
      </c>
      <c r="HP186" s="3" t="s">
        <v>3</v>
      </c>
      <c r="HQ186" s="3" t="s">
        <v>3</v>
      </c>
      <c r="HS186" s="3">
        <v>0</v>
      </c>
      <c r="IK186" s="3">
        <v>0</v>
      </c>
    </row>
    <row r="187" spans="1:255" x14ac:dyDescent="0.2">
      <c r="A187" s="2">
        <v>17</v>
      </c>
      <c r="B187" s="2">
        <v>1</v>
      </c>
      <c r="C187" s="2">
        <f>ROW(SmtRes!A385)</f>
        <v>385</v>
      </c>
      <c r="D187" s="2">
        <f>ROW(EtalonRes!A454)</f>
        <v>454</v>
      </c>
      <c r="E187" s="2" t="s">
        <v>311</v>
      </c>
      <c r="F187" s="2" t="s">
        <v>312</v>
      </c>
      <c r="G187" s="2" t="s">
        <v>313</v>
      </c>
      <c r="H187" s="2" t="s">
        <v>60</v>
      </c>
      <c r="I187" s="2">
        <f>ROUND(37/100,9)</f>
        <v>0.37</v>
      </c>
      <c r="J187" s="2">
        <v>0</v>
      </c>
      <c r="K187" s="2">
        <f>ROUND(37/100,9)</f>
        <v>0.37</v>
      </c>
      <c r="L187" s="2"/>
      <c r="M187" s="2"/>
      <c r="N187" s="2"/>
      <c r="O187" s="2">
        <f t="shared" si="147"/>
        <v>33.840000000000003</v>
      </c>
      <c r="P187" s="2">
        <f t="shared" si="148"/>
        <v>0.68</v>
      </c>
      <c r="Q187" s="2">
        <f>(ROUND((ROUND((((ET187*1.2))*AV187*I187),2)*BB187),2)+ROUND((ROUND(((AE187-((EU187*1.2)))*AV187*I187),2)*BS187),2))</f>
        <v>0</v>
      </c>
      <c r="R187" s="2">
        <f>(ROUND((ROUND((((EU187*1.2))*AV187*I187),2)*BS187),2)+ROUND((ROUND(((AE187-((EU187*1.2)))*AV187*I187),2)*BS187),2))</f>
        <v>0</v>
      </c>
      <c r="S187" s="2">
        <f t="shared" si="149"/>
        <v>33.159999999999997</v>
      </c>
      <c r="T187" s="2">
        <f t="shared" si="150"/>
        <v>0</v>
      </c>
      <c r="U187" s="2">
        <f t="shared" si="151"/>
        <v>2.7892079999999995</v>
      </c>
      <c r="V187" s="2">
        <f t="shared" si="152"/>
        <v>0</v>
      </c>
      <c r="W187" s="2">
        <f t="shared" si="153"/>
        <v>0</v>
      </c>
      <c r="X187" s="2">
        <f>(ROUND((((S187+ROUND((ROUND((((EU187*1.2))*AV187*I187),2)*BS187),2))*AT187)/100),2)+ROUND(((ROUND((ROUND(((AE187-((EU187*1.2)))*AV187*I187),2)*BS187),2)*AT187)/100),2))</f>
        <v>29.84</v>
      </c>
      <c r="Y187" s="2">
        <f>(ROUND((((S187+ROUND((ROUND((((EU187*1.2))*AV187*I187),2)*BS187),2))*AU187)/100),2)+ROUND(((ROUND((ROUND(((AE187-((EU187*1.2)))*AV187*I187),2)*BS187),2)*AU187)/100),2))</f>
        <v>15.25</v>
      </c>
      <c r="Z187" s="2"/>
      <c r="AA187" s="2">
        <v>55929113</v>
      </c>
      <c r="AB187" s="2">
        <f t="shared" si="154"/>
        <v>87.438000000000002</v>
      </c>
      <c r="AC187" s="2">
        <f>ROUND(((ES187*1)),6)</f>
        <v>1.83</v>
      </c>
      <c r="AD187" s="2">
        <f>ROUND(((((ET187*1.2))-((EU187*1.2)))+AE187),6)</f>
        <v>0</v>
      </c>
      <c r="AE187" s="2">
        <f>ROUND(((EU187*1.2)),6)</f>
        <v>0</v>
      </c>
      <c r="AF187" s="2">
        <f>ROUND(((EV187*1.2)),6)</f>
        <v>85.608000000000004</v>
      </c>
      <c r="AG187" s="2">
        <f t="shared" si="155"/>
        <v>0</v>
      </c>
      <c r="AH187" s="2">
        <f>((EW187*1.2))</f>
        <v>7.1999999999999993</v>
      </c>
      <c r="AI187" s="2">
        <f>((EX187*1.2))</f>
        <v>0</v>
      </c>
      <c r="AJ187" s="2">
        <f t="shared" si="156"/>
        <v>0</v>
      </c>
      <c r="AK187" s="2">
        <v>73.17</v>
      </c>
      <c r="AL187" s="2">
        <v>1.83</v>
      </c>
      <c r="AM187" s="2">
        <v>0</v>
      </c>
      <c r="AN187" s="2">
        <v>0</v>
      </c>
      <c r="AO187" s="2">
        <v>71.34</v>
      </c>
      <c r="AP187" s="2">
        <v>0</v>
      </c>
      <c r="AQ187" s="2">
        <v>6</v>
      </c>
      <c r="AR187" s="2">
        <v>0</v>
      </c>
      <c r="AS187" s="2">
        <v>0</v>
      </c>
      <c r="AT187" s="2">
        <v>90</v>
      </c>
      <c r="AU187" s="2">
        <v>46</v>
      </c>
      <c r="AV187" s="2">
        <v>1.0469999999999999</v>
      </c>
      <c r="AW187" s="2">
        <v>1</v>
      </c>
      <c r="AX187" s="2"/>
      <c r="AY187" s="2"/>
      <c r="AZ187" s="2">
        <v>1</v>
      </c>
      <c r="BA187" s="2">
        <v>1</v>
      </c>
      <c r="BB187" s="2">
        <v>1</v>
      </c>
      <c r="BC187" s="2">
        <v>1</v>
      </c>
      <c r="BD187" s="2" t="s">
        <v>3</v>
      </c>
      <c r="BE187" s="2" t="s">
        <v>3</v>
      </c>
      <c r="BF187" s="2" t="s">
        <v>3</v>
      </c>
      <c r="BG187" s="2" t="s">
        <v>3</v>
      </c>
      <c r="BH187" s="2">
        <v>0</v>
      </c>
      <c r="BI187" s="2">
        <v>2</v>
      </c>
      <c r="BJ187" s="2" t="s">
        <v>314</v>
      </c>
      <c r="BK187" s="2"/>
      <c r="BL187" s="2"/>
      <c r="BM187" s="2">
        <v>68</v>
      </c>
      <c r="BN187" s="2">
        <v>0</v>
      </c>
      <c r="BO187" s="2" t="s">
        <v>312</v>
      </c>
      <c r="BP187" s="2">
        <v>1</v>
      </c>
      <c r="BQ187" s="2">
        <v>40</v>
      </c>
      <c r="BR187" s="2">
        <v>0</v>
      </c>
      <c r="BS187" s="2">
        <v>1</v>
      </c>
      <c r="BT187" s="2">
        <v>1</v>
      </c>
      <c r="BU187" s="2">
        <v>1</v>
      </c>
      <c r="BV187" s="2">
        <v>1</v>
      </c>
      <c r="BW187" s="2">
        <v>1</v>
      </c>
      <c r="BX187" s="2">
        <v>1</v>
      </c>
      <c r="BY187" s="2" t="s">
        <v>3</v>
      </c>
      <c r="BZ187" s="2">
        <v>90</v>
      </c>
      <c r="CA187" s="2">
        <v>46</v>
      </c>
      <c r="CB187" s="2" t="s">
        <v>3</v>
      </c>
      <c r="CC187" s="2"/>
      <c r="CD187" s="2"/>
      <c r="CE187" s="2">
        <v>1566</v>
      </c>
      <c r="CF187" s="2">
        <v>0</v>
      </c>
      <c r="CG187" s="2">
        <v>0</v>
      </c>
      <c r="CH187" s="2"/>
      <c r="CI187" s="2"/>
      <c r="CJ187" s="2"/>
      <c r="CK187" s="2"/>
      <c r="CL187" s="2"/>
      <c r="CM187" s="2">
        <v>0</v>
      </c>
      <c r="CN187" s="2" t="s">
        <v>1250</v>
      </c>
      <c r="CO187" s="2">
        <v>0</v>
      </c>
      <c r="CP187" s="2">
        <f t="shared" si="157"/>
        <v>33.839999999999996</v>
      </c>
      <c r="CQ187" s="2">
        <f t="shared" si="158"/>
        <v>1.83</v>
      </c>
      <c r="CR187" s="2">
        <f>(ROUND((ROUND((((ET187*1.2))*AV187*1),2)*BB187),2)+ROUND((ROUND(((AE187-((EU187*1.2)))*AV187*1),2)*BS187),2))</f>
        <v>0</v>
      </c>
      <c r="CS187" s="2">
        <f>(ROUND((ROUND((((EU187*1.2))*AV187*1),2)*BS187),2)+ROUND((ROUND(((AE187-((EU187*1.2)))*AV187*1),2)*BS187),2))</f>
        <v>0</v>
      </c>
      <c r="CT187" s="2">
        <f t="shared" si="159"/>
        <v>89.63</v>
      </c>
      <c r="CU187" s="2">
        <f t="shared" si="160"/>
        <v>0</v>
      </c>
      <c r="CV187" s="2">
        <f t="shared" si="161"/>
        <v>7.5383999999999984</v>
      </c>
      <c r="CW187" s="2">
        <f t="shared" si="162"/>
        <v>0</v>
      </c>
      <c r="CX187" s="2">
        <f t="shared" si="163"/>
        <v>0</v>
      </c>
      <c r="CY187" s="2">
        <f>(ROUND((((S187+ROUND((ROUND((((EU187*1.2))*AV187*1),2)*BS187),2))*AT187)/100),2)+ROUND(((ROUND((ROUND(((AE187-((EU187*1.2)))*AV187*1),2)*BS187),2)*AT187)/100),2))</f>
        <v>29.84</v>
      </c>
      <c r="CZ187" s="2">
        <f>(ROUND((((S187+ROUND((ROUND((((EU187*1.2))*AV187*1),2)*BS187),2))*AU187)/100),2)+ROUND(((ROUND((ROUND(((AE187-((EU187*1.2)))*AV187*1),2)*BS187),2)*AU187)/100),2))</f>
        <v>15.25</v>
      </c>
      <c r="DA187" s="2"/>
      <c r="DB187" s="2">
        <v>97</v>
      </c>
      <c r="DC187" s="2" t="s">
        <v>3</v>
      </c>
      <c r="DD187" s="2" t="s">
        <v>62</v>
      </c>
      <c r="DE187" s="2" t="s">
        <v>63</v>
      </c>
      <c r="DF187" s="2" t="s">
        <v>63</v>
      </c>
      <c r="DG187" s="2" t="s">
        <v>63</v>
      </c>
      <c r="DH187" s="2" t="s">
        <v>3</v>
      </c>
      <c r="DI187" s="2" t="s">
        <v>63</v>
      </c>
      <c r="DJ187" s="2" t="s">
        <v>63</v>
      </c>
      <c r="DK187" s="2" t="s">
        <v>3</v>
      </c>
      <c r="DL187" s="2" t="s">
        <v>3</v>
      </c>
      <c r="DM187" s="2" t="s">
        <v>3</v>
      </c>
      <c r="DN187" s="2">
        <v>0</v>
      </c>
      <c r="DO187" s="2">
        <v>0</v>
      </c>
      <c r="DP187" s="2">
        <v>1</v>
      </c>
      <c r="DQ187" s="2">
        <v>1</v>
      </c>
      <c r="DR187" s="2"/>
      <c r="DS187" s="2"/>
      <c r="DT187" s="2"/>
      <c r="DU187" s="2">
        <v>1010</v>
      </c>
      <c r="DV187" s="2" t="s">
        <v>60</v>
      </c>
      <c r="DW187" s="2" t="s">
        <v>60</v>
      </c>
      <c r="DX187" s="2">
        <v>100</v>
      </c>
      <c r="DY187" s="2"/>
      <c r="DZ187" s="2" t="s">
        <v>3</v>
      </c>
      <c r="EA187" s="2" t="s">
        <v>3</v>
      </c>
      <c r="EB187" s="2" t="s">
        <v>3</v>
      </c>
      <c r="EC187" s="2" t="s">
        <v>3</v>
      </c>
      <c r="ED187" s="2"/>
      <c r="EE187" s="2">
        <v>55393700</v>
      </c>
      <c r="EF187" s="2">
        <v>40</v>
      </c>
      <c r="EG187" s="2" t="s">
        <v>26</v>
      </c>
      <c r="EH187" s="2">
        <v>0</v>
      </c>
      <c r="EI187" s="2" t="s">
        <v>3</v>
      </c>
      <c r="EJ187" s="2">
        <v>2</v>
      </c>
      <c r="EK187" s="2">
        <v>68</v>
      </c>
      <c r="EL187" s="2" t="s">
        <v>27</v>
      </c>
      <c r="EM187" s="2" t="s">
        <v>28</v>
      </c>
      <c r="EN187" s="2"/>
      <c r="EO187" s="2" t="s">
        <v>67</v>
      </c>
      <c r="EP187" s="2"/>
      <c r="EQ187" s="2">
        <v>0</v>
      </c>
      <c r="ER187" s="2">
        <v>73.17</v>
      </c>
      <c r="ES187" s="2">
        <v>1.83</v>
      </c>
      <c r="ET187" s="2">
        <v>0</v>
      </c>
      <c r="EU187" s="2">
        <v>0</v>
      </c>
      <c r="EV187" s="2">
        <v>71.34</v>
      </c>
      <c r="EW187" s="2">
        <v>6</v>
      </c>
      <c r="EX187" s="2">
        <v>0</v>
      </c>
      <c r="EY187" s="2">
        <v>0</v>
      </c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>
        <v>0</v>
      </c>
      <c r="FR187" s="2">
        <v>0</v>
      </c>
      <c r="FS187" s="2">
        <v>0</v>
      </c>
      <c r="FT187" s="2"/>
      <c r="FU187" s="2"/>
      <c r="FV187" s="2"/>
      <c r="FW187" s="2"/>
      <c r="FX187" s="2">
        <v>90</v>
      </c>
      <c r="FY187" s="2">
        <v>46</v>
      </c>
      <c r="FZ187" s="2"/>
      <c r="GA187" s="2" t="s">
        <v>3</v>
      </c>
      <c r="GB187" s="2"/>
      <c r="GC187" s="2"/>
      <c r="GD187" s="2">
        <v>1</v>
      </c>
      <c r="GE187" s="2"/>
      <c r="GF187" s="2">
        <v>-1564333983</v>
      </c>
      <c r="GG187" s="2">
        <v>2</v>
      </c>
      <c r="GH187" s="2">
        <v>1</v>
      </c>
      <c r="GI187" s="2">
        <v>2</v>
      </c>
      <c r="GJ187" s="2">
        <v>0</v>
      </c>
      <c r="GK187" s="2">
        <v>0</v>
      </c>
      <c r="GL187" s="2">
        <f t="shared" si="164"/>
        <v>0</v>
      </c>
      <c r="GM187" s="2">
        <f t="shared" si="165"/>
        <v>78.930000000000007</v>
      </c>
      <c r="GN187" s="2">
        <f t="shared" si="166"/>
        <v>0</v>
      </c>
      <c r="GO187" s="2">
        <f t="shared" si="167"/>
        <v>78.930000000000007</v>
      </c>
      <c r="GP187" s="2">
        <f t="shared" si="168"/>
        <v>0</v>
      </c>
      <c r="GQ187" s="2"/>
      <c r="GR187" s="2">
        <v>0</v>
      </c>
      <c r="GS187" s="2">
        <v>3</v>
      </c>
      <c r="GT187" s="2">
        <v>0</v>
      </c>
      <c r="GU187" s="2" t="s">
        <v>3</v>
      </c>
      <c r="GV187" s="2">
        <f t="shared" si="169"/>
        <v>0</v>
      </c>
      <c r="GW187" s="2">
        <v>1</v>
      </c>
      <c r="GX187" s="2">
        <f t="shared" si="170"/>
        <v>0</v>
      </c>
      <c r="GY187" s="2"/>
      <c r="GZ187" s="2"/>
      <c r="HA187" s="2">
        <v>0</v>
      </c>
      <c r="HB187" s="2">
        <v>0</v>
      </c>
      <c r="HC187" s="2">
        <f t="shared" si="171"/>
        <v>0</v>
      </c>
      <c r="HD187" s="2"/>
      <c r="HE187" s="2" t="s">
        <v>3</v>
      </c>
      <c r="HF187" s="2" t="s">
        <v>3</v>
      </c>
      <c r="HG187" s="2"/>
      <c r="HH187" s="2"/>
      <c r="HI187" s="2"/>
      <c r="HJ187" s="2"/>
      <c r="HK187" s="2"/>
      <c r="HL187" s="2"/>
      <c r="HM187" s="2" t="s">
        <v>3</v>
      </c>
      <c r="HN187" s="2" t="s">
        <v>3</v>
      </c>
      <c r="HO187" s="2" t="s">
        <v>3</v>
      </c>
      <c r="HP187" s="2" t="s">
        <v>3</v>
      </c>
      <c r="HQ187" s="2" t="s">
        <v>3</v>
      </c>
      <c r="HR187" s="2"/>
      <c r="HS187" s="2">
        <v>0</v>
      </c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>
        <v>0</v>
      </c>
      <c r="IL187" s="2"/>
      <c r="IM187" s="2"/>
      <c r="IN187" s="2"/>
      <c r="IO187" s="2"/>
      <c r="IP187" s="2"/>
      <c r="IQ187" s="2"/>
      <c r="IR187" s="2"/>
      <c r="IS187" s="2"/>
      <c r="IT187" s="2"/>
      <c r="IU187" s="2"/>
    </row>
    <row r="188" spans="1:255" x14ac:dyDescent="0.2">
      <c r="A188" s="3">
        <v>17</v>
      </c>
      <c r="B188" s="3">
        <v>1</v>
      </c>
      <c r="C188" s="3">
        <f>ROW(SmtRes!A388)</f>
        <v>388</v>
      </c>
      <c r="D188" s="3">
        <f>ROW(EtalonRes!A458)</f>
        <v>458</v>
      </c>
      <c r="E188" s="3" t="s">
        <v>311</v>
      </c>
      <c r="F188" s="3" t="s">
        <v>312</v>
      </c>
      <c r="G188" s="3" t="s">
        <v>313</v>
      </c>
      <c r="H188" s="3" t="s">
        <v>60</v>
      </c>
      <c r="I188" s="3">
        <f>ROUND(37/100,9)</f>
        <v>0.37</v>
      </c>
      <c r="J188" s="3">
        <v>0</v>
      </c>
      <c r="K188" s="3">
        <f>ROUND(37/100,9)</f>
        <v>0.37</v>
      </c>
      <c r="O188" s="3">
        <f t="shared" si="147"/>
        <v>1873.13</v>
      </c>
      <c r="P188" s="3">
        <f t="shared" si="148"/>
        <v>4.5599999999999996</v>
      </c>
      <c r="Q188" s="3">
        <f>(ROUND((ROUND((((ET188*1.2))*AV188*I188),2)*BB188),2)+ROUND((ROUND(((AE188-((EU188*1.2)))*AV188*I188),2)*BS188),2))</f>
        <v>0</v>
      </c>
      <c r="R188" s="3">
        <f>(ROUND((ROUND((((EU188*1.2))*AV188*I188),2)*BS188),2)+ROUND((ROUND(((AE188-((EU188*1.2)))*AV188*I188),2)*BS188),2))</f>
        <v>0</v>
      </c>
      <c r="S188" s="3">
        <f t="shared" si="149"/>
        <v>1868.57</v>
      </c>
      <c r="T188" s="3">
        <f t="shared" si="150"/>
        <v>0</v>
      </c>
      <c r="U188" s="3">
        <f t="shared" si="151"/>
        <v>2.7892079999999995</v>
      </c>
      <c r="V188" s="3">
        <f t="shared" si="152"/>
        <v>0</v>
      </c>
      <c r="W188" s="3">
        <f t="shared" si="153"/>
        <v>0</v>
      </c>
      <c r="X188" s="3">
        <f>(ROUND((((S188+ROUND((ROUND((((EU188*1.2))*AV188*I188),2)*BS188),2))*AT188)/100),2)+ROUND(((ROUND((ROUND(((AE188-((EU188*1.2)))*AV188*I188),2)*BS188),2)*AT188)/100),2))</f>
        <v>1681.71</v>
      </c>
      <c r="Y188" s="3">
        <f>(ROUND((((S188+ROUND((ROUND((((EU188*1.2))*AV188*I188),2)*BS188),2))*AU188)/100),2)+ROUND(((ROUND((ROUND(((AE188-((EU188*1.2)))*AV188*I188),2)*BS188),2)*AU188)/100),2))</f>
        <v>859.54</v>
      </c>
      <c r="AA188" s="3">
        <v>55929115</v>
      </c>
      <c r="AB188" s="3">
        <f t="shared" si="154"/>
        <v>87.438000000000002</v>
      </c>
      <c r="AC188" s="3">
        <f>ROUND(((ES188*1)),6)</f>
        <v>1.83</v>
      </c>
      <c r="AD188" s="3">
        <f>ROUND(((((ET188*1.2))-((EU188*1.2)))+AE188),6)</f>
        <v>0</v>
      </c>
      <c r="AE188" s="3">
        <f>ROUND(((EU188*1.2)),6)</f>
        <v>0</v>
      </c>
      <c r="AF188" s="3">
        <f>ROUND(((EV188*1.2)),6)</f>
        <v>85.608000000000004</v>
      </c>
      <c r="AG188" s="3">
        <f t="shared" si="155"/>
        <v>0</v>
      </c>
      <c r="AH188" s="3">
        <f>((EW188*1.2))</f>
        <v>7.1999999999999993</v>
      </c>
      <c r="AI188" s="3">
        <f>((EX188*1.2))</f>
        <v>0</v>
      </c>
      <c r="AJ188" s="3">
        <f t="shared" si="156"/>
        <v>0</v>
      </c>
      <c r="AK188" s="3">
        <v>73.17</v>
      </c>
      <c r="AL188" s="3">
        <v>1.83</v>
      </c>
      <c r="AM188" s="3">
        <v>0</v>
      </c>
      <c r="AN188" s="3">
        <v>0</v>
      </c>
      <c r="AO188" s="3">
        <v>71.34</v>
      </c>
      <c r="AP188" s="3">
        <v>0</v>
      </c>
      <c r="AQ188" s="3">
        <v>6</v>
      </c>
      <c r="AR188" s="3">
        <v>0</v>
      </c>
      <c r="AS188" s="3">
        <v>0</v>
      </c>
      <c r="AT188" s="3">
        <v>90</v>
      </c>
      <c r="AU188" s="3">
        <v>46</v>
      </c>
      <c r="AV188" s="3">
        <v>1.0469999999999999</v>
      </c>
      <c r="AW188" s="3">
        <v>1</v>
      </c>
      <c r="AZ188" s="3">
        <v>1</v>
      </c>
      <c r="BA188" s="3">
        <v>56.35</v>
      </c>
      <c r="BB188" s="3">
        <v>1</v>
      </c>
      <c r="BC188" s="3">
        <v>6.7</v>
      </c>
      <c r="BD188" s="3" t="s">
        <v>3</v>
      </c>
      <c r="BE188" s="3" t="s">
        <v>3</v>
      </c>
      <c r="BF188" s="3" t="s">
        <v>3</v>
      </c>
      <c r="BG188" s="3" t="s">
        <v>3</v>
      </c>
      <c r="BH188" s="3">
        <v>0</v>
      </c>
      <c r="BI188" s="3">
        <v>2</v>
      </c>
      <c r="BJ188" s="3" t="s">
        <v>314</v>
      </c>
      <c r="BM188" s="3">
        <v>68</v>
      </c>
      <c r="BN188" s="3">
        <v>0</v>
      </c>
      <c r="BO188" s="3" t="s">
        <v>312</v>
      </c>
      <c r="BP188" s="3">
        <v>1</v>
      </c>
      <c r="BQ188" s="3">
        <v>40</v>
      </c>
      <c r="BR188" s="3">
        <v>0</v>
      </c>
      <c r="BS188" s="3">
        <v>56.35</v>
      </c>
      <c r="BT188" s="3">
        <v>1</v>
      </c>
      <c r="BU188" s="3">
        <v>1</v>
      </c>
      <c r="BV188" s="3">
        <v>1</v>
      </c>
      <c r="BW188" s="3">
        <v>1</v>
      </c>
      <c r="BX188" s="3">
        <v>1</v>
      </c>
      <c r="BY188" s="3" t="s">
        <v>3</v>
      </c>
      <c r="BZ188" s="3">
        <v>90</v>
      </c>
      <c r="CA188" s="3">
        <v>46</v>
      </c>
      <c r="CB188" s="3" t="s">
        <v>3</v>
      </c>
      <c r="CE188" s="3">
        <v>1566</v>
      </c>
      <c r="CF188" s="3">
        <v>0</v>
      </c>
      <c r="CG188" s="3">
        <v>0</v>
      </c>
      <c r="CM188" s="3">
        <v>0</v>
      </c>
      <c r="CN188" s="3" t="s">
        <v>1250</v>
      </c>
      <c r="CO188" s="3">
        <v>0</v>
      </c>
      <c r="CP188" s="3">
        <f t="shared" si="157"/>
        <v>1873.1299999999999</v>
      </c>
      <c r="CQ188" s="3">
        <f t="shared" si="158"/>
        <v>12.26</v>
      </c>
      <c r="CR188" s="3">
        <f>(ROUND((ROUND((((ET188*1.2))*AV188*1),2)*BB188),2)+ROUND((ROUND(((AE188-((EU188*1.2)))*AV188*1),2)*BS188),2))</f>
        <v>0</v>
      </c>
      <c r="CS188" s="3">
        <f>(ROUND((ROUND((((EU188*1.2))*AV188*1),2)*BS188),2)+ROUND((ROUND(((AE188-((EU188*1.2)))*AV188*1),2)*BS188),2))</f>
        <v>0</v>
      </c>
      <c r="CT188" s="3">
        <f t="shared" si="159"/>
        <v>5050.6499999999996</v>
      </c>
      <c r="CU188" s="3">
        <f t="shared" si="160"/>
        <v>0</v>
      </c>
      <c r="CV188" s="3">
        <f t="shared" si="161"/>
        <v>7.5383999999999984</v>
      </c>
      <c r="CW188" s="3">
        <f t="shared" si="162"/>
        <v>0</v>
      </c>
      <c r="CX188" s="3">
        <f t="shared" si="163"/>
        <v>0</v>
      </c>
      <c r="CY188" s="3">
        <f>(ROUND((((S188+ROUND((ROUND((((EU188*1.2))*AV188*1),2)*BS188),2))*AT188)/100),2)+ROUND(((ROUND((ROUND(((AE188-((EU188*1.2)))*AV188*1),2)*BS188),2)*AT188)/100),2))</f>
        <v>1681.71</v>
      </c>
      <c r="CZ188" s="3">
        <f>(ROUND((((S188+ROUND((ROUND((((EU188*1.2))*AV188*1),2)*BS188),2))*AU188)/100),2)+ROUND(((ROUND((ROUND(((AE188-((EU188*1.2)))*AV188*1),2)*BS188),2)*AU188)/100),2))</f>
        <v>859.54</v>
      </c>
      <c r="DB188" s="3">
        <v>98</v>
      </c>
      <c r="DC188" s="3" t="s">
        <v>3</v>
      </c>
      <c r="DD188" s="3" t="s">
        <v>62</v>
      </c>
      <c r="DE188" s="3" t="s">
        <v>63</v>
      </c>
      <c r="DF188" s="3" t="s">
        <v>63</v>
      </c>
      <c r="DG188" s="3" t="s">
        <v>63</v>
      </c>
      <c r="DH188" s="3" t="s">
        <v>3</v>
      </c>
      <c r="DI188" s="3" t="s">
        <v>63</v>
      </c>
      <c r="DJ188" s="3" t="s">
        <v>63</v>
      </c>
      <c r="DK188" s="3" t="s">
        <v>3</v>
      </c>
      <c r="DL188" s="3" t="s">
        <v>3</v>
      </c>
      <c r="DM188" s="3" t="s">
        <v>3</v>
      </c>
      <c r="DN188" s="3">
        <v>0</v>
      </c>
      <c r="DO188" s="3">
        <v>0</v>
      </c>
      <c r="DP188" s="3">
        <v>1</v>
      </c>
      <c r="DQ188" s="3">
        <v>1</v>
      </c>
      <c r="DU188" s="3">
        <v>1010</v>
      </c>
      <c r="DV188" s="3" t="s">
        <v>60</v>
      </c>
      <c r="DW188" s="3" t="s">
        <v>60</v>
      </c>
      <c r="DX188" s="3">
        <v>100</v>
      </c>
      <c r="DZ188" s="3" t="s">
        <v>3</v>
      </c>
      <c r="EA188" s="3" t="s">
        <v>3</v>
      </c>
      <c r="EB188" s="3" t="s">
        <v>3</v>
      </c>
      <c r="EC188" s="3" t="s">
        <v>3</v>
      </c>
      <c r="EE188" s="3">
        <v>55393700</v>
      </c>
      <c r="EF188" s="3">
        <v>40</v>
      </c>
      <c r="EG188" s="3" t="s">
        <v>26</v>
      </c>
      <c r="EH188" s="3">
        <v>0</v>
      </c>
      <c r="EI188" s="3" t="s">
        <v>3</v>
      </c>
      <c r="EJ188" s="3">
        <v>2</v>
      </c>
      <c r="EK188" s="3">
        <v>68</v>
      </c>
      <c r="EL188" s="3" t="s">
        <v>27</v>
      </c>
      <c r="EM188" s="3" t="s">
        <v>28</v>
      </c>
      <c r="EO188" s="3" t="s">
        <v>67</v>
      </c>
      <c r="EQ188" s="3">
        <v>0</v>
      </c>
      <c r="ER188" s="3">
        <v>73.17</v>
      </c>
      <c r="ES188" s="3">
        <v>1.83</v>
      </c>
      <c r="ET188" s="3">
        <v>0</v>
      </c>
      <c r="EU188" s="3">
        <v>0</v>
      </c>
      <c r="EV188" s="3">
        <v>71.34</v>
      </c>
      <c r="EW188" s="3">
        <v>6</v>
      </c>
      <c r="EX188" s="3">
        <v>0</v>
      </c>
      <c r="EY188" s="3">
        <v>0</v>
      </c>
      <c r="FQ188" s="3">
        <v>0</v>
      </c>
      <c r="FR188" s="3">
        <v>0</v>
      </c>
      <c r="FS188" s="3">
        <v>0</v>
      </c>
      <c r="FX188" s="3">
        <v>90</v>
      </c>
      <c r="FY188" s="3">
        <v>46</v>
      </c>
      <c r="GA188" s="3" t="s">
        <v>3</v>
      </c>
      <c r="GD188" s="3">
        <v>1</v>
      </c>
      <c r="GF188" s="3">
        <v>-1564333983</v>
      </c>
      <c r="GG188" s="3">
        <v>2</v>
      </c>
      <c r="GH188" s="3">
        <v>1</v>
      </c>
      <c r="GI188" s="3">
        <v>2</v>
      </c>
      <c r="GJ188" s="3">
        <v>0</v>
      </c>
      <c r="GK188" s="3">
        <v>0</v>
      </c>
      <c r="GL188" s="3">
        <f t="shared" si="164"/>
        <v>0</v>
      </c>
      <c r="GM188" s="3">
        <f t="shared" si="165"/>
        <v>4414.38</v>
      </c>
      <c r="GN188" s="3">
        <f t="shared" si="166"/>
        <v>0</v>
      </c>
      <c r="GO188" s="3">
        <f t="shared" si="167"/>
        <v>4414.38</v>
      </c>
      <c r="GP188" s="3">
        <f t="shared" si="168"/>
        <v>0</v>
      </c>
      <c r="GR188" s="3">
        <v>0</v>
      </c>
      <c r="GS188" s="3">
        <v>3</v>
      </c>
      <c r="GT188" s="3">
        <v>0</v>
      </c>
      <c r="GU188" s="3" t="s">
        <v>3</v>
      </c>
      <c r="GV188" s="3">
        <f t="shared" si="169"/>
        <v>0</v>
      </c>
      <c r="GW188" s="3">
        <v>1</v>
      </c>
      <c r="GX188" s="3">
        <f t="shared" si="170"/>
        <v>0</v>
      </c>
      <c r="HA188" s="3">
        <v>0</v>
      </c>
      <c r="HB188" s="3">
        <v>0</v>
      </c>
      <c r="HC188" s="3">
        <f t="shared" si="171"/>
        <v>0</v>
      </c>
      <c r="HE188" s="3" t="s">
        <v>3</v>
      </c>
      <c r="HF188" s="3" t="s">
        <v>3</v>
      </c>
      <c r="HM188" s="3" t="s">
        <v>3</v>
      </c>
      <c r="HN188" s="3" t="s">
        <v>3</v>
      </c>
      <c r="HO188" s="3" t="s">
        <v>3</v>
      </c>
      <c r="HP188" s="3" t="s">
        <v>3</v>
      </c>
      <c r="HQ188" s="3" t="s">
        <v>3</v>
      </c>
      <c r="HS188" s="3">
        <v>0</v>
      </c>
      <c r="IK188" s="3">
        <v>0</v>
      </c>
    </row>
    <row r="189" spans="1:255" x14ac:dyDescent="0.2">
      <c r="A189" s="2">
        <v>17</v>
      </c>
      <c r="B189" s="2">
        <v>1</v>
      </c>
      <c r="C189" s="2"/>
      <c r="D189" s="2"/>
      <c r="E189" s="2" t="s">
        <v>315</v>
      </c>
      <c r="F189" s="2" t="s">
        <v>316</v>
      </c>
      <c r="G189" s="2" t="s">
        <v>317</v>
      </c>
      <c r="H189" s="2" t="s">
        <v>161</v>
      </c>
      <c r="I189" s="2">
        <v>37</v>
      </c>
      <c r="J189" s="2">
        <v>0</v>
      </c>
      <c r="K189" s="2">
        <v>37</v>
      </c>
      <c r="L189" s="2"/>
      <c r="M189" s="2"/>
      <c r="N189" s="2"/>
      <c r="O189" s="2">
        <f t="shared" ref="O189:O214" si="174">ROUND(CP189,2)</f>
        <v>3282.27</v>
      </c>
      <c r="P189" s="2">
        <f t="shared" si="148"/>
        <v>3282.27</v>
      </c>
      <c r="Q189" s="2">
        <f>(ROUND((ROUND(((ET189)*AV189*I189),2)*BB189),2)+ROUND((ROUND(((AE189-(EU189))*AV189*I189),2)*BS189),2))</f>
        <v>0</v>
      </c>
      <c r="R189" s="2">
        <f>(ROUND((ROUND(((EU189)*AV189*I189),2)*BS189),2)+ROUND((ROUND(((AE189-(EU189))*AV189*I189),2)*BS189),2))</f>
        <v>0</v>
      </c>
      <c r="S189" s="2">
        <f t="shared" ref="S189:S214" si="175">ROUND((ROUND((AF189*AV189*I189),2)*BA189),2)</f>
        <v>0</v>
      </c>
      <c r="T189" s="2">
        <f t="shared" ref="T189:T214" si="176">ROUND(CU189*I189,2)</f>
        <v>0</v>
      </c>
      <c r="U189" s="2">
        <f t="shared" ref="U189:U214" si="177">CV189*I189</f>
        <v>0</v>
      </c>
      <c r="V189" s="2">
        <f t="shared" ref="V189:V214" si="178">CW189*I189</f>
        <v>0</v>
      </c>
      <c r="W189" s="2">
        <f t="shared" ref="W189:W214" si="179">ROUND(CX189*I189,2)</f>
        <v>0</v>
      </c>
      <c r="X189" s="2">
        <f>(ROUND((((S189+ROUND((ROUND(((EU189)*AV189*I189),2)*BS189),2))*AT189)/100),2)+ROUND(((ROUND((ROUND(((AE189-(EU189))*AV189*I189),2)*BS189),2)*AT189)/100),2))</f>
        <v>0</v>
      </c>
      <c r="Y189" s="2">
        <f>(ROUND((((S189+ROUND((ROUND(((EU189)*AV189*I189),2)*BS189),2))*AU189)/100),2)+ROUND(((ROUND((ROUND(((AE189-(EU189))*AV189*I189),2)*BS189),2)*AU189)/100),2))</f>
        <v>0</v>
      </c>
      <c r="Z189" s="2"/>
      <c r="AA189" s="2">
        <v>55929113</v>
      </c>
      <c r="AB189" s="2">
        <f t="shared" ref="AB189:AB214" si="180">ROUND((AC189+AD189+AF189),6)</f>
        <v>88.71</v>
      </c>
      <c r="AC189" s="2">
        <f>ROUND((ES189),6)</f>
        <v>88.71</v>
      </c>
      <c r="AD189" s="2">
        <f>ROUND((((ET189)-(EU189))+AE189),6)</f>
        <v>0</v>
      </c>
      <c r="AE189" s="2">
        <f>ROUND((EU189),6)</f>
        <v>0</v>
      </c>
      <c r="AF189" s="2">
        <f>ROUND((EV189),6)</f>
        <v>0</v>
      </c>
      <c r="AG189" s="2">
        <f t="shared" ref="AG189:AG214" si="181">ROUND((AP189),6)</f>
        <v>0</v>
      </c>
      <c r="AH189" s="2">
        <f>(EW189)</f>
        <v>0</v>
      </c>
      <c r="AI189" s="2">
        <f>(EX189)</f>
        <v>0</v>
      </c>
      <c r="AJ189" s="2">
        <f t="shared" ref="AJ189:AJ214" si="182">(AS189)</f>
        <v>0</v>
      </c>
      <c r="AK189" s="2">
        <v>88.71</v>
      </c>
      <c r="AL189" s="2">
        <v>88.71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1</v>
      </c>
      <c r="AW189" s="2">
        <v>1</v>
      </c>
      <c r="AX189" s="2"/>
      <c r="AY189" s="2"/>
      <c r="AZ189" s="2">
        <v>1</v>
      </c>
      <c r="BA189" s="2">
        <v>1</v>
      </c>
      <c r="BB189" s="2">
        <v>1</v>
      </c>
      <c r="BC189" s="2">
        <v>1</v>
      </c>
      <c r="BD189" s="2" t="s">
        <v>3</v>
      </c>
      <c r="BE189" s="2" t="s">
        <v>3</v>
      </c>
      <c r="BF189" s="2" t="s">
        <v>3</v>
      </c>
      <c r="BG189" s="2" t="s">
        <v>3</v>
      </c>
      <c r="BH189" s="2">
        <v>3</v>
      </c>
      <c r="BI189" s="2">
        <v>2</v>
      </c>
      <c r="BJ189" s="2" t="s">
        <v>316</v>
      </c>
      <c r="BK189" s="2"/>
      <c r="BL189" s="2"/>
      <c r="BM189" s="2">
        <v>400005</v>
      </c>
      <c r="BN189" s="2">
        <v>0</v>
      </c>
      <c r="BO189" s="2" t="s">
        <v>3</v>
      </c>
      <c r="BP189" s="2">
        <v>0</v>
      </c>
      <c r="BQ189" s="2">
        <v>213</v>
      </c>
      <c r="BR189" s="2">
        <v>0</v>
      </c>
      <c r="BS189" s="2">
        <v>1</v>
      </c>
      <c r="BT189" s="2">
        <v>1</v>
      </c>
      <c r="BU189" s="2">
        <v>1</v>
      </c>
      <c r="BV189" s="2">
        <v>1</v>
      </c>
      <c r="BW189" s="2">
        <v>1</v>
      </c>
      <c r="BX189" s="2">
        <v>1</v>
      </c>
      <c r="BY189" s="2" t="s">
        <v>3</v>
      </c>
      <c r="BZ189" s="2">
        <v>0</v>
      </c>
      <c r="CA189" s="2">
        <v>0</v>
      </c>
      <c r="CB189" s="2" t="s">
        <v>3</v>
      </c>
      <c r="CC189" s="2"/>
      <c r="CD189" s="2"/>
      <c r="CE189" s="2">
        <v>1566</v>
      </c>
      <c r="CF189" s="2">
        <v>0</v>
      </c>
      <c r="CG189" s="2">
        <v>0</v>
      </c>
      <c r="CH189" s="2"/>
      <c r="CI189" s="2"/>
      <c r="CJ189" s="2"/>
      <c r="CK189" s="2"/>
      <c r="CL189" s="2"/>
      <c r="CM189" s="2">
        <v>0</v>
      </c>
      <c r="CN189" s="2" t="s">
        <v>3</v>
      </c>
      <c r="CO189" s="2">
        <v>0</v>
      </c>
      <c r="CP189" s="2">
        <f t="shared" ref="CP189:CP214" si="183">(P189+Q189+S189)</f>
        <v>3282.27</v>
      </c>
      <c r="CQ189" s="2">
        <f t="shared" si="158"/>
        <v>88.71</v>
      </c>
      <c r="CR189" s="2">
        <f>(ROUND((ROUND(((ET189)*AV189*1),2)*BB189),2)+ROUND((ROUND(((AE189-(EU189))*AV189*1),2)*BS189),2))</f>
        <v>0</v>
      </c>
      <c r="CS189" s="2">
        <f>(ROUND((ROUND(((EU189)*AV189*1),2)*BS189),2)+ROUND((ROUND(((AE189-(EU189))*AV189*1),2)*BS189),2))</f>
        <v>0</v>
      </c>
      <c r="CT189" s="2">
        <f t="shared" ref="CT189:CT214" si="184">ROUND((ROUND((AF189*AV189*1),2)*BA189),2)</f>
        <v>0</v>
      </c>
      <c r="CU189" s="2">
        <f t="shared" ref="CU189:CU214" si="185">AG189</f>
        <v>0</v>
      </c>
      <c r="CV189" s="2">
        <f t="shared" ref="CV189:CV214" si="186">(AH189*AV189)</f>
        <v>0</v>
      </c>
      <c r="CW189" s="2">
        <f t="shared" ref="CW189:CW214" si="187">AI189</f>
        <v>0</v>
      </c>
      <c r="CX189" s="2">
        <f t="shared" ref="CX189:CX214" si="188">AJ189</f>
        <v>0</v>
      </c>
      <c r="CY189" s="2">
        <f>(ROUND((((S189+ROUND((ROUND(((EU189)*AV189*1),2)*BS189),2))*AT189)/100),2)+ROUND(((ROUND((ROUND(((AE189-(EU189))*AV189*1),2)*BS189),2)*AT189)/100),2))</f>
        <v>0</v>
      </c>
      <c r="CZ189" s="2">
        <f>(ROUND((((S189+ROUND((ROUND(((EU189)*AV189*1),2)*BS189),2))*AU189)/100),2)+ROUND(((ROUND((ROUND(((AE189-(EU189))*AV189*1),2)*BS189),2)*AU189)/100),2))</f>
        <v>0</v>
      </c>
      <c r="DA189" s="2"/>
      <c r="DB189" s="2"/>
      <c r="DC189" s="2" t="s">
        <v>3</v>
      </c>
      <c r="DD189" s="2" t="s">
        <v>3</v>
      </c>
      <c r="DE189" s="2" t="s">
        <v>3</v>
      </c>
      <c r="DF189" s="2" t="s">
        <v>3</v>
      </c>
      <c r="DG189" s="2" t="s">
        <v>3</v>
      </c>
      <c r="DH189" s="2" t="s">
        <v>3</v>
      </c>
      <c r="DI189" s="2" t="s">
        <v>3</v>
      </c>
      <c r="DJ189" s="2" t="s">
        <v>3</v>
      </c>
      <c r="DK189" s="2" t="s">
        <v>3</v>
      </c>
      <c r="DL189" s="2" t="s">
        <v>3</v>
      </c>
      <c r="DM189" s="2" t="s">
        <v>3</v>
      </c>
      <c r="DN189" s="2">
        <v>0</v>
      </c>
      <c r="DO189" s="2">
        <v>0</v>
      </c>
      <c r="DP189" s="2">
        <v>1</v>
      </c>
      <c r="DQ189" s="2">
        <v>1</v>
      </c>
      <c r="DR189" s="2"/>
      <c r="DS189" s="2"/>
      <c r="DT189" s="2"/>
      <c r="DU189" s="2">
        <v>1013</v>
      </c>
      <c r="DV189" s="2" t="s">
        <v>161</v>
      </c>
      <c r="DW189" s="2" t="s">
        <v>161</v>
      </c>
      <c r="DX189" s="2">
        <v>1</v>
      </c>
      <c r="DY189" s="2"/>
      <c r="DZ189" s="2" t="s">
        <v>3</v>
      </c>
      <c r="EA189" s="2" t="s">
        <v>3</v>
      </c>
      <c r="EB189" s="2" t="s">
        <v>3</v>
      </c>
      <c r="EC189" s="2" t="s">
        <v>3</v>
      </c>
      <c r="ED189" s="2"/>
      <c r="EE189" s="2">
        <v>55393628</v>
      </c>
      <c r="EF189" s="2">
        <v>213</v>
      </c>
      <c r="EG189" s="2" t="s">
        <v>208</v>
      </c>
      <c r="EH189" s="2">
        <v>0</v>
      </c>
      <c r="EI189" s="2" t="s">
        <v>3</v>
      </c>
      <c r="EJ189" s="2">
        <v>1</v>
      </c>
      <c r="EK189" s="2">
        <v>400005</v>
      </c>
      <c r="EL189" s="2" t="s">
        <v>208</v>
      </c>
      <c r="EM189" s="2" t="s">
        <v>209</v>
      </c>
      <c r="EN189" s="2"/>
      <c r="EO189" s="2" t="s">
        <v>3</v>
      </c>
      <c r="EP189" s="2"/>
      <c r="EQ189" s="2">
        <v>16</v>
      </c>
      <c r="ER189" s="2">
        <v>0</v>
      </c>
      <c r="ES189" s="2">
        <v>88.71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>
        <v>0</v>
      </c>
      <c r="FR189" s="2">
        <v>0</v>
      </c>
      <c r="FS189" s="2">
        <v>0</v>
      </c>
      <c r="FT189" s="2"/>
      <c r="FU189" s="2"/>
      <c r="FV189" s="2"/>
      <c r="FW189" s="2"/>
      <c r="FX189" s="2">
        <v>0</v>
      </c>
      <c r="FY189" s="2">
        <v>0</v>
      </c>
      <c r="FZ189" s="2"/>
      <c r="GA189" s="2" t="s">
        <v>318</v>
      </c>
      <c r="GB189" s="2"/>
      <c r="GC189" s="2"/>
      <c r="GD189" s="2">
        <v>1</v>
      </c>
      <c r="GE189" s="2"/>
      <c r="GF189" s="2">
        <v>-418202640</v>
      </c>
      <c r="GG189" s="2">
        <v>2</v>
      </c>
      <c r="GH189" s="2">
        <v>4</v>
      </c>
      <c r="GI189" s="2">
        <v>-2</v>
      </c>
      <c r="GJ189" s="2">
        <v>0</v>
      </c>
      <c r="GK189" s="2">
        <v>0</v>
      </c>
      <c r="GL189" s="2">
        <f t="shared" ref="GL189:GL214" si="189">ROUND(IF(AND(BH189=3,BI189=3,FS189&lt;&gt;0),P189,0),2)</f>
        <v>0</v>
      </c>
      <c r="GM189" s="2">
        <f t="shared" ref="GM189:GM214" si="190">ROUND(O189+X189+Y189,2)+GX189</f>
        <v>3282.27</v>
      </c>
      <c r="GN189" s="2">
        <f t="shared" ref="GN189:GN214" si="191">IF(OR(BI189=0,BI189=1),GM189-GX189,0)</f>
        <v>0</v>
      </c>
      <c r="GO189" s="2">
        <f t="shared" ref="GO189:GO214" si="192">IF(BI189=2,GM189-GX189,0)</f>
        <v>3282.27</v>
      </c>
      <c r="GP189" s="2">
        <f t="shared" ref="GP189:GP214" si="193">IF(BI189=4,GM189-GX189,0)</f>
        <v>0</v>
      </c>
      <c r="GQ189" s="2"/>
      <c r="GR189" s="2">
        <v>1</v>
      </c>
      <c r="GS189" s="2">
        <v>2</v>
      </c>
      <c r="GT189" s="2">
        <v>0</v>
      </c>
      <c r="GU189" s="2" t="s">
        <v>3</v>
      </c>
      <c r="GV189" s="2">
        <f t="shared" ref="GV189:GV214" si="194">ROUND((GT189),6)</f>
        <v>0</v>
      </c>
      <c r="GW189" s="2">
        <v>1</v>
      </c>
      <c r="GX189" s="2">
        <f t="shared" ref="GX189:GX214" si="195">ROUND(HC189*I189,2)</f>
        <v>0</v>
      </c>
      <c r="GY189" s="2"/>
      <c r="GZ189" s="2"/>
      <c r="HA189" s="2">
        <v>0</v>
      </c>
      <c r="HB189" s="2">
        <v>0</v>
      </c>
      <c r="HC189" s="2">
        <f t="shared" ref="HC189:HC214" si="196">GV189*GW189</f>
        <v>0</v>
      </c>
      <c r="HD189" s="2"/>
      <c r="HE189" s="2" t="s">
        <v>211</v>
      </c>
      <c r="HF189" s="2" t="s">
        <v>30</v>
      </c>
      <c r="HG189" s="2"/>
      <c r="HH189" s="2"/>
      <c r="HI189" s="2"/>
      <c r="HJ189" s="2"/>
      <c r="HK189" s="2"/>
      <c r="HL189" s="2"/>
      <c r="HM189" s="2" t="s">
        <v>3</v>
      </c>
      <c r="HN189" s="2" t="s">
        <v>3</v>
      </c>
      <c r="HO189" s="2" t="s">
        <v>3</v>
      </c>
      <c r="HP189" s="2" t="s">
        <v>3</v>
      </c>
      <c r="HQ189" s="2" t="s">
        <v>3</v>
      </c>
      <c r="HR189" s="2"/>
      <c r="HS189" s="2">
        <v>0</v>
      </c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>
        <v>0</v>
      </c>
      <c r="IL189" s="2"/>
      <c r="IM189" s="2"/>
      <c r="IN189" s="2"/>
      <c r="IO189" s="2"/>
      <c r="IP189" s="2"/>
      <c r="IQ189" s="2"/>
      <c r="IR189" s="2"/>
      <c r="IS189" s="2"/>
      <c r="IT189" s="2"/>
      <c r="IU189" s="2"/>
    </row>
    <row r="190" spans="1:255" x14ac:dyDescent="0.2">
      <c r="A190" s="3">
        <v>17</v>
      </c>
      <c r="B190" s="3">
        <v>1</v>
      </c>
      <c r="E190" s="3" t="s">
        <v>315</v>
      </c>
      <c r="F190" s="3" t="s">
        <v>316</v>
      </c>
      <c r="G190" s="3" t="s">
        <v>317</v>
      </c>
      <c r="H190" s="3" t="s">
        <v>161</v>
      </c>
      <c r="I190" s="3">
        <v>37</v>
      </c>
      <c r="J190" s="3">
        <v>0</v>
      </c>
      <c r="K190" s="3">
        <v>37</v>
      </c>
      <c r="O190" s="3">
        <f t="shared" si="174"/>
        <v>32297.54</v>
      </c>
      <c r="P190" s="3">
        <f t="shared" si="148"/>
        <v>32297.54</v>
      </c>
      <c r="Q190" s="3">
        <f>(ROUND((ROUND(((ET190)*AV190*I190),2)*BB190),2)+ROUND((ROUND(((AE190-(EU190))*AV190*I190),2)*BS190),2))</f>
        <v>0</v>
      </c>
      <c r="R190" s="3">
        <f>(ROUND((ROUND(((EU190)*AV190*I190),2)*BS190),2)+ROUND((ROUND(((AE190-(EU190))*AV190*I190),2)*BS190),2))</f>
        <v>0</v>
      </c>
      <c r="S190" s="3">
        <f t="shared" si="175"/>
        <v>0</v>
      </c>
      <c r="T190" s="3">
        <f t="shared" si="176"/>
        <v>0</v>
      </c>
      <c r="U190" s="3">
        <f t="shared" si="177"/>
        <v>0</v>
      </c>
      <c r="V190" s="3">
        <f t="shared" si="178"/>
        <v>0</v>
      </c>
      <c r="W190" s="3">
        <f t="shared" si="179"/>
        <v>0</v>
      </c>
      <c r="X190" s="3">
        <f>(ROUND((((S190+ROUND((ROUND(((EU190)*AV190*I190),2)*BS190),2))*AT190)/100),2)+ROUND(((ROUND((ROUND(((AE190-(EU190))*AV190*I190),2)*BS190),2)*AT190)/100),2))</f>
        <v>0</v>
      </c>
      <c r="Y190" s="3">
        <f>(ROUND((((S190+ROUND((ROUND(((EU190)*AV190*I190),2)*BS190),2))*AU190)/100),2)+ROUND(((ROUND((ROUND(((AE190-(EU190))*AV190*I190),2)*BS190),2)*AU190)/100),2))</f>
        <v>0</v>
      </c>
      <c r="AA190" s="3">
        <v>55929115</v>
      </c>
      <c r="AB190" s="3">
        <f t="shared" si="180"/>
        <v>88.71</v>
      </c>
      <c r="AC190" s="3">
        <f>ROUND((ES190),6)</f>
        <v>88.71</v>
      </c>
      <c r="AD190" s="3">
        <f>ROUND((((ET190)-(EU190))+AE190),6)</f>
        <v>0</v>
      </c>
      <c r="AE190" s="3">
        <f>ROUND((EU190),6)</f>
        <v>0</v>
      </c>
      <c r="AF190" s="3">
        <f>ROUND((EV190),6)</f>
        <v>0</v>
      </c>
      <c r="AG190" s="3">
        <f t="shared" si="181"/>
        <v>0</v>
      </c>
      <c r="AH190" s="3">
        <f>(EW190)</f>
        <v>0</v>
      </c>
      <c r="AI190" s="3">
        <f>(EX190)</f>
        <v>0</v>
      </c>
      <c r="AJ190" s="3">
        <f t="shared" si="182"/>
        <v>0</v>
      </c>
      <c r="AK190" s="3">
        <v>88.71</v>
      </c>
      <c r="AL190" s="3">
        <v>88.71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1</v>
      </c>
      <c r="AW190" s="3">
        <v>1</v>
      </c>
      <c r="AZ190" s="3">
        <v>1</v>
      </c>
      <c r="BA190" s="3">
        <v>1</v>
      </c>
      <c r="BB190" s="3">
        <v>1</v>
      </c>
      <c r="BC190" s="3">
        <v>9.84</v>
      </c>
      <c r="BD190" s="3" t="s">
        <v>3</v>
      </c>
      <c r="BE190" s="3" t="s">
        <v>3</v>
      </c>
      <c r="BF190" s="3" t="s">
        <v>3</v>
      </c>
      <c r="BG190" s="3" t="s">
        <v>3</v>
      </c>
      <c r="BH190" s="3">
        <v>3</v>
      </c>
      <c r="BI190" s="3">
        <v>2</v>
      </c>
      <c r="BJ190" s="3" t="s">
        <v>316</v>
      </c>
      <c r="BM190" s="3">
        <v>400005</v>
      </c>
      <c r="BN190" s="3">
        <v>0</v>
      </c>
      <c r="BO190" s="3" t="s">
        <v>3</v>
      </c>
      <c r="BP190" s="3">
        <v>0</v>
      </c>
      <c r="BQ190" s="3">
        <v>213</v>
      </c>
      <c r="BR190" s="3">
        <v>0</v>
      </c>
      <c r="BS190" s="3">
        <v>1</v>
      </c>
      <c r="BT190" s="3">
        <v>1</v>
      </c>
      <c r="BU190" s="3">
        <v>1</v>
      </c>
      <c r="BV190" s="3">
        <v>1</v>
      </c>
      <c r="BW190" s="3">
        <v>1</v>
      </c>
      <c r="BX190" s="3">
        <v>1</v>
      </c>
      <c r="BY190" s="3" t="s">
        <v>3</v>
      </c>
      <c r="BZ190" s="3">
        <v>0</v>
      </c>
      <c r="CA190" s="3">
        <v>0</v>
      </c>
      <c r="CB190" s="3" t="s">
        <v>3</v>
      </c>
      <c r="CE190" s="3">
        <v>1566</v>
      </c>
      <c r="CF190" s="3">
        <v>0</v>
      </c>
      <c r="CG190" s="3">
        <v>0</v>
      </c>
      <c r="CM190" s="3">
        <v>0</v>
      </c>
      <c r="CN190" s="3" t="s">
        <v>3</v>
      </c>
      <c r="CO190" s="3">
        <v>0</v>
      </c>
      <c r="CP190" s="3">
        <f t="shared" si="183"/>
        <v>32297.54</v>
      </c>
      <c r="CQ190" s="3">
        <f t="shared" si="158"/>
        <v>872.91</v>
      </c>
      <c r="CR190" s="3">
        <f>(ROUND((ROUND(((ET190)*AV190*1),2)*BB190),2)+ROUND((ROUND(((AE190-(EU190))*AV190*1),2)*BS190),2))</f>
        <v>0</v>
      </c>
      <c r="CS190" s="3">
        <f>(ROUND((ROUND(((EU190)*AV190*1),2)*BS190),2)+ROUND((ROUND(((AE190-(EU190))*AV190*1),2)*BS190),2))</f>
        <v>0</v>
      </c>
      <c r="CT190" s="3">
        <f t="shared" si="184"/>
        <v>0</v>
      </c>
      <c r="CU190" s="3">
        <f t="shared" si="185"/>
        <v>0</v>
      </c>
      <c r="CV190" s="3">
        <f t="shared" si="186"/>
        <v>0</v>
      </c>
      <c r="CW190" s="3">
        <f t="shared" si="187"/>
        <v>0</v>
      </c>
      <c r="CX190" s="3">
        <f t="shared" si="188"/>
        <v>0</v>
      </c>
      <c r="CY190" s="3">
        <f>(ROUND((((S190+ROUND((ROUND(((EU190)*AV190*1),2)*BS190),2))*AT190)/100),2)+ROUND(((ROUND((ROUND(((AE190-(EU190))*AV190*1),2)*BS190),2)*AT190)/100),2))</f>
        <v>0</v>
      </c>
      <c r="CZ190" s="3">
        <f>(ROUND((((S190+ROUND((ROUND(((EU190)*AV190*1),2)*BS190),2))*AU190)/100),2)+ROUND(((ROUND((ROUND(((AE190-(EU190))*AV190*1),2)*BS190),2)*AU190)/100),2))</f>
        <v>0</v>
      </c>
      <c r="DC190" s="3" t="s">
        <v>3</v>
      </c>
      <c r="DD190" s="3" t="s">
        <v>3</v>
      </c>
      <c r="DE190" s="3" t="s">
        <v>3</v>
      </c>
      <c r="DF190" s="3" t="s">
        <v>3</v>
      </c>
      <c r="DG190" s="3" t="s">
        <v>3</v>
      </c>
      <c r="DH190" s="3" t="s">
        <v>3</v>
      </c>
      <c r="DI190" s="3" t="s">
        <v>3</v>
      </c>
      <c r="DJ190" s="3" t="s">
        <v>3</v>
      </c>
      <c r="DK190" s="3" t="s">
        <v>3</v>
      </c>
      <c r="DL190" s="3" t="s">
        <v>3</v>
      </c>
      <c r="DM190" s="3" t="s">
        <v>3</v>
      </c>
      <c r="DN190" s="3">
        <v>0</v>
      </c>
      <c r="DO190" s="3">
        <v>0</v>
      </c>
      <c r="DP190" s="3">
        <v>1</v>
      </c>
      <c r="DQ190" s="3">
        <v>1</v>
      </c>
      <c r="DU190" s="3">
        <v>1013</v>
      </c>
      <c r="DV190" s="3" t="s">
        <v>161</v>
      </c>
      <c r="DW190" s="3" t="s">
        <v>161</v>
      </c>
      <c r="DX190" s="3">
        <v>1</v>
      </c>
      <c r="DZ190" s="3" t="s">
        <v>3</v>
      </c>
      <c r="EA190" s="3" t="s">
        <v>3</v>
      </c>
      <c r="EB190" s="3" t="s">
        <v>3</v>
      </c>
      <c r="EC190" s="3" t="s">
        <v>3</v>
      </c>
      <c r="EE190" s="3">
        <v>55393628</v>
      </c>
      <c r="EF190" s="3">
        <v>213</v>
      </c>
      <c r="EG190" s="3" t="s">
        <v>208</v>
      </c>
      <c r="EH190" s="3">
        <v>0</v>
      </c>
      <c r="EI190" s="3" t="s">
        <v>3</v>
      </c>
      <c r="EJ190" s="3">
        <v>1</v>
      </c>
      <c r="EK190" s="3">
        <v>400005</v>
      </c>
      <c r="EL190" s="3" t="s">
        <v>208</v>
      </c>
      <c r="EM190" s="3" t="s">
        <v>209</v>
      </c>
      <c r="EO190" s="3" t="s">
        <v>3</v>
      </c>
      <c r="EQ190" s="3">
        <v>16</v>
      </c>
      <c r="ER190" s="3">
        <v>0</v>
      </c>
      <c r="ES190" s="3">
        <v>88.71</v>
      </c>
      <c r="ET190" s="3">
        <v>0</v>
      </c>
      <c r="EU190" s="3">
        <v>0</v>
      </c>
      <c r="EV190" s="3">
        <v>0</v>
      </c>
      <c r="EW190" s="3">
        <v>0</v>
      </c>
      <c r="EX190" s="3">
        <v>0</v>
      </c>
      <c r="EY190" s="3">
        <v>0</v>
      </c>
      <c r="EZ190" s="3">
        <v>5</v>
      </c>
      <c r="FC190" s="3">
        <v>1</v>
      </c>
      <c r="FD190" s="3">
        <v>18</v>
      </c>
      <c r="FF190" s="3">
        <v>1044</v>
      </c>
      <c r="FQ190" s="3">
        <v>0</v>
      </c>
      <c r="FR190" s="3">
        <v>0</v>
      </c>
      <c r="FS190" s="3">
        <v>0</v>
      </c>
      <c r="FX190" s="3">
        <v>0</v>
      </c>
      <c r="FY190" s="3">
        <v>0</v>
      </c>
      <c r="GA190" s="3" t="s">
        <v>318</v>
      </c>
      <c r="GD190" s="3">
        <v>1</v>
      </c>
      <c r="GF190" s="3">
        <v>-418202640</v>
      </c>
      <c r="GG190" s="3">
        <v>2</v>
      </c>
      <c r="GH190" s="3">
        <v>3</v>
      </c>
      <c r="GI190" s="3">
        <v>5</v>
      </c>
      <c r="GJ190" s="3">
        <v>0</v>
      </c>
      <c r="GK190" s="3">
        <v>0</v>
      </c>
      <c r="GL190" s="3">
        <f t="shared" si="189"/>
        <v>0</v>
      </c>
      <c r="GM190" s="3">
        <f t="shared" si="190"/>
        <v>32297.54</v>
      </c>
      <c r="GN190" s="3">
        <f t="shared" si="191"/>
        <v>0</v>
      </c>
      <c r="GO190" s="3">
        <f t="shared" si="192"/>
        <v>32297.54</v>
      </c>
      <c r="GP190" s="3">
        <f t="shared" si="193"/>
        <v>0</v>
      </c>
      <c r="GR190" s="3">
        <v>1</v>
      </c>
      <c r="GS190" s="3">
        <v>1</v>
      </c>
      <c r="GT190" s="3">
        <v>0</v>
      </c>
      <c r="GU190" s="3" t="s">
        <v>3</v>
      </c>
      <c r="GV190" s="3">
        <f t="shared" si="194"/>
        <v>0</v>
      </c>
      <c r="GW190" s="3">
        <v>1</v>
      </c>
      <c r="GX190" s="3">
        <f t="shared" si="195"/>
        <v>0</v>
      </c>
      <c r="HA190" s="3">
        <v>0</v>
      </c>
      <c r="HB190" s="3">
        <v>0</v>
      </c>
      <c r="HC190" s="3">
        <f t="shared" si="196"/>
        <v>0</v>
      </c>
      <c r="HE190" s="3" t="s">
        <v>211</v>
      </c>
      <c r="HF190" s="3" t="s">
        <v>30</v>
      </c>
      <c r="HM190" s="3" t="s">
        <v>3</v>
      </c>
      <c r="HN190" s="3" t="s">
        <v>3</v>
      </c>
      <c r="HO190" s="3" t="s">
        <v>3</v>
      </c>
      <c r="HP190" s="3" t="s">
        <v>3</v>
      </c>
      <c r="HQ190" s="3" t="s">
        <v>3</v>
      </c>
      <c r="HS190" s="3">
        <v>0</v>
      </c>
      <c r="IK190" s="3">
        <v>0</v>
      </c>
    </row>
    <row r="191" spans="1:255" x14ac:dyDescent="0.2">
      <c r="A191" s="2">
        <v>17</v>
      </c>
      <c r="B191" s="2">
        <v>1</v>
      </c>
      <c r="C191" s="2">
        <f>ROW(SmtRes!A391)</f>
        <v>391</v>
      </c>
      <c r="D191" s="2">
        <f>ROW(EtalonRes!A461)</f>
        <v>461</v>
      </c>
      <c r="E191" s="2" t="s">
        <v>319</v>
      </c>
      <c r="F191" s="2" t="s">
        <v>35</v>
      </c>
      <c r="G191" s="2" t="s">
        <v>187</v>
      </c>
      <c r="H191" s="2" t="s">
        <v>22</v>
      </c>
      <c r="I191" s="2">
        <v>5</v>
      </c>
      <c r="J191" s="2">
        <v>0</v>
      </c>
      <c r="K191" s="2">
        <v>5</v>
      </c>
      <c r="L191" s="2"/>
      <c r="M191" s="2"/>
      <c r="N191" s="2"/>
      <c r="O191" s="2">
        <f t="shared" si="174"/>
        <v>76.33</v>
      </c>
      <c r="P191" s="2">
        <f t="shared" si="148"/>
        <v>0</v>
      </c>
      <c r="Q191" s="2">
        <f>(ROUND((ROUND((((ET191*1.2))*AV191*I191),2)*BB191),2)+ROUND((ROUND(((AE191-((EU191*1.2)))*AV191*I191),2)*BS191),2))</f>
        <v>3.14</v>
      </c>
      <c r="R191" s="2">
        <f>(ROUND((ROUND((((EU191*1.2))*AV191*I191),2)*BS191),2)+ROUND((ROUND(((AE191-((EU191*1.2)))*AV191*I191),2)*BS191),2))</f>
        <v>0.5</v>
      </c>
      <c r="S191" s="2">
        <f t="shared" si="175"/>
        <v>73.19</v>
      </c>
      <c r="T191" s="2">
        <f t="shared" si="176"/>
        <v>0</v>
      </c>
      <c r="U191" s="2">
        <f t="shared" si="177"/>
        <v>6.4704599999999992</v>
      </c>
      <c r="V191" s="2">
        <f t="shared" si="178"/>
        <v>0</v>
      </c>
      <c r="W191" s="2">
        <f t="shared" si="179"/>
        <v>0</v>
      </c>
      <c r="X191" s="2">
        <f>(ROUND((((S191+ROUND((ROUND((((EU191*1.2))*AV191*I191),2)*BS191),2))*AT191)/100),2)+ROUND(((ROUND((ROUND(((AE191-((EU191*1.2)))*AV191*I191),2)*BS191),2)*AT191)/100),2))</f>
        <v>66.319999999999993</v>
      </c>
      <c r="Y191" s="2">
        <f>(ROUND((((S191+ROUND((ROUND((((EU191*1.2))*AV191*I191),2)*BS191),2))*AU191)/100),2)+ROUND(((ROUND((ROUND(((AE191-((EU191*1.2)))*AV191*I191),2)*BS191),2)*AU191)/100),2))</f>
        <v>33.9</v>
      </c>
      <c r="Z191" s="2"/>
      <c r="AA191" s="2">
        <v>55929113</v>
      </c>
      <c r="AB191" s="2">
        <f t="shared" si="180"/>
        <v>14.58</v>
      </c>
      <c r="AC191" s="2">
        <f>ROUND(((ES191*1)),6)</f>
        <v>0</v>
      </c>
      <c r="AD191" s="2">
        <f>ROUND(((((ET191*1.2))-((EU191*1.2)))+AE191),6)</f>
        <v>0.6</v>
      </c>
      <c r="AE191" s="2">
        <f>ROUND(((EU191*1.2)),6)</f>
        <v>9.6000000000000002E-2</v>
      </c>
      <c r="AF191" s="2">
        <f>ROUND(((EV191*1.2)),6)</f>
        <v>13.98</v>
      </c>
      <c r="AG191" s="2">
        <f t="shared" si="181"/>
        <v>0</v>
      </c>
      <c r="AH191" s="2">
        <f>((EW191*1.2))</f>
        <v>1.236</v>
      </c>
      <c r="AI191" s="2">
        <f>((EX191*1.2))</f>
        <v>0</v>
      </c>
      <c r="AJ191" s="2">
        <f t="shared" si="182"/>
        <v>0</v>
      </c>
      <c r="AK191" s="2">
        <v>12.15</v>
      </c>
      <c r="AL191" s="2">
        <v>0</v>
      </c>
      <c r="AM191" s="2">
        <v>0.5</v>
      </c>
      <c r="AN191" s="2">
        <v>0.08</v>
      </c>
      <c r="AO191" s="2">
        <v>11.65</v>
      </c>
      <c r="AP191" s="2">
        <v>0</v>
      </c>
      <c r="AQ191" s="2">
        <v>1.03</v>
      </c>
      <c r="AR191" s="2">
        <v>0</v>
      </c>
      <c r="AS191" s="2">
        <v>0</v>
      </c>
      <c r="AT191" s="2">
        <v>90</v>
      </c>
      <c r="AU191" s="2">
        <v>46</v>
      </c>
      <c r="AV191" s="2">
        <v>1.0469999999999999</v>
      </c>
      <c r="AW191" s="2">
        <v>1</v>
      </c>
      <c r="AX191" s="2"/>
      <c r="AY191" s="2"/>
      <c r="AZ191" s="2">
        <v>1</v>
      </c>
      <c r="BA191" s="2">
        <v>1</v>
      </c>
      <c r="BB191" s="2">
        <v>1</v>
      </c>
      <c r="BC191" s="2">
        <v>1</v>
      </c>
      <c r="BD191" s="2" t="s">
        <v>3</v>
      </c>
      <c r="BE191" s="2" t="s">
        <v>3</v>
      </c>
      <c r="BF191" s="2" t="s">
        <v>3</v>
      </c>
      <c r="BG191" s="2" t="s">
        <v>3</v>
      </c>
      <c r="BH191" s="2">
        <v>0</v>
      </c>
      <c r="BI191" s="2">
        <v>2</v>
      </c>
      <c r="BJ191" s="2" t="s">
        <v>37</v>
      </c>
      <c r="BK191" s="2"/>
      <c r="BL191" s="2"/>
      <c r="BM191" s="2">
        <v>72</v>
      </c>
      <c r="BN191" s="2">
        <v>0</v>
      </c>
      <c r="BO191" s="2" t="s">
        <v>35</v>
      </c>
      <c r="BP191" s="2">
        <v>1</v>
      </c>
      <c r="BQ191" s="2">
        <v>40</v>
      </c>
      <c r="BR191" s="2">
        <v>0</v>
      </c>
      <c r="BS191" s="2">
        <v>1</v>
      </c>
      <c r="BT191" s="2">
        <v>1</v>
      </c>
      <c r="BU191" s="2">
        <v>1</v>
      </c>
      <c r="BV191" s="2">
        <v>1</v>
      </c>
      <c r="BW191" s="2">
        <v>1</v>
      </c>
      <c r="BX191" s="2">
        <v>1</v>
      </c>
      <c r="BY191" s="2" t="s">
        <v>3</v>
      </c>
      <c r="BZ191" s="2">
        <v>90</v>
      </c>
      <c r="CA191" s="2">
        <v>46</v>
      </c>
      <c r="CB191" s="2" t="s">
        <v>3</v>
      </c>
      <c r="CC191" s="2"/>
      <c r="CD191" s="2"/>
      <c r="CE191" s="2">
        <v>1566</v>
      </c>
      <c r="CF191" s="2">
        <v>0</v>
      </c>
      <c r="CG191" s="2">
        <v>0</v>
      </c>
      <c r="CH191" s="2"/>
      <c r="CI191" s="2"/>
      <c r="CJ191" s="2"/>
      <c r="CK191" s="2"/>
      <c r="CL191" s="2"/>
      <c r="CM191" s="2">
        <v>0</v>
      </c>
      <c r="CN191" s="2" t="s">
        <v>1250</v>
      </c>
      <c r="CO191" s="2">
        <v>0</v>
      </c>
      <c r="CP191" s="2">
        <f t="shared" si="183"/>
        <v>76.33</v>
      </c>
      <c r="CQ191" s="2">
        <f t="shared" si="158"/>
        <v>0</v>
      </c>
      <c r="CR191" s="2">
        <f>(ROUND((ROUND((((ET191*1.2))*AV191*1),2)*BB191),2)+ROUND((ROUND(((AE191-((EU191*1.2)))*AV191*1),2)*BS191),2))</f>
        <v>0.63</v>
      </c>
      <c r="CS191" s="2">
        <f>(ROUND((ROUND((((EU191*1.2))*AV191*1),2)*BS191),2)+ROUND((ROUND(((AE191-((EU191*1.2)))*AV191*1),2)*BS191),2))</f>
        <v>0.1</v>
      </c>
      <c r="CT191" s="2">
        <f t="shared" si="184"/>
        <v>14.64</v>
      </c>
      <c r="CU191" s="2">
        <f t="shared" si="185"/>
        <v>0</v>
      </c>
      <c r="CV191" s="2">
        <f t="shared" si="186"/>
        <v>1.2940919999999998</v>
      </c>
      <c r="CW191" s="2">
        <f t="shared" si="187"/>
        <v>0</v>
      </c>
      <c r="CX191" s="2">
        <f t="shared" si="188"/>
        <v>0</v>
      </c>
      <c r="CY191" s="2">
        <f>(ROUND((((S191+ROUND((ROUND((((EU191*1.2))*AV191*1),2)*BS191),2))*AT191)/100),2)+ROUND(((ROUND((ROUND(((AE191-((EU191*1.2)))*AV191*1),2)*BS191),2)*AT191)/100),2))</f>
        <v>65.959999999999994</v>
      </c>
      <c r="CZ191" s="2">
        <f>(ROUND((((S191+ROUND((ROUND((((EU191*1.2))*AV191*1),2)*BS191),2))*AU191)/100),2)+ROUND(((ROUND((ROUND(((AE191-((EU191*1.2)))*AV191*1),2)*BS191),2)*AU191)/100),2))</f>
        <v>33.71</v>
      </c>
      <c r="DA191" s="2"/>
      <c r="DB191" s="2">
        <v>99</v>
      </c>
      <c r="DC191" s="2" t="s">
        <v>3</v>
      </c>
      <c r="DD191" s="2" t="s">
        <v>62</v>
      </c>
      <c r="DE191" s="2" t="s">
        <v>63</v>
      </c>
      <c r="DF191" s="2" t="s">
        <v>63</v>
      </c>
      <c r="DG191" s="2" t="s">
        <v>63</v>
      </c>
      <c r="DH191" s="2" t="s">
        <v>3</v>
      </c>
      <c r="DI191" s="2" t="s">
        <v>63</v>
      </c>
      <c r="DJ191" s="2" t="s">
        <v>63</v>
      </c>
      <c r="DK191" s="2" t="s">
        <v>3</v>
      </c>
      <c r="DL191" s="2" t="s">
        <v>3</v>
      </c>
      <c r="DM191" s="2" t="s">
        <v>3</v>
      </c>
      <c r="DN191" s="2">
        <v>0</v>
      </c>
      <c r="DO191" s="2">
        <v>0</v>
      </c>
      <c r="DP191" s="2">
        <v>1</v>
      </c>
      <c r="DQ191" s="2">
        <v>1</v>
      </c>
      <c r="DR191" s="2"/>
      <c r="DS191" s="2"/>
      <c r="DT191" s="2"/>
      <c r="DU191" s="2">
        <v>1013</v>
      </c>
      <c r="DV191" s="2" t="s">
        <v>22</v>
      </c>
      <c r="DW191" s="2" t="s">
        <v>22</v>
      </c>
      <c r="DX191" s="2">
        <v>1</v>
      </c>
      <c r="DY191" s="2"/>
      <c r="DZ191" s="2" t="s">
        <v>3</v>
      </c>
      <c r="EA191" s="2" t="s">
        <v>3</v>
      </c>
      <c r="EB191" s="2" t="s">
        <v>3</v>
      </c>
      <c r="EC191" s="2" t="s">
        <v>3</v>
      </c>
      <c r="ED191" s="2"/>
      <c r="EE191" s="2">
        <v>55393704</v>
      </c>
      <c r="EF191" s="2">
        <v>40</v>
      </c>
      <c r="EG191" s="2" t="s">
        <v>26</v>
      </c>
      <c r="EH191" s="2">
        <v>0</v>
      </c>
      <c r="EI191" s="2" t="s">
        <v>3</v>
      </c>
      <c r="EJ191" s="2">
        <v>2</v>
      </c>
      <c r="EK191" s="2">
        <v>72</v>
      </c>
      <c r="EL191" s="2" t="s">
        <v>38</v>
      </c>
      <c r="EM191" s="2" t="s">
        <v>39</v>
      </c>
      <c r="EN191" s="2"/>
      <c r="EO191" s="2" t="s">
        <v>67</v>
      </c>
      <c r="EP191" s="2"/>
      <c r="EQ191" s="2">
        <v>0</v>
      </c>
      <c r="ER191" s="2">
        <v>12.15</v>
      </c>
      <c r="ES191" s="2">
        <v>0</v>
      </c>
      <c r="ET191" s="2">
        <v>0.5</v>
      </c>
      <c r="EU191" s="2">
        <v>0.08</v>
      </c>
      <c r="EV191" s="2">
        <v>11.65</v>
      </c>
      <c r="EW191" s="2">
        <v>1.03</v>
      </c>
      <c r="EX191" s="2">
        <v>0</v>
      </c>
      <c r="EY191" s="2">
        <v>0</v>
      </c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>
        <v>0</v>
      </c>
      <c r="FR191" s="2">
        <v>0</v>
      </c>
      <c r="FS191" s="2">
        <v>0</v>
      </c>
      <c r="FT191" s="2"/>
      <c r="FU191" s="2"/>
      <c r="FV191" s="2"/>
      <c r="FW191" s="2"/>
      <c r="FX191" s="2">
        <v>90</v>
      </c>
      <c r="FY191" s="2">
        <v>46</v>
      </c>
      <c r="FZ191" s="2"/>
      <c r="GA191" s="2" t="s">
        <v>3</v>
      </c>
      <c r="GB191" s="2"/>
      <c r="GC191" s="2"/>
      <c r="GD191" s="2">
        <v>1</v>
      </c>
      <c r="GE191" s="2"/>
      <c r="GF191" s="2">
        <v>-920792427</v>
      </c>
      <c r="GG191" s="2">
        <v>2</v>
      </c>
      <c r="GH191" s="2">
        <v>1</v>
      </c>
      <c r="GI191" s="2">
        <v>2</v>
      </c>
      <c r="GJ191" s="2">
        <v>0</v>
      </c>
      <c r="GK191" s="2">
        <v>0</v>
      </c>
      <c r="GL191" s="2">
        <f t="shared" si="189"/>
        <v>0</v>
      </c>
      <c r="GM191" s="2">
        <f t="shared" si="190"/>
        <v>176.55</v>
      </c>
      <c r="GN191" s="2">
        <f t="shared" si="191"/>
        <v>0</v>
      </c>
      <c r="GO191" s="2">
        <f t="shared" si="192"/>
        <v>176.55</v>
      </c>
      <c r="GP191" s="2">
        <f t="shared" si="193"/>
        <v>0</v>
      </c>
      <c r="GQ191" s="2"/>
      <c r="GR191" s="2">
        <v>0</v>
      </c>
      <c r="GS191" s="2">
        <v>3</v>
      </c>
      <c r="GT191" s="2">
        <v>0</v>
      </c>
      <c r="GU191" s="2" t="s">
        <v>3</v>
      </c>
      <c r="GV191" s="2">
        <f t="shared" si="194"/>
        <v>0</v>
      </c>
      <c r="GW191" s="2">
        <v>1</v>
      </c>
      <c r="GX191" s="2">
        <f t="shared" si="195"/>
        <v>0</v>
      </c>
      <c r="GY191" s="2"/>
      <c r="GZ191" s="2"/>
      <c r="HA191" s="2">
        <v>0</v>
      </c>
      <c r="HB191" s="2">
        <v>0</v>
      </c>
      <c r="HC191" s="2">
        <f t="shared" si="196"/>
        <v>0</v>
      </c>
      <c r="HD191" s="2"/>
      <c r="HE191" s="2" t="s">
        <v>3</v>
      </c>
      <c r="HF191" s="2" t="s">
        <v>3</v>
      </c>
      <c r="HG191" s="2"/>
      <c r="HH191" s="2"/>
      <c r="HI191" s="2"/>
      <c r="HJ191" s="2"/>
      <c r="HK191" s="2"/>
      <c r="HL191" s="2"/>
      <c r="HM191" s="2" t="s">
        <v>3</v>
      </c>
      <c r="HN191" s="2" t="s">
        <v>3</v>
      </c>
      <c r="HO191" s="2" t="s">
        <v>3</v>
      </c>
      <c r="HP191" s="2" t="s">
        <v>3</v>
      </c>
      <c r="HQ191" s="2" t="s">
        <v>3</v>
      </c>
      <c r="HR191" s="2"/>
      <c r="HS191" s="2">
        <v>0</v>
      </c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>
        <v>0</v>
      </c>
      <c r="IL191" s="2"/>
      <c r="IM191" s="2"/>
      <c r="IN191" s="2"/>
      <c r="IO191" s="2"/>
      <c r="IP191" s="2"/>
      <c r="IQ191" s="2"/>
      <c r="IR191" s="2"/>
      <c r="IS191" s="2"/>
      <c r="IT191" s="2"/>
      <c r="IU191" s="2"/>
    </row>
    <row r="192" spans="1:255" x14ac:dyDescent="0.2">
      <c r="A192" s="3">
        <v>17</v>
      </c>
      <c r="B192" s="3">
        <v>1</v>
      </c>
      <c r="C192" s="3">
        <f>ROW(SmtRes!A394)</f>
        <v>394</v>
      </c>
      <c r="D192" s="3">
        <f>ROW(EtalonRes!A464)</f>
        <v>464</v>
      </c>
      <c r="E192" s="3" t="s">
        <v>319</v>
      </c>
      <c r="F192" s="3" t="s">
        <v>35</v>
      </c>
      <c r="G192" s="3" t="s">
        <v>187</v>
      </c>
      <c r="H192" s="3" t="s">
        <v>22</v>
      </c>
      <c r="I192" s="3">
        <v>5</v>
      </c>
      <c r="J192" s="3">
        <v>0</v>
      </c>
      <c r="K192" s="3">
        <v>5</v>
      </c>
      <c r="O192" s="3">
        <f t="shared" si="174"/>
        <v>4177.7</v>
      </c>
      <c r="P192" s="3">
        <f t="shared" si="148"/>
        <v>0</v>
      </c>
      <c r="Q192" s="3">
        <f>(ROUND((ROUND((((ET192*1.2))*AV192*I192),2)*BB192),2)+ROUND((ROUND(((AE192-((EU192*1.2)))*AV192*I192),2)*BS192),2))</f>
        <v>53.44</v>
      </c>
      <c r="R192" s="3">
        <f>(ROUND((ROUND((((EU192*1.2))*AV192*I192),2)*BS192),2)+ROUND((ROUND(((AE192-((EU192*1.2)))*AV192*I192),2)*BS192),2))</f>
        <v>28.18</v>
      </c>
      <c r="S192" s="3">
        <f t="shared" si="175"/>
        <v>4124.26</v>
      </c>
      <c r="T192" s="3">
        <f t="shared" si="176"/>
        <v>0</v>
      </c>
      <c r="U192" s="3">
        <f t="shared" si="177"/>
        <v>6.4704599999999992</v>
      </c>
      <c r="V192" s="3">
        <f t="shared" si="178"/>
        <v>0</v>
      </c>
      <c r="W192" s="3">
        <f t="shared" si="179"/>
        <v>0</v>
      </c>
      <c r="X192" s="3">
        <f>(ROUND((((S192+ROUND((ROUND((((EU192*1.2))*AV192*I192),2)*BS192),2))*AT192)/100),2)+ROUND(((ROUND((ROUND(((AE192-((EU192*1.2)))*AV192*I192),2)*BS192),2)*AT192)/100),2))</f>
        <v>3737.2</v>
      </c>
      <c r="Y192" s="3">
        <f>(ROUND((((S192+ROUND((ROUND((((EU192*1.2))*AV192*I192),2)*BS192),2))*AU192)/100),2)+ROUND(((ROUND((ROUND(((AE192-((EU192*1.2)))*AV192*I192),2)*BS192),2)*AU192)/100),2))</f>
        <v>1910.12</v>
      </c>
      <c r="AA192" s="3">
        <v>55929115</v>
      </c>
      <c r="AB192" s="3">
        <f t="shared" si="180"/>
        <v>14.58</v>
      </c>
      <c r="AC192" s="3">
        <f>ROUND(((ES192*1)),6)</f>
        <v>0</v>
      </c>
      <c r="AD192" s="3">
        <f>ROUND(((((ET192*1.2))-((EU192*1.2)))+AE192),6)</f>
        <v>0.6</v>
      </c>
      <c r="AE192" s="3">
        <f>ROUND(((EU192*1.2)),6)</f>
        <v>9.6000000000000002E-2</v>
      </c>
      <c r="AF192" s="3">
        <f>ROUND(((EV192*1.2)),6)</f>
        <v>13.98</v>
      </c>
      <c r="AG192" s="3">
        <f t="shared" si="181"/>
        <v>0</v>
      </c>
      <c r="AH192" s="3">
        <f>((EW192*1.2))</f>
        <v>1.236</v>
      </c>
      <c r="AI192" s="3">
        <f>((EX192*1.2))</f>
        <v>0</v>
      </c>
      <c r="AJ192" s="3">
        <f t="shared" si="182"/>
        <v>0</v>
      </c>
      <c r="AK192" s="3">
        <v>12.15</v>
      </c>
      <c r="AL192" s="3">
        <v>0</v>
      </c>
      <c r="AM192" s="3">
        <v>0.5</v>
      </c>
      <c r="AN192" s="3">
        <v>0.08</v>
      </c>
      <c r="AO192" s="3">
        <v>11.65</v>
      </c>
      <c r="AP192" s="3">
        <v>0</v>
      </c>
      <c r="AQ192" s="3">
        <v>1.03</v>
      </c>
      <c r="AR192" s="3">
        <v>0</v>
      </c>
      <c r="AS192" s="3">
        <v>0</v>
      </c>
      <c r="AT192" s="3">
        <v>90</v>
      </c>
      <c r="AU192" s="3">
        <v>46</v>
      </c>
      <c r="AV192" s="3">
        <v>1.0469999999999999</v>
      </c>
      <c r="AW192" s="3">
        <v>1</v>
      </c>
      <c r="AZ192" s="3">
        <v>1</v>
      </c>
      <c r="BA192" s="3">
        <v>56.35</v>
      </c>
      <c r="BB192" s="3">
        <v>17.02</v>
      </c>
      <c r="BC192" s="3">
        <v>1</v>
      </c>
      <c r="BD192" s="3" t="s">
        <v>3</v>
      </c>
      <c r="BE192" s="3" t="s">
        <v>3</v>
      </c>
      <c r="BF192" s="3" t="s">
        <v>3</v>
      </c>
      <c r="BG192" s="3" t="s">
        <v>3</v>
      </c>
      <c r="BH192" s="3">
        <v>0</v>
      </c>
      <c r="BI192" s="3">
        <v>2</v>
      </c>
      <c r="BJ192" s="3" t="s">
        <v>37</v>
      </c>
      <c r="BM192" s="3">
        <v>72</v>
      </c>
      <c r="BN192" s="3">
        <v>0</v>
      </c>
      <c r="BO192" s="3" t="s">
        <v>35</v>
      </c>
      <c r="BP192" s="3">
        <v>1</v>
      </c>
      <c r="BQ192" s="3">
        <v>40</v>
      </c>
      <c r="BR192" s="3">
        <v>0</v>
      </c>
      <c r="BS192" s="3">
        <v>56.35</v>
      </c>
      <c r="BT192" s="3">
        <v>1</v>
      </c>
      <c r="BU192" s="3">
        <v>1</v>
      </c>
      <c r="BV192" s="3">
        <v>1</v>
      </c>
      <c r="BW192" s="3">
        <v>1</v>
      </c>
      <c r="BX192" s="3">
        <v>1</v>
      </c>
      <c r="BY192" s="3" t="s">
        <v>3</v>
      </c>
      <c r="BZ192" s="3">
        <v>90</v>
      </c>
      <c r="CA192" s="3">
        <v>46</v>
      </c>
      <c r="CB192" s="3" t="s">
        <v>3</v>
      </c>
      <c r="CE192" s="3">
        <v>1566</v>
      </c>
      <c r="CF192" s="3">
        <v>0</v>
      </c>
      <c r="CG192" s="3">
        <v>0</v>
      </c>
      <c r="CM192" s="3">
        <v>0</v>
      </c>
      <c r="CN192" s="3" t="s">
        <v>1250</v>
      </c>
      <c r="CO192" s="3">
        <v>0</v>
      </c>
      <c r="CP192" s="3">
        <f t="shared" si="183"/>
        <v>4177.7</v>
      </c>
      <c r="CQ192" s="3">
        <f t="shared" si="158"/>
        <v>0</v>
      </c>
      <c r="CR192" s="3">
        <f>(ROUND((ROUND((((ET192*1.2))*AV192*1),2)*BB192),2)+ROUND((ROUND(((AE192-((EU192*1.2)))*AV192*1),2)*BS192),2))</f>
        <v>10.72</v>
      </c>
      <c r="CS192" s="3">
        <f>(ROUND((ROUND((((EU192*1.2))*AV192*1),2)*BS192),2)+ROUND((ROUND(((AE192-((EU192*1.2)))*AV192*1),2)*BS192),2))</f>
        <v>5.64</v>
      </c>
      <c r="CT192" s="3">
        <f t="shared" si="184"/>
        <v>824.96</v>
      </c>
      <c r="CU192" s="3">
        <f t="shared" si="185"/>
        <v>0</v>
      </c>
      <c r="CV192" s="3">
        <f t="shared" si="186"/>
        <v>1.2940919999999998</v>
      </c>
      <c r="CW192" s="3">
        <f t="shared" si="187"/>
        <v>0</v>
      </c>
      <c r="CX192" s="3">
        <f t="shared" si="188"/>
        <v>0</v>
      </c>
      <c r="CY192" s="3">
        <f>(ROUND((((S192+ROUND((ROUND((((EU192*1.2))*AV192*1),2)*BS192),2))*AT192)/100),2)+ROUND(((ROUND((ROUND(((AE192-((EU192*1.2)))*AV192*1),2)*BS192),2)*AT192)/100),2))</f>
        <v>3716.91</v>
      </c>
      <c r="CZ192" s="3">
        <f>(ROUND((((S192+ROUND((ROUND((((EU192*1.2))*AV192*1),2)*BS192),2))*AU192)/100),2)+ROUND(((ROUND((ROUND(((AE192-((EU192*1.2)))*AV192*1),2)*BS192),2)*AU192)/100),2))</f>
        <v>1899.75</v>
      </c>
      <c r="DB192" s="3">
        <v>100</v>
      </c>
      <c r="DC192" s="3" t="s">
        <v>3</v>
      </c>
      <c r="DD192" s="3" t="s">
        <v>62</v>
      </c>
      <c r="DE192" s="3" t="s">
        <v>63</v>
      </c>
      <c r="DF192" s="3" t="s">
        <v>63</v>
      </c>
      <c r="DG192" s="3" t="s">
        <v>63</v>
      </c>
      <c r="DH192" s="3" t="s">
        <v>3</v>
      </c>
      <c r="DI192" s="3" t="s">
        <v>63</v>
      </c>
      <c r="DJ192" s="3" t="s">
        <v>63</v>
      </c>
      <c r="DK192" s="3" t="s">
        <v>3</v>
      </c>
      <c r="DL192" s="3" t="s">
        <v>3</v>
      </c>
      <c r="DM192" s="3" t="s">
        <v>3</v>
      </c>
      <c r="DN192" s="3">
        <v>0</v>
      </c>
      <c r="DO192" s="3">
        <v>0</v>
      </c>
      <c r="DP192" s="3">
        <v>1</v>
      </c>
      <c r="DQ192" s="3">
        <v>1</v>
      </c>
      <c r="DU192" s="3">
        <v>1013</v>
      </c>
      <c r="DV192" s="3" t="s">
        <v>22</v>
      </c>
      <c r="DW192" s="3" t="s">
        <v>22</v>
      </c>
      <c r="DX192" s="3">
        <v>1</v>
      </c>
      <c r="DZ192" s="3" t="s">
        <v>3</v>
      </c>
      <c r="EA192" s="3" t="s">
        <v>3</v>
      </c>
      <c r="EB192" s="3" t="s">
        <v>3</v>
      </c>
      <c r="EC192" s="3" t="s">
        <v>3</v>
      </c>
      <c r="EE192" s="3">
        <v>55393704</v>
      </c>
      <c r="EF192" s="3">
        <v>40</v>
      </c>
      <c r="EG192" s="3" t="s">
        <v>26</v>
      </c>
      <c r="EH192" s="3">
        <v>0</v>
      </c>
      <c r="EI192" s="3" t="s">
        <v>3</v>
      </c>
      <c r="EJ192" s="3">
        <v>2</v>
      </c>
      <c r="EK192" s="3">
        <v>72</v>
      </c>
      <c r="EL192" s="3" t="s">
        <v>38</v>
      </c>
      <c r="EM192" s="3" t="s">
        <v>39</v>
      </c>
      <c r="EO192" s="3" t="s">
        <v>67</v>
      </c>
      <c r="EQ192" s="3">
        <v>0</v>
      </c>
      <c r="ER192" s="3">
        <v>12.15</v>
      </c>
      <c r="ES192" s="3">
        <v>0</v>
      </c>
      <c r="ET192" s="3">
        <v>0.5</v>
      </c>
      <c r="EU192" s="3">
        <v>0.08</v>
      </c>
      <c r="EV192" s="3">
        <v>11.65</v>
      </c>
      <c r="EW192" s="3">
        <v>1.03</v>
      </c>
      <c r="EX192" s="3">
        <v>0</v>
      </c>
      <c r="EY192" s="3">
        <v>0</v>
      </c>
      <c r="FQ192" s="3">
        <v>0</v>
      </c>
      <c r="FR192" s="3">
        <v>0</v>
      </c>
      <c r="FS192" s="3">
        <v>0</v>
      </c>
      <c r="FX192" s="3">
        <v>90</v>
      </c>
      <c r="FY192" s="3">
        <v>46</v>
      </c>
      <c r="GA192" s="3" t="s">
        <v>3</v>
      </c>
      <c r="GD192" s="3">
        <v>1</v>
      </c>
      <c r="GF192" s="3">
        <v>-920792427</v>
      </c>
      <c r="GG192" s="3">
        <v>2</v>
      </c>
      <c r="GH192" s="3">
        <v>1</v>
      </c>
      <c r="GI192" s="3">
        <v>2</v>
      </c>
      <c r="GJ192" s="3">
        <v>0</v>
      </c>
      <c r="GK192" s="3">
        <v>0</v>
      </c>
      <c r="GL192" s="3">
        <f t="shared" si="189"/>
        <v>0</v>
      </c>
      <c r="GM192" s="3">
        <f t="shared" si="190"/>
        <v>9825.02</v>
      </c>
      <c r="GN192" s="3">
        <f t="shared" si="191"/>
        <v>0</v>
      </c>
      <c r="GO192" s="3">
        <f t="shared" si="192"/>
        <v>9825.02</v>
      </c>
      <c r="GP192" s="3">
        <f t="shared" si="193"/>
        <v>0</v>
      </c>
      <c r="GR192" s="3">
        <v>0</v>
      </c>
      <c r="GS192" s="3">
        <v>3</v>
      </c>
      <c r="GT192" s="3">
        <v>0</v>
      </c>
      <c r="GU192" s="3" t="s">
        <v>3</v>
      </c>
      <c r="GV192" s="3">
        <f t="shared" si="194"/>
        <v>0</v>
      </c>
      <c r="GW192" s="3">
        <v>1</v>
      </c>
      <c r="GX192" s="3">
        <f t="shared" si="195"/>
        <v>0</v>
      </c>
      <c r="HA192" s="3">
        <v>0</v>
      </c>
      <c r="HB192" s="3">
        <v>0</v>
      </c>
      <c r="HC192" s="3">
        <f t="shared" si="196"/>
        <v>0</v>
      </c>
      <c r="HE192" s="3" t="s">
        <v>3</v>
      </c>
      <c r="HF192" s="3" t="s">
        <v>3</v>
      </c>
      <c r="HM192" s="3" t="s">
        <v>3</v>
      </c>
      <c r="HN192" s="3" t="s">
        <v>3</v>
      </c>
      <c r="HO192" s="3" t="s">
        <v>3</v>
      </c>
      <c r="HP192" s="3" t="s">
        <v>3</v>
      </c>
      <c r="HQ192" s="3" t="s">
        <v>3</v>
      </c>
      <c r="HS192" s="3">
        <v>0</v>
      </c>
      <c r="IK192" s="3">
        <v>0</v>
      </c>
    </row>
    <row r="193" spans="1:255" x14ac:dyDescent="0.2">
      <c r="A193" s="2">
        <v>18</v>
      </c>
      <c r="B193" s="2">
        <v>1</v>
      </c>
      <c r="C193" s="2">
        <v>391</v>
      </c>
      <c r="D193" s="2"/>
      <c r="E193" s="2" t="s">
        <v>320</v>
      </c>
      <c r="F193" s="2" t="s">
        <v>321</v>
      </c>
      <c r="G193" s="2" t="s">
        <v>322</v>
      </c>
      <c r="H193" s="2" t="s">
        <v>268</v>
      </c>
      <c r="I193" s="2">
        <f>I191*J193</f>
        <v>5</v>
      </c>
      <c r="J193" s="2">
        <v>1</v>
      </c>
      <c r="K193" s="2">
        <v>1</v>
      </c>
      <c r="L193" s="2"/>
      <c r="M193" s="2"/>
      <c r="N193" s="2"/>
      <c r="O193" s="2">
        <f t="shared" si="174"/>
        <v>6743.35</v>
      </c>
      <c r="P193" s="2">
        <f>ROUND((ROUND((AC193*I193),2)*BC193),2)</f>
        <v>6743.35</v>
      </c>
      <c r="Q193" s="2">
        <f>(ROUND((ROUND(((ET193)*AV193*I193),2)*BB193),2)+ROUND((ROUND(((AE193-(EU193))*AV193*I193),2)*BS193),2))</f>
        <v>0</v>
      </c>
      <c r="R193" s="2">
        <f>(ROUND((ROUND(((EU193)*AV193*I193),2)*BS193),2)+ROUND((ROUND(((AE193-(EU193))*AV193*I193),2)*BS193),2))</f>
        <v>0</v>
      </c>
      <c r="S193" s="2">
        <f t="shared" si="175"/>
        <v>0</v>
      </c>
      <c r="T193" s="2">
        <f t="shared" si="176"/>
        <v>0</v>
      </c>
      <c r="U193" s="2">
        <f t="shared" si="177"/>
        <v>0</v>
      </c>
      <c r="V193" s="2">
        <f t="shared" si="178"/>
        <v>0</v>
      </c>
      <c r="W193" s="2">
        <f t="shared" si="179"/>
        <v>0</v>
      </c>
      <c r="X193" s="2">
        <f>(ROUND((((S193+ROUND((ROUND(((EU193)*AV193*I193),2)*BS193),2))*AT193)/100),2)+ROUND(((ROUND((ROUND(((AE193-(EU193))*AV193*I193),2)*BS193),2)*AT193)/100),2))</f>
        <v>0</v>
      </c>
      <c r="Y193" s="2">
        <f>(ROUND((((S193+ROUND((ROUND(((EU193)*AV193*I193),2)*BS193),2))*AU193)/100),2)+ROUND(((ROUND((ROUND(((AE193-(EU193))*AV193*I193),2)*BS193),2)*AU193)/100),2))</f>
        <v>0</v>
      </c>
      <c r="Z193" s="2"/>
      <c r="AA193" s="2">
        <v>55929113</v>
      </c>
      <c r="AB193" s="2">
        <f t="shared" si="180"/>
        <v>1348.67</v>
      </c>
      <c r="AC193" s="2">
        <f>ROUND((ES193),6)</f>
        <v>1348.67</v>
      </c>
      <c r="AD193" s="2">
        <f>ROUND((((ET193)-(EU193))+AE193),6)</f>
        <v>0</v>
      </c>
      <c r="AE193" s="2">
        <f>ROUND((EU193),6)</f>
        <v>0</v>
      </c>
      <c r="AF193" s="2">
        <f>ROUND((EV193),6)</f>
        <v>0</v>
      </c>
      <c r="AG193" s="2">
        <f t="shared" si="181"/>
        <v>0</v>
      </c>
      <c r="AH193" s="2">
        <f>(EW193)</f>
        <v>0</v>
      </c>
      <c r="AI193" s="2">
        <f>(EX193)</f>
        <v>0</v>
      </c>
      <c r="AJ193" s="2">
        <f t="shared" si="182"/>
        <v>0</v>
      </c>
      <c r="AK193" s="2">
        <v>1348.67</v>
      </c>
      <c r="AL193" s="2">
        <v>1348.67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1</v>
      </c>
      <c r="AW193" s="2">
        <v>1</v>
      </c>
      <c r="AX193" s="2"/>
      <c r="AY193" s="2"/>
      <c r="AZ193" s="2">
        <v>1</v>
      </c>
      <c r="BA193" s="2">
        <v>1</v>
      </c>
      <c r="BB193" s="2">
        <v>1</v>
      </c>
      <c r="BC193" s="2">
        <v>1</v>
      </c>
      <c r="BD193" s="2" t="s">
        <v>3</v>
      </c>
      <c r="BE193" s="2" t="s">
        <v>3</v>
      </c>
      <c r="BF193" s="2" t="s">
        <v>3</v>
      </c>
      <c r="BG193" s="2" t="s">
        <v>3</v>
      </c>
      <c r="BH193" s="2">
        <v>3</v>
      </c>
      <c r="BI193" s="2">
        <v>3</v>
      </c>
      <c r="BJ193" s="2" t="s">
        <v>323</v>
      </c>
      <c r="BK193" s="2"/>
      <c r="BL193" s="2"/>
      <c r="BM193" s="2">
        <v>746</v>
      </c>
      <c r="BN193" s="2">
        <v>0</v>
      </c>
      <c r="BO193" s="2" t="s">
        <v>3</v>
      </c>
      <c r="BP193" s="2">
        <v>0</v>
      </c>
      <c r="BQ193" s="2">
        <v>130</v>
      </c>
      <c r="BR193" s="2">
        <v>0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  <c r="BY193" s="2" t="s">
        <v>3</v>
      </c>
      <c r="BZ193" s="2">
        <v>90</v>
      </c>
      <c r="CA193" s="2">
        <v>46</v>
      </c>
      <c r="CB193" s="2" t="s">
        <v>3</v>
      </c>
      <c r="CC193" s="2"/>
      <c r="CD193" s="2"/>
      <c r="CE193" s="2">
        <v>1566</v>
      </c>
      <c r="CF193" s="2">
        <v>0</v>
      </c>
      <c r="CG193" s="2">
        <v>0</v>
      </c>
      <c r="CH193" s="2"/>
      <c r="CI193" s="2"/>
      <c r="CJ193" s="2"/>
      <c r="CK193" s="2"/>
      <c r="CL193" s="2"/>
      <c r="CM193" s="2">
        <v>0</v>
      </c>
      <c r="CN193" s="2" t="s">
        <v>1252</v>
      </c>
      <c r="CO193" s="2">
        <v>0</v>
      </c>
      <c r="CP193" s="2">
        <f t="shared" si="183"/>
        <v>6743.35</v>
      </c>
      <c r="CQ193" s="2">
        <f>ROUND((ROUND((AC193*1),2)*BC193),2)</f>
        <v>1348.67</v>
      </c>
      <c r="CR193" s="2">
        <f>(ROUND((ROUND(((ET193)*AV193*1),2)*BB193),2)+ROUND((ROUND(((AE193-(EU193))*AV193*1),2)*BS193),2))</f>
        <v>0</v>
      </c>
      <c r="CS193" s="2">
        <f>(ROUND((ROUND(((EU193)*AV193*1),2)*BS193),2)+ROUND((ROUND(((AE193-(EU193))*AV193*1),2)*BS193),2))</f>
        <v>0</v>
      </c>
      <c r="CT193" s="2">
        <f t="shared" si="184"/>
        <v>0</v>
      </c>
      <c r="CU193" s="2">
        <f t="shared" si="185"/>
        <v>0</v>
      </c>
      <c r="CV193" s="2">
        <f t="shared" si="186"/>
        <v>0</v>
      </c>
      <c r="CW193" s="2">
        <f t="shared" si="187"/>
        <v>0</v>
      </c>
      <c r="CX193" s="2">
        <f t="shared" si="188"/>
        <v>0</v>
      </c>
      <c r="CY193" s="2">
        <f>(ROUND((((S193+ROUND((ROUND(((EU193)*AV193*1),2)*BS193),2))*AT193)/100),2)+ROUND(((ROUND((ROUND(((AE193-(EU193))*AV193*1),2)*BS193),2)*AT193)/100),2))</f>
        <v>0</v>
      </c>
      <c r="CZ193" s="2">
        <f>(ROUND((((S193+ROUND((ROUND(((EU193)*AV193*1),2)*BS193),2))*AU193)/100),2)+ROUND(((ROUND((ROUND(((AE193-(EU193))*AV193*1),2)*BS193),2)*AU193)/100),2))</f>
        <v>0</v>
      </c>
      <c r="DA193" s="2"/>
      <c r="DB193" s="2"/>
      <c r="DC193" s="2" t="s">
        <v>3</v>
      </c>
      <c r="DD193" s="2" t="s">
        <v>3</v>
      </c>
      <c r="DE193" s="2" t="s">
        <v>3</v>
      </c>
      <c r="DF193" s="2" t="s">
        <v>3</v>
      </c>
      <c r="DG193" s="2" t="s">
        <v>3</v>
      </c>
      <c r="DH193" s="2" t="s">
        <v>3</v>
      </c>
      <c r="DI193" s="2" t="s">
        <v>3</v>
      </c>
      <c r="DJ193" s="2" t="s">
        <v>3</v>
      </c>
      <c r="DK193" s="2" t="s">
        <v>3</v>
      </c>
      <c r="DL193" s="2" t="s">
        <v>3</v>
      </c>
      <c r="DM193" s="2" t="s">
        <v>3</v>
      </c>
      <c r="DN193" s="2">
        <v>0</v>
      </c>
      <c r="DO193" s="2">
        <v>0</v>
      </c>
      <c r="DP193" s="2">
        <v>1</v>
      </c>
      <c r="DQ193" s="2">
        <v>1</v>
      </c>
      <c r="DR193" s="2"/>
      <c r="DS193" s="2"/>
      <c r="DT193" s="2"/>
      <c r="DU193" s="2">
        <v>1010</v>
      </c>
      <c r="DV193" s="2" t="s">
        <v>268</v>
      </c>
      <c r="DW193" s="2" t="s">
        <v>268</v>
      </c>
      <c r="DX193" s="2">
        <v>1</v>
      </c>
      <c r="DY193" s="2"/>
      <c r="DZ193" s="2" t="s">
        <v>3</v>
      </c>
      <c r="EA193" s="2" t="s">
        <v>3</v>
      </c>
      <c r="EB193" s="2" t="s">
        <v>3</v>
      </c>
      <c r="EC193" s="2" t="s">
        <v>3</v>
      </c>
      <c r="ED193" s="2"/>
      <c r="EE193" s="2">
        <v>55393806</v>
      </c>
      <c r="EF193" s="2">
        <v>130</v>
      </c>
      <c r="EG193" s="2" t="s">
        <v>324</v>
      </c>
      <c r="EH193" s="2">
        <v>0</v>
      </c>
      <c r="EI193" s="2" t="s">
        <v>3</v>
      </c>
      <c r="EJ193" s="2">
        <v>3</v>
      </c>
      <c r="EK193" s="2">
        <v>746</v>
      </c>
      <c r="EL193" s="2" t="s">
        <v>325</v>
      </c>
      <c r="EM193" s="2" t="s">
        <v>326</v>
      </c>
      <c r="EN193" s="2"/>
      <c r="EO193" s="2" t="s">
        <v>67</v>
      </c>
      <c r="EP193" s="2"/>
      <c r="EQ193" s="2">
        <v>0</v>
      </c>
      <c r="ER193" s="2">
        <v>1348.67</v>
      </c>
      <c r="ES193" s="2">
        <v>1348.67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>
        <v>0</v>
      </c>
      <c r="FR193" s="2">
        <f>P193</f>
        <v>6743.35</v>
      </c>
      <c r="FS193" s="2">
        <v>0</v>
      </c>
      <c r="FT193" s="2"/>
      <c r="FU193" s="2"/>
      <c r="FV193" s="2"/>
      <c r="FW193" s="2"/>
      <c r="FX193" s="2">
        <v>90</v>
      </c>
      <c r="FY193" s="2">
        <v>46</v>
      </c>
      <c r="FZ193" s="2"/>
      <c r="GA193" s="2" t="s">
        <v>3</v>
      </c>
      <c r="GB193" s="2"/>
      <c r="GC193" s="2"/>
      <c r="GD193" s="2">
        <v>1</v>
      </c>
      <c r="GE193" s="2"/>
      <c r="GF193" s="2">
        <v>-253748792</v>
      </c>
      <c r="GG193" s="2">
        <v>2</v>
      </c>
      <c r="GH193" s="2">
        <v>1</v>
      </c>
      <c r="GI193" s="2">
        <v>-2</v>
      </c>
      <c r="GJ193" s="2">
        <v>0</v>
      </c>
      <c r="GK193" s="2">
        <v>0</v>
      </c>
      <c r="GL193" s="2">
        <f t="shared" si="189"/>
        <v>0</v>
      </c>
      <c r="GM193" s="2">
        <f t="shared" si="190"/>
        <v>6743.35</v>
      </c>
      <c r="GN193" s="2">
        <f t="shared" si="191"/>
        <v>0</v>
      </c>
      <c r="GO193" s="2">
        <f t="shared" si="192"/>
        <v>0</v>
      </c>
      <c r="GP193" s="2">
        <f t="shared" si="193"/>
        <v>0</v>
      </c>
      <c r="GQ193" s="2"/>
      <c r="GR193" s="2">
        <v>0</v>
      </c>
      <c r="GS193" s="2">
        <v>3</v>
      </c>
      <c r="GT193" s="2">
        <v>0</v>
      </c>
      <c r="GU193" s="2" t="s">
        <v>3</v>
      </c>
      <c r="GV193" s="2">
        <f t="shared" si="194"/>
        <v>0</v>
      </c>
      <c r="GW193" s="2">
        <v>1</v>
      </c>
      <c r="GX193" s="2">
        <f t="shared" si="195"/>
        <v>0</v>
      </c>
      <c r="GY193" s="2"/>
      <c r="GZ193" s="2"/>
      <c r="HA193" s="2">
        <v>0</v>
      </c>
      <c r="HB193" s="2">
        <v>0</v>
      </c>
      <c r="HC193" s="2">
        <f t="shared" si="196"/>
        <v>0</v>
      </c>
      <c r="HD193" s="2"/>
      <c r="HE193" s="2" t="s">
        <v>3</v>
      </c>
      <c r="HF193" s="2" t="s">
        <v>3</v>
      </c>
      <c r="HG193" s="2"/>
      <c r="HH193" s="2"/>
      <c r="HI193" s="2"/>
      <c r="HJ193" s="2"/>
      <c r="HK193" s="2"/>
      <c r="HL193" s="2"/>
      <c r="HM193" s="2" t="s">
        <v>3</v>
      </c>
      <c r="HN193" s="2" t="s">
        <v>3</v>
      </c>
      <c r="HO193" s="2" t="s">
        <v>3</v>
      </c>
      <c r="HP193" s="2" t="s">
        <v>3</v>
      </c>
      <c r="HQ193" s="2" t="s">
        <v>3</v>
      </c>
      <c r="HR193" s="2"/>
      <c r="HS193" s="2">
        <v>0</v>
      </c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>
        <v>0</v>
      </c>
      <c r="IL193" s="2"/>
      <c r="IM193" s="2"/>
      <c r="IN193" s="2"/>
      <c r="IO193" s="2"/>
      <c r="IP193" s="2"/>
      <c r="IQ193" s="2"/>
      <c r="IR193" s="2"/>
      <c r="IS193" s="2"/>
      <c r="IT193" s="2"/>
      <c r="IU193" s="2"/>
    </row>
    <row r="194" spans="1:255" x14ac:dyDescent="0.2">
      <c r="A194" s="3">
        <v>18</v>
      </c>
      <c r="B194" s="3">
        <v>1</v>
      </c>
      <c r="C194" s="3">
        <v>394</v>
      </c>
      <c r="E194" s="3" t="s">
        <v>320</v>
      </c>
      <c r="F194" s="3" t="s">
        <v>321</v>
      </c>
      <c r="G194" s="3" t="s">
        <v>322</v>
      </c>
      <c r="H194" s="3" t="s">
        <v>268</v>
      </c>
      <c r="I194" s="3">
        <f>I192*J194</f>
        <v>5</v>
      </c>
      <c r="J194" s="3">
        <v>1</v>
      </c>
      <c r="K194" s="3">
        <v>1</v>
      </c>
      <c r="O194" s="3">
        <f t="shared" si="174"/>
        <v>12340.33</v>
      </c>
      <c r="P194" s="3">
        <f>ROUND((ROUND((AC194*I194),2)*BC194),2)</f>
        <v>12340.33</v>
      </c>
      <c r="Q194" s="3">
        <f>(ROUND((ROUND(((ET194)*AV194*I194),2)*BB194),2)+ROUND((ROUND(((AE194-(EU194))*AV194*I194),2)*BS194),2))</f>
        <v>0</v>
      </c>
      <c r="R194" s="3">
        <f>(ROUND((ROUND(((EU194)*AV194*I194),2)*BS194),2)+ROUND((ROUND(((AE194-(EU194))*AV194*I194),2)*BS194),2))</f>
        <v>0</v>
      </c>
      <c r="S194" s="3">
        <f t="shared" si="175"/>
        <v>0</v>
      </c>
      <c r="T194" s="3">
        <f t="shared" si="176"/>
        <v>0</v>
      </c>
      <c r="U194" s="3">
        <f t="shared" si="177"/>
        <v>0</v>
      </c>
      <c r="V194" s="3">
        <f t="shared" si="178"/>
        <v>0</v>
      </c>
      <c r="W194" s="3">
        <f t="shared" si="179"/>
        <v>0</v>
      </c>
      <c r="X194" s="3">
        <f>(ROUND((((S194+ROUND((ROUND(((EU194)*AV194*I194),2)*BS194),2))*AT194)/100),2)+ROUND(((ROUND((ROUND(((AE194-(EU194))*AV194*I194),2)*BS194),2)*AT194)/100),2))</f>
        <v>0</v>
      </c>
      <c r="Y194" s="3">
        <f>(ROUND((((S194+ROUND((ROUND(((EU194)*AV194*I194),2)*BS194),2))*AU194)/100),2)+ROUND(((ROUND((ROUND(((AE194-(EU194))*AV194*I194),2)*BS194),2)*AU194)/100),2))</f>
        <v>0</v>
      </c>
      <c r="AA194" s="3">
        <v>55929115</v>
      </c>
      <c r="AB194" s="3">
        <f t="shared" si="180"/>
        <v>1348.67</v>
      </c>
      <c r="AC194" s="3">
        <f>ROUND((ES194),6)</f>
        <v>1348.67</v>
      </c>
      <c r="AD194" s="3">
        <f>ROUND((((ET194)-(EU194))+AE194),6)</f>
        <v>0</v>
      </c>
      <c r="AE194" s="3">
        <f>ROUND((EU194),6)</f>
        <v>0</v>
      </c>
      <c r="AF194" s="3">
        <f>ROUND((EV194),6)</f>
        <v>0</v>
      </c>
      <c r="AG194" s="3">
        <f t="shared" si="181"/>
        <v>0</v>
      </c>
      <c r="AH194" s="3">
        <f>(EW194)</f>
        <v>0</v>
      </c>
      <c r="AI194" s="3">
        <f>(EX194)</f>
        <v>0</v>
      </c>
      <c r="AJ194" s="3">
        <f t="shared" si="182"/>
        <v>0</v>
      </c>
      <c r="AK194" s="3">
        <v>1348.67</v>
      </c>
      <c r="AL194" s="3">
        <v>1348.67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1</v>
      </c>
      <c r="AW194" s="3">
        <v>1</v>
      </c>
      <c r="AZ194" s="3">
        <v>1</v>
      </c>
      <c r="BA194" s="3">
        <v>1</v>
      </c>
      <c r="BB194" s="3">
        <v>1</v>
      </c>
      <c r="BC194" s="3">
        <v>1.83</v>
      </c>
      <c r="BD194" s="3" t="s">
        <v>3</v>
      </c>
      <c r="BE194" s="3" t="s">
        <v>3</v>
      </c>
      <c r="BF194" s="3" t="s">
        <v>3</v>
      </c>
      <c r="BG194" s="3" t="s">
        <v>3</v>
      </c>
      <c r="BH194" s="3">
        <v>3</v>
      </c>
      <c r="BI194" s="3">
        <v>3</v>
      </c>
      <c r="BJ194" s="3" t="s">
        <v>323</v>
      </c>
      <c r="BM194" s="3">
        <v>746</v>
      </c>
      <c r="BN194" s="3">
        <v>0</v>
      </c>
      <c r="BO194" s="3" t="s">
        <v>3</v>
      </c>
      <c r="BP194" s="3">
        <v>0</v>
      </c>
      <c r="BQ194" s="3">
        <v>130</v>
      </c>
      <c r="BR194" s="3">
        <v>0</v>
      </c>
      <c r="BS194" s="3">
        <v>1</v>
      </c>
      <c r="BT194" s="3">
        <v>1</v>
      </c>
      <c r="BU194" s="3">
        <v>1</v>
      </c>
      <c r="BV194" s="3">
        <v>1</v>
      </c>
      <c r="BW194" s="3">
        <v>1</v>
      </c>
      <c r="BX194" s="3">
        <v>1</v>
      </c>
      <c r="BY194" s="3" t="s">
        <v>3</v>
      </c>
      <c r="BZ194" s="3">
        <v>90</v>
      </c>
      <c r="CA194" s="3">
        <v>46</v>
      </c>
      <c r="CB194" s="3" t="s">
        <v>3</v>
      </c>
      <c r="CE194" s="3">
        <v>1566</v>
      </c>
      <c r="CF194" s="3">
        <v>0</v>
      </c>
      <c r="CG194" s="3">
        <v>0</v>
      </c>
      <c r="CM194" s="3">
        <v>0</v>
      </c>
      <c r="CN194" s="3" t="s">
        <v>1252</v>
      </c>
      <c r="CO194" s="3">
        <v>0</v>
      </c>
      <c r="CP194" s="3">
        <f t="shared" si="183"/>
        <v>12340.33</v>
      </c>
      <c r="CQ194" s="3">
        <f>ROUND((ROUND((AC194*1),2)*BC194),2)</f>
        <v>2468.0700000000002</v>
      </c>
      <c r="CR194" s="3">
        <f>(ROUND((ROUND(((ET194)*AV194*1),2)*BB194),2)+ROUND((ROUND(((AE194-(EU194))*AV194*1),2)*BS194),2))</f>
        <v>0</v>
      </c>
      <c r="CS194" s="3">
        <f>(ROUND((ROUND(((EU194)*AV194*1),2)*BS194),2)+ROUND((ROUND(((AE194-(EU194))*AV194*1),2)*BS194),2))</f>
        <v>0</v>
      </c>
      <c r="CT194" s="3">
        <f t="shared" si="184"/>
        <v>0</v>
      </c>
      <c r="CU194" s="3">
        <f t="shared" si="185"/>
        <v>0</v>
      </c>
      <c r="CV194" s="3">
        <f t="shared" si="186"/>
        <v>0</v>
      </c>
      <c r="CW194" s="3">
        <f t="shared" si="187"/>
        <v>0</v>
      </c>
      <c r="CX194" s="3">
        <f t="shared" si="188"/>
        <v>0</v>
      </c>
      <c r="CY194" s="3">
        <f>(ROUND((((S194+ROUND((ROUND(((EU194)*AV194*1),2)*BS194),2))*AT194)/100),2)+ROUND(((ROUND((ROUND(((AE194-(EU194))*AV194*1),2)*BS194),2)*AT194)/100),2))</f>
        <v>0</v>
      </c>
      <c r="CZ194" s="3">
        <f>(ROUND((((S194+ROUND((ROUND(((EU194)*AV194*1),2)*BS194),2))*AU194)/100),2)+ROUND(((ROUND((ROUND(((AE194-(EU194))*AV194*1),2)*BS194),2)*AU194)/100),2))</f>
        <v>0</v>
      </c>
      <c r="DC194" s="3" t="s">
        <v>3</v>
      </c>
      <c r="DD194" s="3" t="s">
        <v>3</v>
      </c>
      <c r="DE194" s="3" t="s">
        <v>3</v>
      </c>
      <c r="DF194" s="3" t="s">
        <v>3</v>
      </c>
      <c r="DG194" s="3" t="s">
        <v>3</v>
      </c>
      <c r="DH194" s="3" t="s">
        <v>3</v>
      </c>
      <c r="DI194" s="3" t="s">
        <v>3</v>
      </c>
      <c r="DJ194" s="3" t="s">
        <v>3</v>
      </c>
      <c r="DK194" s="3" t="s">
        <v>3</v>
      </c>
      <c r="DL194" s="3" t="s">
        <v>3</v>
      </c>
      <c r="DM194" s="3" t="s">
        <v>3</v>
      </c>
      <c r="DN194" s="3">
        <v>0</v>
      </c>
      <c r="DO194" s="3">
        <v>0</v>
      </c>
      <c r="DP194" s="3">
        <v>1</v>
      </c>
      <c r="DQ194" s="3">
        <v>1</v>
      </c>
      <c r="DU194" s="3">
        <v>1010</v>
      </c>
      <c r="DV194" s="3" t="s">
        <v>268</v>
      </c>
      <c r="DW194" s="3" t="s">
        <v>268</v>
      </c>
      <c r="DX194" s="3">
        <v>1</v>
      </c>
      <c r="DZ194" s="3" t="s">
        <v>3</v>
      </c>
      <c r="EA194" s="3" t="s">
        <v>3</v>
      </c>
      <c r="EB194" s="3" t="s">
        <v>3</v>
      </c>
      <c r="EC194" s="3" t="s">
        <v>3</v>
      </c>
      <c r="EE194" s="3">
        <v>55393806</v>
      </c>
      <c r="EF194" s="3">
        <v>130</v>
      </c>
      <c r="EG194" s="3" t="s">
        <v>324</v>
      </c>
      <c r="EH194" s="3">
        <v>0</v>
      </c>
      <c r="EI194" s="3" t="s">
        <v>3</v>
      </c>
      <c r="EJ194" s="3">
        <v>3</v>
      </c>
      <c r="EK194" s="3">
        <v>746</v>
      </c>
      <c r="EL194" s="3" t="s">
        <v>325</v>
      </c>
      <c r="EM194" s="3" t="s">
        <v>326</v>
      </c>
      <c r="EO194" s="3" t="s">
        <v>67</v>
      </c>
      <c r="EQ194" s="3">
        <v>0</v>
      </c>
      <c r="ER194" s="3">
        <v>1348.67</v>
      </c>
      <c r="ES194" s="3">
        <v>1348.67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FQ194" s="3">
        <v>0</v>
      </c>
      <c r="FR194" s="3">
        <f>P194</f>
        <v>12340.33</v>
      </c>
      <c r="FS194" s="3">
        <v>0</v>
      </c>
      <c r="FX194" s="3">
        <v>90</v>
      </c>
      <c r="FY194" s="3">
        <v>46</v>
      </c>
      <c r="GA194" s="3" t="s">
        <v>3</v>
      </c>
      <c r="GD194" s="3">
        <v>1</v>
      </c>
      <c r="GF194" s="3">
        <v>-253748792</v>
      </c>
      <c r="GG194" s="3">
        <v>2</v>
      </c>
      <c r="GH194" s="3">
        <v>1</v>
      </c>
      <c r="GI194" s="3">
        <v>2</v>
      </c>
      <c r="GJ194" s="3">
        <v>0</v>
      </c>
      <c r="GK194" s="3">
        <v>0</v>
      </c>
      <c r="GL194" s="3">
        <f t="shared" si="189"/>
        <v>0</v>
      </c>
      <c r="GM194" s="3">
        <f t="shared" si="190"/>
        <v>12340.33</v>
      </c>
      <c r="GN194" s="3">
        <f t="shared" si="191"/>
        <v>0</v>
      </c>
      <c r="GO194" s="3">
        <f t="shared" si="192"/>
        <v>0</v>
      </c>
      <c r="GP194" s="3">
        <f t="shared" si="193"/>
        <v>0</v>
      </c>
      <c r="GR194" s="3">
        <v>0</v>
      </c>
      <c r="GS194" s="3">
        <v>3</v>
      </c>
      <c r="GT194" s="3">
        <v>0</v>
      </c>
      <c r="GU194" s="3" t="s">
        <v>3</v>
      </c>
      <c r="GV194" s="3">
        <f t="shared" si="194"/>
        <v>0</v>
      </c>
      <c r="GW194" s="3">
        <v>1</v>
      </c>
      <c r="GX194" s="3">
        <f t="shared" si="195"/>
        <v>0</v>
      </c>
      <c r="HA194" s="3">
        <v>0</v>
      </c>
      <c r="HB194" s="3">
        <v>0</v>
      </c>
      <c r="HC194" s="3">
        <f t="shared" si="196"/>
        <v>0</v>
      </c>
      <c r="HE194" s="3" t="s">
        <v>3</v>
      </c>
      <c r="HF194" s="3" t="s">
        <v>3</v>
      </c>
      <c r="HM194" s="3" t="s">
        <v>3</v>
      </c>
      <c r="HN194" s="3" t="s">
        <v>3</v>
      </c>
      <c r="HO194" s="3" t="s">
        <v>3</v>
      </c>
      <c r="HP194" s="3" t="s">
        <v>3</v>
      </c>
      <c r="HQ194" s="3" t="s">
        <v>3</v>
      </c>
      <c r="HS194" s="3">
        <v>0</v>
      </c>
      <c r="IK194" s="3">
        <v>0</v>
      </c>
    </row>
    <row r="195" spans="1:255" x14ac:dyDescent="0.2">
      <c r="A195" s="2">
        <v>17</v>
      </c>
      <c r="B195" s="2">
        <v>1</v>
      </c>
      <c r="C195" s="2">
        <f>ROW(SmtRes!A396)</f>
        <v>396</v>
      </c>
      <c r="D195" s="2">
        <f>ROW(EtalonRes!A467)</f>
        <v>467</v>
      </c>
      <c r="E195" s="2" t="s">
        <v>327</v>
      </c>
      <c r="F195" s="2" t="s">
        <v>328</v>
      </c>
      <c r="G195" s="2" t="s">
        <v>329</v>
      </c>
      <c r="H195" s="2" t="s">
        <v>22</v>
      </c>
      <c r="I195" s="2">
        <f>ROUND(10+5,9)</f>
        <v>15</v>
      </c>
      <c r="J195" s="2">
        <v>0</v>
      </c>
      <c r="K195" s="2">
        <f>ROUND(10+5,9)</f>
        <v>15</v>
      </c>
      <c r="L195" s="2"/>
      <c r="M195" s="2"/>
      <c r="N195" s="2"/>
      <c r="O195" s="2">
        <f t="shared" si="174"/>
        <v>615.69000000000005</v>
      </c>
      <c r="P195" s="2">
        <f>ROUND((ROUND((AC195*AW195*I195),2)*BC195),2)</f>
        <v>0</v>
      </c>
      <c r="Q195" s="2">
        <f>(ROUND((ROUND((((ET195*1.2))*AV195*I195),2)*BB195),2)+ROUND((ROUND(((AE195-((EU195*1.2)))*AV195*I195),2)*BS195),2))</f>
        <v>173.19</v>
      </c>
      <c r="R195" s="2">
        <f>(ROUND((ROUND((((EU195*1.2))*AV195*I195),2)*BS195),2)+ROUND((ROUND(((AE195-((EU195*1.2)))*AV195*I195),2)*BS195),2))</f>
        <v>19.03</v>
      </c>
      <c r="S195" s="2">
        <f t="shared" si="175"/>
        <v>442.5</v>
      </c>
      <c r="T195" s="2">
        <f t="shared" si="176"/>
        <v>0</v>
      </c>
      <c r="U195" s="2">
        <f t="shared" si="177"/>
        <v>39.576599999999992</v>
      </c>
      <c r="V195" s="2">
        <f t="shared" si="178"/>
        <v>0</v>
      </c>
      <c r="W195" s="2">
        <f t="shared" si="179"/>
        <v>0</v>
      </c>
      <c r="X195" s="2">
        <f>(ROUND((((S195+ROUND((ROUND((((EU195*1.2))*AV195*I195),2)*BS195),2))*AT195)/100),2)+ROUND(((ROUND((ROUND(((AE195-((EU195*1.2)))*AV195*I195),2)*BS195),2)*AT195)/100),2))</f>
        <v>415.38</v>
      </c>
      <c r="Y195" s="2">
        <f>(ROUND((((S195+ROUND((ROUND((((EU195*1.2))*AV195*I195),2)*BS195),2))*AU195)/100),2)+ROUND(((ROUND((ROUND(((AE195-((EU195*1.2)))*AV195*I195),2)*BS195),2)*AU195)/100),2))</f>
        <v>212.3</v>
      </c>
      <c r="Z195" s="2"/>
      <c r="AA195" s="2">
        <v>55929113</v>
      </c>
      <c r="AB195" s="2">
        <f t="shared" si="180"/>
        <v>39.204000000000001</v>
      </c>
      <c r="AC195" s="2">
        <f>ROUND(((ES195*1)),6)</f>
        <v>0</v>
      </c>
      <c r="AD195" s="2">
        <f>ROUND(((((ET195*1.2))-((EU195*1.2)))+AE195),6)</f>
        <v>11.028</v>
      </c>
      <c r="AE195" s="2">
        <f>ROUND(((EU195*1.2)),6)</f>
        <v>1.212</v>
      </c>
      <c r="AF195" s="2">
        <f>ROUND(((EV195*1.2)),6)</f>
        <v>28.175999999999998</v>
      </c>
      <c r="AG195" s="2">
        <f t="shared" si="181"/>
        <v>0</v>
      </c>
      <c r="AH195" s="2">
        <f>((EW195*1.2))</f>
        <v>2.52</v>
      </c>
      <c r="AI195" s="2">
        <f>((EX195*1.2))</f>
        <v>0</v>
      </c>
      <c r="AJ195" s="2">
        <f t="shared" si="182"/>
        <v>0</v>
      </c>
      <c r="AK195" s="2">
        <v>32.67</v>
      </c>
      <c r="AL195" s="2">
        <v>0</v>
      </c>
      <c r="AM195" s="2">
        <v>9.19</v>
      </c>
      <c r="AN195" s="2">
        <v>1.01</v>
      </c>
      <c r="AO195" s="2">
        <v>23.48</v>
      </c>
      <c r="AP195" s="2">
        <v>0</v>
      </c>
      <c r="AQ195" s="2">
        <v>2.1</v>
      </c>
      <c r="AR195" s="2">
        <v>0</v>
      </c>
      <c r="AS195" s="2">
        <v>0</v>
      </c>
      <c r="AT195" s="2">
        <v>90</v>
      </c>
      <c r="AU195" s="2">
        <v>46</v>
      </c>
      <c r="AV195" s="2">
        <v>1.0469999999999999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0</v>
      </c>
      <c r="BI195" s="2">
        <v>2</v>
      </c>
      <c r="BJ195" s="2" t="s">
        <v>330</v>
      </c>
      <c r="BK195" s="2"/>
      <c r="BL195" s="2"/>
      <c r="BM195" s="2">
        <v>68</v>
      </c>
      <c r="BN195" s="2">
        <v>0</v>
      </c>
      <c r="BO195" s="2" t="s">
        <v>328</v>
      </c>
      <c r="BP195" s="2">
        <v>1</v>
      </c>
      <c r="BQ195" s="2">
        <v>40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90</v>
      </c>
      <c r="CA195" s="2">
        <v>46</v>
      </c>
      <c r="CB195" s="2" t="s">
        <v>3</v>
      </c>
      <c r="CC195" s="2"/>
      <c r="CD195" s="2"/>
      <c r="CE195" s="2">
        <v>1566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2" t="s">
        <v>1250</v>
      </c>
      <c r="CO195" s="2">
        <v>0</v>
      </c>
      <c r="CP195" s="2">
        <f t="shared" si="183"/>
        <v>615.69000000000005</v>
      </c>
      <c r="CQ195" s="2">
        <f>ROUND((ROUND((AC195*AW195*1),2)*BC195),2)</f>
        <v>0</v>
      </c>
      <c r="CR195" s="2">
        <f>(ROUND((ROUND((((ET195*1.2))*AV195*1),2)*BB195),2)+ROUND((ROUND(((AE195-((EU195*1.2)))*AV195*1),2)*BS195),2))</f>
        <v>11.55</v>
      </c>
      <c r="CS195" s="2">
        <f>(ROUND((ROUND((((EU195*1.2))*AV195*1),2)*BS195),2)+ROUND((ROUND(((AE195-((EU195*1.2)))*AV195*1),2)*BS195),2))</f>
        <v>1.27</v>
      </c>
      <c r="CT195" s="2">
        <f t="shared" si="184"/>
        <v>29.5</v>
      </c>
      <c r="CU195" s="2">
        <f t="shared" si="185"/>
        <v>0</v>
      </c>
      <c r="CV195" s="2">
        <f t="shared" si="186"/>
        <v>2.6384399999999997</v>
      </c>
      <c r="CW195" s="2">
        <f t="shared" si="187"/>
        <v>0</v>
      </c>
      <c r="CX195" s="2">
        <f t="shared" si="188"/>
        <v>0</v>
      </c>
      <c r="CY195" s="2">
        <f>(ROUND((((S195+ROUND((ROUND((((EU195*1.2))*AV195*1),2)*BS195),2))*AT195)/100),2)+ROUND(((ROUND((ROUND(((AE195-((EU195*1.2)))*AV195*1),2)*BS195),2)*AT195)/100),2))</f>
        <v>399.39</v>
      </c>
      <c r="CZ195" s="2">
        <f>(ROUND((((S195+ROUND((ROUND((((EU195*1.2))*AV195*1),2)*BS195),2))*AU195)/100),2)+ROUND(((ROUND((ROUND(((AE195-((EU195*1.2)))*AV195*1),2)*BS195),2)*AU195)/100),2))</f>
        <v>204.13</v>
      </c>
      <c r="DA195" s="2"/>
      <c r="DB195" s="2">
        <v>101</v>
      </c>
      <c r="DC195" s="2" t="s">
        <v>3</v>
      </c>
      <c r="DD195" s="2" t="s">
        <v>62</v>
      </c>
      <c r="DE195" s="2" t="s">
        <v>63</v>
      </c>
      <c r="DF195" s="2" t="s">
        <v>63</v>
      </c>
      <c r="DG195" s="2" t="s">
        <v>63</v>
      </c>
      <c r="DH195" s="2" t="s">
        <v>3</v>
      </c>
      <c r="DI195" s="2" t="s">
        <v>63</v>
      </c>
      <c r="DJ195" s="2" t="s">
        <v>63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1013</v>
      </c>
      <c r="DV195" s="2" t="s">
        <v>22</v>
      </c>
      <c r="DW195" s="2" t="s">
        <v>22</v>
      </c>
      <c r="DX195" s="2">
        <v>1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55393700</v>
      </c>
      <c r="EF195" s="2">
        <v>40</v>
      </c>
      <c r="EG195" s="2" t="s">
        <v>26</v>
      </c>
      <c r="EH195" s="2">
        <v>0</v>
      </c>
      <c r="EI195" s="2" t="s">
        <v>3</v>
      </c>
      <c r="EJ195" s="2">
        <v>2</v>
      </c>
      <c r="EK195" s="2">
        <v>68</v>
      </c>
      <c r="EL195" s="2" t="s">
        <v>27</v>
      </c>
      <c r="EM195" s="2" t="s">
        <v>28</v>
      </c>
      <c r="EN195" s="2"/>
      <c r="EO195" s="2" t="s">
        <v>67</v>
      </c>
      <c r="EP195" s="2"/>
      <c r="EQ195" s="2">
        <v>0</v>
      </c>
      <c r="ER195" s="2">
        <v>32.67</v>
      </c>
      <c r="ES195" s="2">
        <v>0</v>
      </c>
      <c r="ET195" s="2">
        <v>9.19</v>
      </c>
      <c r="EU195" s="2">
        <v>1.01</v>
      </c>
      <c r="EV195" s="2">
        <v>23.48</v>
      </c>
      <c r="EW195" s="2">
        <v>2.1</v>
      </c>
      <c r="EX195" s="2">
        <v>0</v>
      </c>
      <c r="EY195" s="2">
        <v>0</v>
      </c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v>0</v>
      </c>
      <c r="FS195" s="2">
        <v>0</v>
      </c>
      <c r="FT195" s="2"/>
      <c r="FU195" s="2"/>
      <c r="FV195" s="2"/>
      <c r="FW195" s="2"/>
      <c r="FX195" s="2">
        <v>90</v>
      </c>
      <c r="FY195" s="2">
        <v>46</v>
      </c>
      <c r="FZ195" s="2"/>
      <c r="GA195" s="2" t="s">
        <v>3</v>
      </c>
      <c r="GB195" s="2"/>
      <c r="GC195" s="2"/>
      <c r="GD195" s="2">
        <v>1</v>
      </c>
      <c r="GE195" s="2"/>
      <c r="GF195" s="2">
        <v>989157121</v>
      </c>
      <c r="GG195" s="2">
        <v>2</v>
      </c>
      <c r="GH195" s="2">
        <v>1</v>
      </c>
      <c r="GI195" s="2">
        <v>2</v>
      </c>
      <c r="GJ195" s="2">
        <v>0</v>
      </c>
      <c r="GK195" s="2">
        <v>0</v>
      </c>
      <c r="GL195" s="2">
        <f t="shared" si="189"/>
        <v>0</v>
      </c>
      <c r="GM195" s="2">
        <f t="shared" si="190"/>
        <v>1243.3699999999999</v>
      </c>
      <c r="GN195" s="2">
        <f t="shared" si="191"/>
        <v>0</v>
      </c>
      <c r="GO195" s="2">
        <f t="shared" si="192"/>
        <v>1243.3699999999999</v>
      </c>
      <c r="GP195" s="2">
        <f t="shared" si="193"/>
        <v>0</v>
      </c>
      <c r="GQ195" s="2"/>
      <c r="GR195" s="2">
        <v>0</v>
      </c>
      <c r="GS195" s="2">
        <v>3</v>
      </c>
      <c r="GT195" s="2">
        <v>0</v>
      </c>
      <c r="GU195" s="2" t="s">
        <v>3</v>
      </c>
      <c r="GV195" s="2">
        <f t="shared" si="194"/>
        <v>0</v>
      </c>
      <c r="GW195" s="2">
        <v>1</v>
      </c>
      <c r="GX195" s="2">
        <f t="shared" si="195"/>
        <v>0</v>
      </c>
      <c r="GY195" s="2"/>
      <c r="GZ195" s="2"/>
      <c r="HA195" s="2">
        <v>0</v>
      </c>
      <c r="HB195" s="2">
        <v>0</v>
      </c>
      <c r="HC195" s="2">
        <f t="shared" si="196"/>
        <v>0</v>
      </c>
      <c r="HD195" s="2"/>
      <c r="HE195" s="2" t="s">
        <v>3</v>
      </c>
      <c r="HF195" s="2" t="s">
        <v>3</v>
      </c>
      <c r="HG195" s="2"/>
      <c r="HH195" s="2"/>
      <c r="HI195" s="2"/>
      <c r="HJ195" s="2"/>
      <c r="HK195" s="2"/>
      <c r="HL195" s="2"/>
      <c r="HM195" s="2" t="s">
        <v>3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x14ac:dyDescent="0.2">
      <c r="A196" s="3">
        <v>17</v>
      </c>
      <c r="B196" s="3">
        <v>1</v>
      </c>
      <c r="C196" s="3">
        <f>ROW(SmtRes!A398)</f>
        <v>398</v>
      </c>
      <c r="D196" s="3">
        <f>ROW(EtalonRes!A470)</f>
        <v>470</v>
      </c>
      <c r="E196" s="3" t="s">
        <v>327</v>
      </c>
      <c r="F196" s="3" t="s">
        <v>328</v>
      </c>
      <c r="G196" s="3" t="s">
        <v>329</v>
      </c>
      <c r="H196" s="3" t="s">
        <v>22</v>
      </c>
      <c r="I196" s="3">
        <f>ROUND(10+5,9)</f>
        <v>15</v>
      </c>
      <c r="J196" s="3">
        <v>0</v>
      </c>
      <c r="K196" s="3">
        <f>ROUND(10+5,9)</f>
        <v>15</v>
      </c>
      <c r="O196" s="3">
        <f t="shared" si="174"/>
        <v>27731.9</v>
      </c>
      <c r="P196" s="3">
        <f>ROUND((ROUND((AC196*AW196*I196),2)*BC196),2)</f>
        <v>0</v>
      </c>
      <c r="Q196" s="3">
        <f>(ROUND((ROUND((((ET196*1.2))*AV196*I196),2)*BB196),2)+ROUND((ROUND(((AE196-((EU196*1.2)))*AV196*I196),2)*BS196),2))</f>
        <v>2797.02</v>
      </c>
      <c r="R196" s="3">
        <f>(ROUND((ROUND((((EU196*1.2))*AV196*I196),2)*BS196),2)+ROUND((ROUND(((AE196-((EU196*1.2)))*AV196*I196),2)*BS196),2))</f>
        <v>1072.3399999999999</v>
      </c>
      <c r="S196" s="3">
        <f t="shared" si="175"/>
        <v>24934.880000000001</v>
      </c>
      <c r="T196" s="3">
        <f t="shared" si="176"/>
        <v>0</v>
      </c>
      <c r="U196" s="3">
        <f t="shared" si="177"/>
        <v>39.576599999999992</v>
      </c>
      <c r="V196" s="3">
        <f t="shared" si="178"/>
        <v>0</v>
      </c>
      <c r="W196" s="3">
        <f t="shared" si="179"/>
        <v>0</v>
      </c>
      <c r="X196" s="3">
        <f>(ROUND((((S196+ROUND((ROUND((((EU196*1.2))*AV196*I196),2)*BS196),2))*AT196)/100),2)+ROUND(((ROUND((ROUND(((AE196-((EU196*1.2)))*AV196*I196),2)*BS196),2)*AT196)/100),2))</f>
        <v>23406.5</v>
      </c>
      <c r="Y196" s="3">
        <f>(ROUND((((S196+ROUND((ROUND((((EU196*1.2))*AV196*I196),2)*BS196),2))*AU196)/100),2)+ROUND(((ROUND((ROUND(((AE196-((EU196*1.2)))*AV196*I196),2)*BS196),2)*AU196)/100),2))</f>
        <v>11963.32</v>
      </c>
      <c r="AA196" s="3">
        <v>55929115</v>
      </c>
      <c r="AB196" s="3">
        <f t="shared" si="180"/>
        <v>39.204000000000001</v>
      </c>
      <c r="AC196" s="3">
        <f>ROUND(((ES196*1)),6)</f>
        <v>0</v>
      </c>
      <c r="AD196" s="3">
        <f>ROUND(((((ET196*1.2))-((EU196*1.2)))+AE196),6)</f>
        <v>11.028</v>
      </c>
      <c r="AE196" s="3">
        <f>ROUND(((EU196*1.2)),6)</f>
        <v>1.212</v>
      </c>
      <c r="AF196" s="3">
        <f>ROUND(((EV196*1.2)),6)</f>
        <v>28.175999999999998</v>
      </c>
      <c r="AG196" s="3">
        <f t="shared" si="181"/>
        <v>0</v>
      </c>
      <c r="AH196" s="3">
        <f>((EW196*1.2))</f>
        <v>2.52</v>
      </c>
      <c r="AI196" s="3">
        <f>((EX196*1.2))</f>
        <v>0</v>
      </c>
      <c r="AJ196" s="3">
        <f t="shared" si="182"/>
        <v>0</v>
      </c>
      <c r="AK196" s="3">
        <v>32.67</v>
      </c>
      <c r="AL196" s="3">
        <v>0</v>
      </c>
      <c r="AM196" s="3">
        <v>9.19</v>
      </c>
      <c r="AN196" s="3">
        <v>1.01</v>
      </c>
      <c r="AO196" s="3">
        <v>23.48</v>
      </c>
      <c r="AP196" s="3">
        <v>0</v>
      </c>
      <c r="AQ196" s="3">
        <v>2.1</v>
      </c>
      <c r="AR196" s="3">
        <v>0</v>
      </c>
      <c r="AS196" s="3">
        <v>0</v>
      </c>
      <c r="AT196" s="3">
        <v>90</v>
      </c>
      <c r="AU196" s="3">
        <v>46</v>
      </c>
      <c r="AV196" s="3">
        <v>1.0469999999999999</v>
      </c>
      <c r="AW196" s="3">
        <v>1</v>
      </c>
      <c r="AZ196" s="3">
        <v>1</v>
      </c>
      <c r="BA196" s="3">
        <v>56.35</v>
      </c>
      <c r="BB196" s="3">
        <v>16.149999999999999</v>
      </c>
      <c r="BC196" s="3">
        <v>1</v>
      </c>
      <c r="BD196" s="3" t="s">
        <v>3</v>
      </c>
      <c r="BE196" s="3" t="s">
        <v>3</v>
      </c>
      <c r="BF196" s="3" t="s">
        <v>3</v>
      </c>
      <c r="BG196" s="3" t="s">
        <v>3</v>
      </c>
      <c r="BH196" s="3">
        <v>0</v>
      </c>
      <c r="BI196" s="3">
        <v>2</v>
      </c>
      <c r="BJ196" s="3" t="s">
        <v>330</v>
      </c>
      <c r="BM196" s="3">
        <v>68</v>
      </c>
      <c r="BN196" s="3">
        <v>0</v>
      </c>
      <c r="BO196" s="3" t="s">
        <v>328</v>
      </c>
      <c r="BP196" s="3">
        <v>1</v>
      </c>
      <c r="BQ196" s="3">
        <v>40</v>
      </c>
      <c r="BR196" s="3">
        <v>0</v>
      </c>
      <c r="BS196" s="3">
        <v>56.35</v>
      </c>
      <c r="BT196" s="3">
        <v>1</v>
      </c>
      <c r="BU196" s="3">
        <v>1</v>
      </c>
      <c r="BV196" s="3">
        <v>1</v>
      </c>
      <c r="BW196" s="3">
        <v>1</v>
      </c>
      <c r="BX196" s="3">
        <v>1</v>
      </c>
      <c r="BY196" s="3" t="s">
        <v>3</v>
      </c>
      <c r="BZ196" s="3">
        <v>90</v>
      </c>
      <c r="CA196" s="3">
        <v>46</v>
      </c>
      <c r="CB196" s="3" t="s">
        <v>3</v>
      </c>
      <c r="CE196" s="3">
        <v>1566</v>
      </c>
      <c r="CF196" s="3">
        <v>0</v>
      </c>
      <c r="CG196" s="3">
        <v>0</v>
      </c>
      <c r="CM196" s="3">
        <v>0</v>
      </c>
      <c r="CN196" s="3" t="s">
        <v>1250</v>
      </c>
      <c r="CO196" s="3">
        <v>0</v>
      </c>
      <c r="CP196" s="3">
        <f t="shared" si="183"/>
        <v>27731.9</v>
      </c>
      <c r="CQ196" s="3">
        <f>ROUND((ROUND((AC196*AW196*1),2)*BC196),2)</f>
        <v>0</v>
      </c>
      <c r="CR196" s="3">
        <f>(ROUND((ROUND((((ET196*1.2))*AV196*1),2)*BB196),2)+ROUND((ROUND(((AE196-((EU196*1.2)))*AV196*1),2)*BS196),2))</f>
        <v>186.53</v>
      </c>
      <c r="CS196" s="3">
        <f>(ROUND((ROUND((((EU196*1.2))*AV196*1),2)*BS196),2)+ROUND((ROUND(((AE196-((EU196*1.2)))*AV196*1),2)*BS196),2))</f>
        <v>71.56</v>
      </c>
      <c r="CT196" s="3">
        <f t="shared" si="184"/>
        <v>1662.33</v>
      </c>
      <c r="CU196" s="3">
        <f t="shared" si="185"/>
        <v>0</v>
      </c>
      <c r="CV196" s="3">
        <f t="shared" si="186"/>
        <v>2.6384399999999997</v>
      </c>
      <c r="CW196" s="3">
        <f t="shared" si="187"/>
        <v>0</v>
      </c>
      <c r="CX196" s="3">
        <f t="shared" si="188"/>
        <v>0</v>
      </c>
      <c r="CY196" s="3">
        <f>(ROUND((((S196+ROUND((ROUND((((EU196*1.2))*AV196*1),2)*BS196),2))*AT196)/100),2)+ROUND(((ROUND((ROUND(((AE196-((EU196*1.2)))*AV196*1),2)*BS196),2)*AT196)/100),2))</f>
        <v>22505.8</v>
      </c>
      <c r="CZ196" s="3">
        <f>(ROUND((((S196+ROUND((ROUND((((EU196*1.2))*AV196*1),2)*BS196),2))*AU196)/100),2)+ROUND(((ROUND((ROUND(((AE196-((EU196*1.2)))*AV196*1),2)*BS196),2)*AU196)/100),2))</f>
        <v>11502.96</v>
      </c>
      <c r="DB196" s="3">
        <v>102</v>
      </c>
      <c r="DC196" s="3" t="s">
        <v>3</v>
      </c>
      <c r="DD196" s="3" t="s">
        <v>62</v>
      </c>
      <c r="DE196" s="3" t="s">
        <v>63</v>
      </c>
      <c r="DF196" s="3" t="s">
        <v>63</v>
      </c>
      <c r="DG196" s="3" t="s">
        <v>63</v>
      </c>
      <c r="DH196" s="3" t="s">
        <v>3</v>
      </c>
      <c r="DI196" s="3" t="s">
        <v>63</v>
      </c>
      <c r="DJ196" s="3" t="s">
        <v>63</v>
      </c>
      <c r="DK196" s="3" t="s">
        <v>3</v>
      </c>
      <c r="DL196" s="3" t="s">
        <v>3</v>
      </c>
      <c r="DM196" s="3" t="s">
        <v>3</v>
      </c>
      <c r="DN196" s="3">
        <v>0</v>
      </c>
      <c r="DO196" s="3">
        <v>0</v>
      </c>
      <c r="DP196" s="3">
        <v>1</v>
      </c>
      <c r="DQ196" s="3">
        <v>1</v>
      </c>
      <c r="DU196" s="3">
        <v>1013</v>
      </c>
      <c r="DV196" s="3" t="s">
        <v>22</v>
      </c>
      <c r="DW196" s="3" t="s">
        <v>22</v>
      </c>
      <c r="DX196" s="3">
        <v>1</v>
      </c>
      <c r="DZ196" s="3" t="s">
        <v>3</v>
      </c>
      <c r="EA196" s="3" t="s">
        <v>3</v>
      </c>
      <c r="EB196" s="3" t="s">
        <v>3</v>
      </c>
      <c r="EC196" s="3" t="s">
        <v>3</v>
      </c>
      <c r="EE196" s="3">
        <v>55393700</v>
      </c>
      <c r="EF196" s="3">
        <v>40</v>
      </c>
      <c r="EG196" s="3" t="s">
        <v>26</v>
      </c>
      <c r="EH196" s="3">
        <v>0</v>
      </c>
      <c r="EI196" s="3" t="s">
        <v>3</v>
      </c>
      <c r="EJ196" s="3">
        <v>2</v>
      </c>
      <c r="EK196" s="3">
        <v>68</v>
      </c>
      <c r="EL196" s="3" t="s">
        <v>27</v>
      </c>
      <c r="EM196" s="3" t="s">
        <v>28</v>
      </c>
      <c r="EO196" s="3" t="s">
        <v>67</v>
      </c>
      <c r="EQ196" s="3">
        <v>0</v>
      </c>
      <c r="ER196" s="3">
        <v>32.67</v>
      </c>
      <c r="ES196" s="3">
        <v>0</v>
      </c>
      <c r="ET196" s="3">
        <v>9.19</v>
      </c>
      <c r="EU196" s="3">
        <v>1.01</v>
      </c>
      <c r="EV196" s="3">
        <v>23.48</v>
      </c>
      <c r="EW196" s="3">
        <v>2.1</v>
      </c>
      <c r="EX196" s="3">
        <v>0</v>
      </c>
      <c r="EY196" s="3">
        <v>0</v>
      </c>
      <c r="FQ196" s="3">
        <v>0</v>
      </c>
      <c r="FR196" s="3">
        <v>0</v>
      </c>
      <c r="FS196" s="3">
        <v>0</v>
      </c>
      <c r="FX196" s="3">
        <v>90</v>
      </c>
      <c r="FY196" s="3">
        <v>46</v>
      </c>
      <c r="GA196" s="3" t="s">
        <v>3</v>
      </c>
      <c r="GD196" s="3">
        <v>1</v>
      </c>
      <c r="GF196" s="3">
        <v>989157121</v>
      </c>
      <c r="GG196" s="3">
        <v>2</v>
      </c>
      <c r="GH196" s="3">
        <v>1</v>
      </c>
      <c r="GI196" s="3">
        <v>2</v>
      </c>
      <c r="GJ196" s="3">
        <v>0</v>
      </c>
      <c r="GK196" s="3">
        <v>0</v>
      </c>
      <c r="GL196" s="3">
        <f t="shared" si="189"/>
        <v>0</v>
      </c>
      <c r="GM196" s="3">
        <f t="shared" si="190"/>
        <v>63101.72</v>
      </c>
      <c r="GN196" s="3">
        <f t="shared" si="191"/>
        <v>0</v>
      </c>
      <c r="GO196" s="3">
        <f t="shared" si="192"/>
        <v>63101.72</v>
      </c>
      <c r="GP196" s="3">
        <f t="shared" si="193"/>
        <v>0</v>
      </c>
      <c r="GR196" s="3">
        <v>0</v>
      </c>
      <c r="GS196" s="3">
        <v>3</v>
      </c>
      <c r="GT196" s="3">
        <v>0</v>
      </c>
      <c r="GU196" s="3" t="s">
        <v>3</v>
      </c>
      <c r="GV196" s="3">
        <f t="shared" si="194"/>
        <v>0</v>
      </c>
      <c r="GW196" s="3">
        <v>1</v>
      </c>
      <c r="GX196" s="3">
        <f t="shared" si="195"/>
        <v>0</v>
      </c>
      <c r="HA196" s="3">
        <v>0</v>
      </c>
      <c r="HB196" s="3">
        <v>0</v>
      </c>
      <c r="HC196" s="3">
        <f t="shared" si="196"/>
        <v>0</v>
      </c>
      <c r="HE196" s="3" t="s">
        <v>3</v>
      </c>
      <c r="HF196" s="3" t="s">
        <v>3</v>
      </c>
      <c r="HM196" s="3" t="s">
        <v>3</v>
      </c>
      <c r="HN196" s="3" t="s">
        <v>3</v>
      </c>
      <c r="HO196" s="3" t="s">
        <v>3</v>
      </c>
      <c r="HP196" s="3" t="s">
        <v>3</v>
      </c>
      <c r="HQ196" s="3" t="s">
        <v>3</v>
      </c>
      <c r="HS196" s="3">
        <v>0</v>
      </c>
      <c r="IK196" s="3">
        <v>0</v>
      </c>
    </row>
    <row r="197" spans="1:255" x14ac:dyDescent="0.2">
      <c r="A197" s="2">
        <v>17</v>
      </c>
      <c r="B197" s="2">
        <v>1</v>
      </c>
      <c r="C197" s="2"/>
      <c r="D197" s="2"/>
      <c r="E197" s="2" t="s">
        <v>331</v>
      </c>
      <c r="F197" s="2" t="s">
        <v>332</v>
      </c>
      <c r="G197" s="2" t="s">
        <v>333</v>
      </c>
      <c r="H197" s="2" t="s">
        <v>268</v>
      </c>
      <c r="I197" s="2">
        <v>10</v>
      </c>
      <c r="J197" s="2">
        <v>0</v>
      </c>
      <c r="K197" s="2">
        <v>10</v>
      </c>
      <c r="L197" s="2"/>
      <c r="M197" s="2"/>
      <c r="N197" s="2"/>
      <c r="O197" s="2">
        <f t="shared" si="174"/>
        <v>7620.7</v>
      </c>
      <c r="P197" s="2">
        <f>ROUND((ROUND((AC197*I197),2)*BC197),2)</f>
        <v>7620.7</v>
      </c>
      <c r="Q197" s="2">
        <f t="shared" ref="Q197:Q202" si="197">(ROUND((ROUND(((ET197)*AV197*I197),2)*BB197),2)+ROUND((ROUND(((AE197-(EU197))*AV197*I197),2)*BS197),2))</f>
        <v>0</v>
      </c>
      <c r="R197" s="2">
        <f t="shared" ref="R197:R202" si="198">(ROUND((ROUND(((EU197)*AV197*I197),2)*BS197),2)+ROUND((ROUND(((AE197-(EU197))*AV197*I197),2)*BS197),2))</f>
        <v>0</v>
      </c>
      <c r="S197" s="2">
        <f t="shared" si="175"/>
        <v>0</v>
      </c>
      <c r="T197" s="2">
        <f t="shared" si="176"/>
        <v>0</v>
      </c>
      <c r="U197" s="2">
        <f t="shared" si="177"/>
        <v>0</v>
      </c>
      <c r="V197" s="2">
        <f t="shared" si="178"/>
        <v>0</v>
      </c>
      <c r="W197" s="2">
        <f t="shared" si="179"/>
        <v>0</v>
      </c>
      <c r="X197" s="2">
        <f t="shared" ref="X197:X202" si="199">(ROUND((((S197+ROUND((ROUND(((EU197)*AV197*I197),2)*BS197),2))*AT197)/100),2)+ROUND(((ROUND((ROUND(((AE197-(EU197))*AV197*I197),2)*BS197),2)*AT197)/100),2))</f>
        <v>0</v>
      </c>
      <c r="Y197" s="2">
        <f t="shared" ref="Y197:Y202" si="200">(ROUND((((S197+ROUND((ROUND(((EU197)*AV197*I197),2)*BS197),2))*AU197)/100),2)+ROUND(((ROUND((ROUND(((AE197-(EU197))*AV197*I197),2)*BS197),2)*AU197)/100),2))</f>
        <v>0</v>
      </c>
      <c r="Z197" s="2"/>
      <c r="AA197" s="2">
        <v>55929113</v>
      </c>
      <c r="AB197" s="2">
        <f t="shared" si="180"/>
        <v>762.07</v>
      </c>
      <c r="AC197" s="2">
        <f t="shared" ref="AC197:AC202" si="201">ROUND((ES197),6)</f>
        <v>762.07</v>
      </c>
      <c r="AD197" s="2">
        <f t="shared" ref="AD197:AD202" si="202">ROUND((((ET197)-(EU197))+AE197),6)</f>
        <v>0</v>
      </c>
      <c r="AE197" s="2">
        <f t="shared" ref="AE197:AF202" si="203">ROUND((EU197),6)</f>
        <v>0</v>
      </c>
      <c r="AF197" s="2">
        <f t="shared" si="203"/>
        <v>0</v>
      </c>
      <c r="AG197" s="2">
        <f t="shared" si="181"/>
        <v>0</v>
      </c>
      <c r="AH197" s="2">
        <f t="shared" ref="AH197:AI202" si="204">(EW197)</f>
        <v>0</v>
      </c>
      <c r="AI197" s="2">
        <f t="shared" si="204"/>
        <v>0</v>
      </c>
      <c r="AJ197" s="2">
        <f t="shared" si="182"/>
        <v>0</v>
      </c>
      <c r="AK197" s="2">
        <v>762.07</v>
      </c>
      <c r="AL197" s="2">
        <v>762.07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1</v>
      </c>
      <c r="AW197" s="2">
        <v>1</v>
      </c>
      <c r="AX197" s="2"/>
      <c r="AY197" s="2"/>
      <c r="AZ197" s="2">
        <v>1</v>
      </c>
      <c r="BA197" s="2">
        <v>1</v>
      </c>
      <c r="BB197" s="2">
        <v>1</v>
      </c>
      <c r="BC197" s="2">
        <v>1</v>
      </c>
      <c r="BD197" s="2" t="s">
        <v>3</v>
      </c>
      <c r="BE197" s="2" t="s">
        <v>3</v>
      </c>
      <c r="BF197" s="2" t="s">
        <v>3</v>
      </c>
      <c r="BG197" s="2" t="s">
        <v>3</v>
      </c>
      <c r="BH197" s="2">
        <v>3</v>
      </c>
      <c r="BI197" s="2">
        <v>3</v>
      </c>
      <c r="BJ197" s="2" t="s">
        <v>334</v>
      </c>
      <c r="BK197" s="2"/>
      <c r="BL197" s="2"/>
      <c r="BM197" s="2">
        <v>746</v>
      </c>
      <c r="BN197" s="2">
        <v>0</v>
      </c>
      <c r="BO197" s="2" t="s">
        <v>3</v>
      </c>
      <c r="BP197" s="2">
        <v>0</v>
      </c>
      <c r="BQ197" s="2">
        <v>130</v>
      </c>
      <c r="BR197" s="2">
        <v>0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 t="s">
        <v>3</v>
      </c>
      <c r="BZ197" s="2">
        <v>0</v>
      </c>
      <c r="CA197" s="2">
        <v>0</v>
      </c>
      <c r="CB197" s="2" t="s">
        <v>3</v>
      </c>
      <c r="CC197" s="2"/>
      <c r="CD197" s="2"/>
      <c r="CE197" s="2">
        <v>1566</v>
      </c>
      <c r="CF197" s="2">
        <v>0</v>
      </c>
      <c r="CG197" s="2">
        <v>0</v>
      </c>
      <c r="CH197" s="2"/>
      <c r="CI197" s="2"/>
      <c r="CJ197" s="2"/>
      <c r="CK197" s="2"/>
      <c r="CL197" s="2"/>
      <c r="CM197" s="2">
        <v>0</v>
      </c>
      <c r="CN197" s="2" t="s">
        <v>3</v>
      </c>
      <c r="CO197" s="2">
        <v>0</v>
      </c>
      <c r="CP197" s="2">
        <f t="shared" si="183"/>
        <v>7620.7</v>
      </c>
      <c r="CQ197" s="2">
        <f>ROUND((ROUND((AC197*1),2)*BC197),2)</f>
        <v>762.07</v>
      </c>
      <c r="CR197" s="2">
        <f t="shared" ref="CR197:CR202" si="205">(ROUND((ROUND(((ET197)*AV197*1),2)*BB197),2)+ROUND((ROUND(((AE197-(EU197))*AV197*1),2)*BS197),2))</f>
        <v>0</v>
      </c>
      <c r="CS197" s="2">
        <f t="shared" ref="CS197:CS202" si="206">(ROUND((ROUND(((EU197)*AV197*1),2)*BS197),2)+ROUND((ROUND(((AE197-(EU197))*AV197*1),2)*BS197),2))</f>
        <v>0</v>
      </c>
      <c r="CT197" s="2">
        <f t="shared" si="184"/>
        <v>0</v>
      </c>
      <c r="CU197" s="2">
        <f t="shared" si="185"/>
        <v>0</v>
      </c>
      <c r="CV197" s="2">
        <f t="shared" si="186"/>
        <v>0</v>
      </c>
      <c r="CW197" s="2">
        <f t="shared" si="187"/>
        <v>0</v>
      </c>
      <c r="CX197" s="2">
        <f t="shared" si="188"/>
        <v>0</v>
      </c>
      <c r="CY197" s="2">
        <f t="shared" ref="CY197:CY202" si="207">(ROUND((((S197+ROUND((ROUND(((EU197)*AV197*1),2)*BS197),2))*AT197)/100),2)+ROUND(((ROUND((ROUND(((AE197-(EU197))*AV197*1),2)*BS197),2)*AT197)/100),2))</f>
        <v>0</v>
      </c>
      <c r="CZ197" s="2">
        <f t="shared" ref="CZ197:CZ202" si="208">(ROUND((((S197+ROUND((ROUND(((EU197)*AV197*1),2)*BS197),2))*AU197)/100),2)+ROUND(((ROUND((ROUND(((AE197-(EU197))*AV197*1),2)*BS197),2)*AU197)/100),2))</f>
        <v>0</v>
      </c>
      <c r="DA197" s="2"/>
      <c r="DB197" s="2"/>
      <c r="DC197" s="2" t="s">
        <v>3</v>
      </c>
      <c r="DD197" s="2" t="s">
        <v>3</v>
      </c>
      <c r="DE197" s="2" t="s">
        <v>3</v>
      </c>
      <c r="DF197" s="2" t="s">
        <v>3</v>
      </c>
      <c r="DG197" s="2" t="s">
        <v>3</v>
      </c>
      <c r="DH197" s="2" t="s">
        <v>3</v>
      </c>
      <c r="DI197" s="2" t="s">
        <v>3</v>
      </c>
      <c r="DJ197" s="2" t="s">
        <v>3</v>
      </c>
      <c r="DK197" s="2" t="s">
        <v>3</v>
      </c>
      <c r="DL197" s="2" t="s">
        <v>3</v>
      </c>
      <c r="DM197" s="2" t="s">
        <v>3</v>
      </c>
      <c r="DN197" s="2">
        <v>0</v>
      </c>
      <c r="DO197" s="2">
        <v>0</v>
      </c>
      <c r="DP197" s="2">
        <v>1</v>
      </c>
      <c r="DQ197" s="2">
        <v>1</v>
      </c>
      <c r="DR197" s="2"/>
      <c r="DS197" s="2"/>
      <c r="DT197" s="2"/>
      <c r="DU197" s="2">
        <v>1010</v>
      </c>
      <c r="DV197" s="2" t="s">
        <v>268</v>
      </c>
      <c r="DW197" s="2" t="s">
        <v>268</v>
      </c>
      <c r="DX197" s="2">
        <v>1</v>
      </c>
      <c r="DY197" s="2"/>
      <c r="DZ197" s="2" t="s">
        <v>3</v>
      </c>
      <c r="EA197" s="2" t="s">
        <v>3</v>
      </c>
      <c r="EB197" s="2" t="s">
        <v>3</v>
      </c>
      <c r="EC197" s="2" t="s">
        <v>3</v>
      </c>
      <c r="ED197" s="2"/>
      <c r="EE197" s="2">
        <v>55393806</v>
      </c>
      <c r="EF197" s="2">
        <v>130</v>
      </c>
      <c r="EG197" s="2" t="s">
        <v>324</v>
      </c>
      <c r="EH197" s="2">
        <v>0</v>
      </c>
      <c r="EI197" s="2" t="s">
        <v>3</v>
      </c>
      <c r="EJ197" s="2">
        <v>3</v>
      </c>
      <c r="EK197" s="2">
        <v>746</v>
      </c>
      <c r="EL197" s="2" t="s">
        <v>325</v>
      </c>
      <c r="EM197" s="2" t="s">
        <v>326</v>
      </c>
      <c r="EN197" s="2"/>
      <c r="EO197" s="2" t="s">
        <v>3</v>
      </c>
      <c r="EP197" s="2"/>
      <c r="EQ197" s="2">
        <v>0</v>
      </c>
      <c r="ER197" s="2">
        <v>762.07</v>
      </c>
      <c r="ES197" s="2">
        <v>762.07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>
        <v>0</v>
      </c>
      <c r="FR197" s="2">
        <f>P197</f>
        <v>7620.7</v>
      </c>
      <c r="FS197" s="2">
        <v>0</v>
      </c>
      <c r="FT197" s="2"/>
      <c r="FU197" s="2"/>
      <c r="FV197" s="2"/>
      <c r="FW197" s="2"/>
      <c r="FX197" s="2">
        <v>0</v>
      </c>
      <c r="FY197" s="2">
        <v>0</v>
      </c>
      <c r="FZ197" s="2"/>
      <c r="GA197" s="2" t="s">
        <v>3</v>
      </c>
      <c r="GB197" s="2"/>
      <c r="GC197" s="2"/>
      <c r="GD197" s="2">
        <v>1</v>
      </c>
      <c r="GE197" s="2"/>
      <c r="GF197" s="2">
        <v>1155931098</v>
      </c>
      <c r="GG197" s="2">
        <v>2</v>
      </c>
      <c r="GH197" s="2">
        <v>1</v>
      </c>
      <c r="GI197" s="2">
        <v>-2</v>
      </c>
      <c r="GJ197" s="2">
        <v>0</v>
      </c>
      <c r="GK197" s="2">
        <v>0</v>
      </c>
      <c r="GL197" s="2">
        <f t="shared" si="189"/>
        <v>0</v>
      </c>
      <c r="GM197" s="2">
        <f t="shared" si="190"/>
        <v>7620.7</v>
      </c>
      <c r="GN197" s="2">
        <f t="shared" si="191"/>
        <v>0</v>
      </c>
      <c r="GO197" s="2">
        <f t="shared" si="192"/>
        <v>0</v>
      </c>
      <c r="GP197" s="2">
        <f t="shared" si="193"/>
        <v>0</v>
      </c>
      <c r="GQ197" s="2"/>
      <c r="GR197" s="2">
        <v>0</v>
      </c>
      <c r="GS197" s="2">
        <v>3</v>
      </c>
      <c r="GT197" s="2">
        <v>0</v>
      </c>
      <c r="GU197" s="2" t="s">
        <v>3</v>
      </c>
      <c r="GV197" s="2">
        <f t="shared" si="194"/>
        <v>0</v>
      </c>
      <c r="GW197" s="2">
        <v>1</v>
      </c>
      <c r="GX197" s="2">
        <f t="shared" si="195"/>
        <v>0</v>
      </c>
      <c r="GY197" s="2"/>
      <c r="GZ197" s="2"/>
      <c r="HA197" s="2">
        <v>0</v>
      </c>
      <c r="HB197" s="2">
        <v>0</v>
      </c>
      <c r="HC197" s="2">
        <f t="shared" si="196"/>
        <v>0</v>
      </c>
      <c r="HD197" s="2"/>
      <c r="HE197" s="2" t="s">
        <v>3</v>
      </c>
      <c r="HF197" s="2" t="s">
        <v>3</v>
      </c>
      <c r="HG197" s="2"/>
      <c r="HH197" s="2"/>
      <c r="HI197" s="2"/>
      <c r="HJ197" s="2"/>
      <c r="HK197" s="2"/>
      <c r="HL197" s="2"/>
      <c r="HM197" s="2" t="s">
        <v>3</v>
      </c>
      <c r="HN197" s="2" t="s">
        <v>3</v>
      </c>
      <c r="HO197" s="2" t="s">
        <v>3</v>
      </c>
      <c r="HP197" s="2" t="s">
        <v>3</v>
      </c>
      <c r="HQ197" s="2" t="s">
        <v>3</v>
      </c>
      <c r="HR197" s="2"/>
      <c r="HS197" s="2">
        <v>0</v>
      </c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>
        <v>0</v>
      </c>
      <c r="IL197" s="2"/>
      <c r="IM197" s="2"/>
      <c r="IN197" s="2"/>
      <c r="IO197" s="2"/>
      <c r="IP197" s="2"/>
      <c r="IQ197" s="2"/>
      <c r="IR197" s="2"/>
      <c r="IS197" s="2"/>
      <c r="IT197" s="2"/>
      <c r="IU197" s="2"/>
    </row>
    <row r="198" spans="1:255" x14ac:dyDescent="0.2">
      <c r="A198" s="3">
        <v>17</v>
      </c>
      <c r="B198" s="3">
        <v>1</v>
      </c>
      <c r="E198" s="3" t="s">
        <v>331</v>
      </c>
      <c r="F198" s="3" t="s">
        <v>332</v>
      </c>
      <c r="G198" s="3" t="s">
        <v>333</v>
      </c>
      <c r="H198" s="3" t="s">
        <v>268</v>
      </c>
      <c r="I198" s="3">
        <v>10</v>
      </c>
      <c r="J198" s="3">
        <v>0</v>
      </c>
      <c r="K198" s="3">
        <v>10</v>
      </c>
      <c r="O198" s="3">
        <f t="shared" si="174"/>
        <v>132142.94</v>
      </c>
      <c r="P198" s="3">
        <f>ROUND((ROUND((AC198*I198),2)*BC198),2)</f>
        <v>132142.94</v>
      </c>
      <c r="Q198" s="3">
        <f t="shared" si="197"/>
        <v>0</v>
      </c>
      <c r="R198" s="3">
        <f t="shared" si="198"/>
        <v>0</v>
      </c>
      <c r="S198" s="3">
        <f t="shared" si="175"/>
        <v>0</v>
      </c>
      <c r="T198" s="3">
        <f t="shared" si="176"/>
        <v>0</v>
      </c>
      <c r="U198" s="3">
        <f t="shared" si="177"/>
        <v>0</v>
      </c>
      <c r="V198" s="3">
        <f t="shared" si="178"/>
        <v>0</v>
      </c>
      <c r="W198" s="3">
        <f t="shared" si="179"/>
        <v>0</v>
      </c>
      <c r="X198" s="3">
        <f t="shared" si="199"/>
        <v>0</v>
      </c>
      <c r="Y198" s="3">
        <f t="shared" si="200"/>
        <v>0</v>
      </c>
      <c r="AA198" s="3">
        <v>55929115</v>
      </c>
      <c r="AB198" s="3">
        <f t="shared" si="180"/>
        <v>762.07</v>
      </c>
      <c r="AC198" s="3">
        <f t="shared" si="201"/>
        <v>762.07</v>
      </c>
      <c r="AD198" s="3">
        <f t="shared" si="202"/>
        <v>0</v>
      </c>
      <c r="AE198" s="3">
        <f t="shared" si="203"/>
        <v>0</v>
      </c>
      <c r="AF198" s="3">
        <f t="shared" si="203"/>
        <v>0</v>
      </c>
      <c r="AG198" s="3">
        <f t="shared" si="181"/>
        <v>0</v>
      </c>
      <c r="AH198" s="3">
        <f t="shared" si="204"/>
        <v>0</v>
      </c>
      <c r="AI198" s="3">
        <f t="shared" si="204"/>
        <v>0</v>
      </c>
      <c r="AJ198" s="3">
        <f t="shared" si="182"/>
        <v>0</v>
      </c>
      <c r="AK198" s="3">
        <v>762.07</v>
      </c>
      <c r="AL198" s="3">
        <v>762.07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1</v>
      </c>
      <c r="AW198" s="3">
        <v>1</v>
      </c>
      <c r="AZ198" s="3">
        <v>1</v>
      </c>
      <c r="BA198" s="3">
        <v>1</v>
      </c>
      <c r="BB198" s="3">
        <v>1</v>
      </c>
      <c r="BC198" s="3">
        <v>17.34</v>
      </c>
      <c r="BD198" s="3" t="s">
        <v>3</v>
      </c>
      <c r="BE198" s="3" t="s">
        <v>3</v>
      </c>
      <c r="BF198" s="3" t="s">
        <v>3</v>
      </c>
      <c r="BG198" s="3" t="s">
        <v>3</v>
      </c>
      <c r="BH198" s="3">
        <v>3</v>
      </c>
      <c r="BI198" s="3">
        <v>3</v>
      </c>
      <c r="BJ198" s="3" t="s">
        <v>334</v>
      </c>
      <c r="BM198" s="3">
        <v>746</v>
      </c>
      <c r="BN198" s="3">
        <v>0</v>
      </c>
      <c r="BO198" s="3" t="s">
        <v>3</v>
      </c>
      <c r="BP198" s="3">
        <v>0</v>
      </c>
      <c r="BQ198" s="3">
        <v>130</v>
      </c>
      <c r="BR198" s="3">
        <v>0</v>
      </c>
      <c r="BS198" s="3">
        <v>1</v>
      </c>
      <c r="BT198" s="3">
        <v>1</v>
      </c>
      <c r="BU198" s="3">
        <v>1</v>
      </c>
      <c r="BV198" s="3">
        <v>1</v>
      </c>
      <c r="BW198" s="3">
        <v>1</v>
      </c>
      <c r="BX198" s="3">
        <v>1</v>
      </c>
      <c r="BY198" s="3" t="s">
        <v>3</v>
      </c>
      <c r="BZ198" s="3">
        <v>0</v>
      </c>
      <c r="CA198" s="3">
        <v>0</v>
      </c>
      <c r="CB198" s="3" t="s">
        <v>3</v>
      </c>
      <c r="CE198" s="3">
        <v>1566</v>
      </c>
      <c r="CF198" s="3">
        <v>0</v>
      </c>
      <c r="CG198" s="3">
        <v>0</v>
      </c>
      <c r="CM198" s="3">
        <v>0</v>
      </c>
      <c r="CN198" s="3" t="s">
        <v>3</v>
      </c>
      <c r="CO198" s="3">
        <v>0</v>
      </c>
      <c r="CP198" s="3">
        <f t="shared" si="183"/>
        <v>132142.94</v>
      </c>
      <c r="CQ198" s="3">
        <f>ROUND((ROUND((AC198*1),2)*BC198),2)</f>
        <v>13214.29</v>
      </c>
      <c r="CR198" s="3">
        <f t="shared" si="205"/>
        <v>0</v>
      </c>
      <c r="CS198" s="3">
        <f t="shared" si="206"/>
        <v>0</v>
      </c>
      <c r="CT198" s="3">
        <f t="shared" si="184"/>
        <v>0</v>
      </c>
      <c r="CU198" s="3">
        <f t="shared" si="185"/>
        <v>0</v>
      </c>
      <c r="CV198" s="3">
        <f t="shared" si="186"/>
        <v>0</v>
      </c>
      <c r="CW198" s="3">
        <f t="shared" si="187"/>
        <v>0</v>
      </c>
      <c r="CX198" s="3">
        <f t="shared" si="188"/>
        <v>0</v>
      </c>
      <c r="CY198" s="3">
        <f t="shared" si="207"/>
        <v>0</v>
      </c>
      <c r="CZ198" s="3">
        <f t="shared" si="208"/>
        <v>0</v>
      </c>
      <c r="DC198" s="3" t="s">
        <v>3</v>
      </c>
      <c r="DD198" s="3" t="s">
        <v>3</v>
      </c>
      <c r="DE198" s="3" t="s">
        <v>3</v>
      </c>
      <c r="DF198" s="3" t="s">
        <v>3</v>
      </c>
      <c r="DG198" s="3" t="s">
        <v>3</v>
      </c>
      <c r="DH198" s="3" t="s">
        <v>3</v>
      </c>
      <c r="DI198" s="3" t="s">
        <v>3</v>
      </c>
      <c r="DJ198" s="3" t="s">
        <v>3</v>
      </c>
      <c r="DK198" s="3" t="s">
        <v>3</v>
      </c>
      <c r="DL198" s="3" t="s">
        <v>3</v>
      </c>
      <c r="DM198" s="3" t="s">
        <v>3</v>
      </c>
      <c r="DN198" s="3">
        <v>0</v>
      </c>
      <c r="DO198" s="3">
        <v>0</v>
      </c>
      <c r="DP198" s="3">
        <v>1</v>
      </c>
      <c r="DQ198" s="3">
        <v>1</v>
      </c>
      <c r="DU198" s="3">
        <v>1010</v>
      </c>
      <c r="DV198" s="3" t="s">
        <v>268</v>
      </c>
      <c r="DW198" s="3" t="s">
        <v>268</v>
      </c>
      <c r="DX198" s="3">
        <v>1</v>
      </c>
      <c r="DZ198" s="3" t="s">
        <v>3</v>
      </c>
      <c r="EA198" s="3" t="s">
        <v>3</v>
      </c>
      <c r="EB198" s="3" t="s">
        <v>3</v>
      </c>
      <c r="EC198" s="3" t="s">
        <v>3</v>
      </c>
      <c r="EE198" s="3">
        <v>55393806</v>
      </c>
      <c r="EF198" s="3">
        <v>130</v>
      </c>
      <c r="EG198" s="3" t="s">
        <v>324</v>
      </c>
      <c r="EH198" s="3">
        <v>0</v>
      </c>
      <c r="EI198" s="3" t="s">
        <v>3</v>
      </c>
      <c r="EJ198" s="3">
        <v>3</v>
      </c>
      <c r="EK198" s="3">
        <v>746</v>
      </c>
      <c r="EL198" s="3" t="s">
        <v>325</v>
      </c>
      <c r="EM198" s="3" t="s">
        <v>326</v>
      </c>
      <c r="EO198" s="3" t="s">
        <v>3</v>
      </c>
      <c r="EQ198" s="3">
        <v>0</v>
      </c>
      <c r="ER198" s="3">
        <v>762.07</v>
      </c>
      <c r="ES198" s="3">
        <v>762.07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EY198" s="3">
        <v>0</v>
      </c>
      <c r="FQ198" s="3">
        <v>0</v>
      </c>
      <c r="FR198" s="3">
        <f>P198</f>
        <v>132142.94</v>
      </c>
      <c r="FS198" s="3">
        <v>0</v>
      </c>
      <c r="FX198" s="3">
        <v>0</v>
      </c>
      <c r="FY198" s="3">
        <v>0</v>
      </c>
      <c r="GA198" s="3" t="s">
        <v>3</v>
      </c>
      <c r="GD198" s="3">
        <v>1</v>
      </c>
      <c r="GF198" s="3">
        <v>1155931098</v>
      </c>
      <c r="GG198" s="3">
        <v>2</v>
      </c>
      <c r="GH198" s="3">
        <v>1</v>
      </c>
      <c r="GI198" s="3">
        <v>2</v>
      </c>
      <c r="GJ198" s="3">
        <v>0</v>
      </c>
      <c r="GK198" s="3">
        <v>0</v>
      </c>
      <c r="GL198" s="3">
        <f t="shared" si="189"/>
        <v>0</v>
      </c>
      <c r="GM198" s="3">
        <f t="shared" si="190"/>
        <v>132142.94</v>
      </c>
      <c r="GN198" s="3">
        <f t="shared" si="191"/>
        <v>0</v>
      </c>
      <c r="GO198" s="3">
        <f t="shared" si="192"/>
        <v>0</v>
      </c>
      <c r="GP198" s="3">
        <f t="shared" si="193"/>
        <v>0</v>
      </c>
      <c r="GR198" s="3">
        <v>0</v>
      </c>
      <c r="GS198" s="3">
        <v>3</v>
      </c>
      <c r="GT198" s="3">
        <v>0</v>
      </c>
      <c r="GU198" s="3" t="s">
        <v>3</v>
      </c>
      <c r="GV198" s="3">
        <f t="shared" si="194"/>
        <v>0</v>
      </c>
      <c r="GW198" s="3">
        <v>1</v>
      </c>
      <c r="GX198" s="3">
        <f t="shared" si="195"/>
        <v>0</v>
      </c>
      <c r="HA198" s="3">
        <v>0</v>
      </c>
      <c r="HB198" s="3">
        <v>0</v>
      </c>
      <c r="HC198" s="3">
        <f t="shared" si="196"/>
        <v>0</v>
      </c>
      <c r="HE198" s="3" t="s">
        <v>3</v>
      </c>
      <c r="HF198" s="3" t="s">
        <v>3</v>
      </c>
      <c r="HM198" s="3" t="s">
        <v>3</v>
      </c>
      <c r="HN198" s="3" t="s">
        <v>3</v>
      </c>
      <c r="HO198" s="3" t="s">
        <v>3</v>
      </c>
      <c r="HP198" s="3" t="s">
        <v>3</v>
      </c>
      <c r="HQ198" s="3" t="s">
        <v>3</v>
      </c>
      <c r="HS198" s="3">
        <v>0</v>
      </c>
      <c r="IK198" s="3">
        <v>0</v>
      </c>
    </row>
    <row r="199" spans="1:255" x14ac:dyDescent="0.2">
      <c r="A199" s="2">
        <v>17</v>
      </c>
      <c r="B199" s="2">
        <v>1</v>
      </c>
      <c r="C199" s="2"/>
      <c r="D199" s="2"/>
      <c r="E199" s="2" t="s">
        <v>335</v>
      </c>
      <c r="F199" s="2" t="s">
        <v>336</v>
      </c>
      <c r="G199" s="2" t="s">
        <v>337</v>
      </c>
      <c r="H199" s="2" t="s">
        <v>268</v>
      </c>
      <c r="I199" s="2">
        <v>5</v>
      </c>
      <c r="J199" s="2">
        <v>0</v>
      </c>
      <c r="K199" s="2">
        <v>5</v>
      </c>
      <c r="L199" s="2"/>
      <c r="M199" s="2"/>
      <c r="N199" s="2"/>
      <c r="O199" s="2">
        <f t="shared" si="174"/>
        <v>1715.4</v>
      </c>
      <c r="P199" s="2">
        <f>ROUND((ROUND((AC199*I199),2)*BC199),2)</f>
        <v>1715.4</v>
      </c>
      <c r="Q199" s="2">
        <f t="shared" si="197"/>
        <v>0</v>
      </c>
      <c r="R199" s="2">
        <f t="shared" si="198"/>
        <v>0</v>
      </c>
      <c r="S199" s="2">
        <f t="shared" si="175"/>
        <v>0</v>
      </c>
      <c r="T199" s="2">
        <f t="shared" si="176"/>
        <v>0</v>
      </c>
      <c r="U199" s="2">
        <f t="shared" si="177"/>
        <v>0</v>
      </c>
      <c r="V199" s="2">
        <f t="shared" si="178"/>
        <v>0</v>
      </c>
      <c r="W199" s="2">
        <f t="shared" si="179"/>
        <v>0</v>
      </c>
      <c r="X199" s="2">
        <f t="shared" si="199"/>
        <v>0</v>
      </c>
      <c r="Y199" s="2">
        <f t="shared" si="200"/>
        <v>0</v>
      </c>
      <c r="Z199" s="2"/>
      <c r="AA199" s="2">
        <v>55929113</v>
      </c>
      <c r="AB199" s="2">
        <f t="shared" si="180"/>
        <v>343.08</v>
      </c>
      <c r="AC199" s="2">
        <f t="shared" si="201"/>
        <v>343.08</v>
      </c>
      <c r="AD199" s="2">
        <f t="shared" si="202"/>
        <v>0</v>
      </c>
      <c r="AE199" s="2">
        <f t="shared" si="203"/>
        <v>0</v>
      </c>
      <c r="AF199" s="2">
        <f t="shared" si="203"/>
        <v>0</v>
      </c>
      <c r="AG199" s="2">
        <f t="shared" si="181"/>
        <v>0</v>
      </c>
      <c r="AH199" s="2">
        <f t="shared" si="204"/>
        <v>0</v>
      </c>
      <c r="AI199" s="2">
        <f t="shared" si="204"/>
        <v>0</v>
      </c>
      <c r="AJ199" s="2">
        <f t="shared" si="182"/>
        <v>0</v>
      </c>
      <c r="AK199" s="2">
        <v>343.08</v>
      </c>
      <c r="AL199" s="2">
        <v>343.08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1</v>
      </c>
      <c r="AW199" s="2">
        <v>1</v>
      </c>
      <c r="AX199" s="2"/>
      <c r="AY199" s="2"/>
      <c r="AZ199" s="2">
        <v>1</v>
      </c>
      <c r="BA199" s="2">
        <v>1</v>
      </c>
      <c r="BB199" s="2">
        <v>1</v>
      </c>
      <c r="BC199" s="2">
        <v>1</v>
      </c>
      <c r="BD199" s="2" t="s">
        <v>3</v>
      </c>
      <c r="BE199" s="2" t="s">
        <v>3</v>
      </c>
      <c r="BF199" s="2" t="s">
        <v>3</v>
      </c>
      <c r="BG199" s="2" t="s">
        <v>3</v>
      </c>
      <c r="BH199" s="2">
        <v>3</v>
      </c>
      <c r="BI199" s="2">
        <v>3</v>
      </c>
      <c r="BJ199" s="2" t="s">
        <v>338</v>
      </c>
      <c r="BK199" s="2"/>
      <c r="BL199" s="2"/>
      <c r="BM199" s="2">
        <v>746</v>
      </c>
      <c r="BN199" s="2">
        <v>0</v>
      </c>
      <c r="BO199" s="2" t="s">
        <v>3</v>
      </c>
      <c r="BP199" s="2">
        <v>0</v>
      </c>
      <c r="BQ199" s="2">
        <v>130</v>
      </c>
      <c r="BR199" s="2">
        <v>0</v>
      </c>
      <c r="BS199" s="2">
        <v>1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  <c r="BY199" s="2" t="s">
        <v>3</v>
      </c>
      <c r="BZ199" s="2">
        <v>0</v>
      </c>
      <c r="CA199" s="2">
        <v>0</v>
      </c>
      <c r="CB199" s="2" t="s">
        <v>3</v>
      </c>
      <c r="CC199" s="2"/>
      <c r="CD199" s="2"/>
      <c r="CE199" s="2">
        <v>1566</v>
      </c>
      <c r="CF199" s="2">
        <v>0</v>
      </c>
      <c r="CG199" s="2">
        <v>0</v>
      </c>
      <c r="CH199" s="2"/>
      <c r="CI199" s="2"/>
      <c r="CJ199" s="2"/>
      <c r="CK199" s="2"/>
      <c r="CL199" s="2"/>
      <c r="CM199" s="2">
        <v>0</v>
      </c>
      <c r="CN199" s="2" t="s">
        <v>3</v>
      </c>
      <c r="CO199" s="2">
        <v>0</v>
      </c>
      <c r="CP199" s="2">
        <f t="shared" si="183"/>
        <v>1715.4</v>
      </c>
      <c r="CQ199" s="2">
        <f>ROUND((ROUND((AC199*1),2)*BC199),2)</f>
        <v>343.08</v>
      </c>
      <c r="CR199" s="2">
        <f t="shared" si="205"/>
        <v>0</v>
      </c>
      <c r="CS199" s="2">
        <f t="shared" si="206"/>
        <v>0</v>
      </c>
      <c r="CT199" s="2">
        <f t="shared" si="184"/>
        <v>0</v>
      </c>
      <c r="CU199" s="2">
        <f t="shared" si="185"/>
        <v>0</v>
      </c>
      <c r="CV199" s="2">
        <f t="shared" si="186"/>
        <v>0</v>
      </c>
      <c r="CW199" s="2">
        <f t="shared" si="187"/>
        <v>0</v>
      </c>
      <c r="CX199" s="2">
        <f t="shared" si="188"/>
        <v>0</v>
      </c>
      <c r="CY199" s="2">
        <f t="shared" si="207"/>
        <v>0</v>
      </c>
      <c r="CZ199" s="2">
        <f t="shared" si="208"/>
        <v>0</v>
      </c>
      <c r="DA199" s="2"/>
      <c r="DB199" s="2"/>
      <c r="DC199" s="2" t="s">
        <v>3</v>
      </c>
      <c r="DD199" s="2" t="s">
        <v>3</v>
      </c>
      <c r="DE199" s="2" t="s">
        <v>3</v>
      </c>
      <c r="DF199" s="2" t="s">
        <v>3</v>
      </c>
      <c r="DG199" s="2" t="s">
        <v>3</v>
      </c>
      <c r="DH199" s="2" t="s">
        <v>3</v>
      </c>
      <c r="DI199" s="2" t="s">
        <v>3</v>
      </c>
      <c r="DJ199" s="2" t="s">
        <v>3</v>
      </c>
      <c r="DK199" s="2" t="s">
        <v>3</v>
      </c>
      <c r="DL199" s="2" t="s">
        <v>3</v>
      </c>
      <c r="DM199" s="2" t="s">
        <v>3</v>
      </c>
      <c r="DN199" s="2">
        <v>0</v>
      </c>
      <c r="DO199" s="2">
        <v>0</v>
      </c>
      <c r="DP199" s="2">
        <v>1</v>
      </c>
      <c r="DQ199" s="2">
        <v>1</v>
      </c>
      <c r="DR199" s="2"/>
      <c r="DS199" s="2"/>
      <c r="DT199" s="2"/>
      <c r="DU199" s="2">
        <v>1010</v>
      </c>
      <c r="DV199" s="2" t="s">
        <v>268</v>
      </c>
      <c r="DW199" s="2" t="s">
        <v>268</v>
      </c>
      <c r="DX199" s="2">
        <v>1</v>
      </c>
      <c r="DY199" s="2"/>
      <c r="DZ199" s="2" t="s">
        <v>3</v>
      </c>
      <c r="EA199" s="2" t="s">
        <v>3</v>
      </c>
      <c r="EB199" s="2" t="s">
        <v>3</v>
      </c>
      <c r="EC199" s="2" t="s">
        <v>3</v>
      </c>
      <c r="ED199" s="2"/>
      <c r="EE199" s="2">
        <v>55393806</v>
      </c>
      <c r="EF199" s="2">
        <v>130</v>
      </c>
      <c r="EG199" s="2" t="s">
        <v>324</v>
      </c>
      <c r="EH199" s="2">
        <v>0</v>
      </c>
      <c r="EI199" s="2" t="s">
        <v>3</v>
      </c>
      <c r="EJ199" s="2">
        <v>3</v>
      </c>
      <c r="EK199" s="2">
        <v>746</v>
      </c>
      <c r="EL199" s="2" t="s">
        <v>325</v>
      </c>
      <c r="EM199" s="2" t="s">
        <v>326</v>
      </c>
      <c r="EN199" s="2"/>
      <c r="EO199" s="2" t="s">
        <v>3</v>
      </c>
      <c r="EP199" s="2"/>
      <c r="EQ199" s="2">
        <v>0</v>
      </c>
      <c r="ER199" s="2">
        <v>343.08</v>
      </c>
      <c r="ES199" s="2">
        <v>343.08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>
        <v>0</v>
      </c>
      <c r="FR199" s="2">
        <f>P199</f>
        <v>1715.4</v>
      </c>
      <c r="FS199" s="2">
        <v>0</v>
      </c>
      <c r="FT199" s="2"/>
      <c r="FU199" s="2"/>
      <c r="FV199" s="2"/>
      <c r="FW199" s="2"/>
      <c r="FX199" s="2">
        <v>0</v>
      </c>
      <c r="FY199" s="2">
        <v>0</v>
      </c>
      <c r="FZ199" s="2"/>
      <c r="GA199" s="2" t="s">
        <v>3</v>
      </c>
      <c r="GB199" s="2"/>
      <c r="GC199" s="2"/>
      <c r="GD199" s="2">
        <v>1</v>
      </c>
      <c r="GE199" s="2"/>
      <c r="GF199" s="2">
        <v>925584222</v>
      </c>
      <c r="GG199" s="2">
        <v>2</v>
      </c>
      <c r="GH199" s="2">
        <v>1</v>
      </c>
      <c r="GI199" s="2">
        <v>-2</v>
      </c>
      <c r="GJ199" s="2">
        <v>0</v>
      </c>
      <c r="GK199" s="2">
        <v>0</v>
      </c>
      <c r="GL199" s="2">
        <f t="shared" si="189"/>
        <v>0</v>
      </c>
      <c r="GM199" s="2">
        <f t="shared" si="190"/>
        <v>1715.4</v>
      </c>
      <c r="GN199" s="2">
        <f t="shared" si="191"/>
        <v>0</v>
      </c>
      <c r="GO199" s="2">
        <f t="shared" si="192"/>
        <v>0</v>
      </c>
      <c r="GP199" s="2">
        <f t="shared" si="193"/>
        <v>0</v>
      </c>
      <c r="GQ199" s="2"/>
      <c r="GR199" s="2">
        <v>0</v>
      </c>
      <c r="GS199" s="2">
        <v>3</v>
      </c>
      <c r="GT199" s="2">
        <v>0</v>
      </c>
      <c r="GU199" s="2" t="s">
        <v>3</v>
      </c>
      <c r="GV199" s="2">
        <f t="shared" si="194"/>
        <v>0</v>
      </c>
      <c r="GW199" s="2">
        <v>1</v>
      </c>
      <c r="GX199" s="2">
        <f t="shared" si="195"/>
        <v>0</v>
      </c>
      <c r="GY199" s="2"/>
      <c r="GZ199" s="2"/>
      <c r="HA199" s="2">
        <v>0</v>
      </c>
      <c r="HB199" s="2">
        <v>0</v>
      </c>
      <c r="HC199" s="2">
        <f t="shared" si="196"/>
        <v>0</v>
      </c>
      <c r="HD199" s="2"/>
      <c r="HE199" s="2" t="s">
        <v>3</v>
      </c>
      <c r="HF199" s="2" t="s">
        <v>3</v>
      </c>
      <c r="HG199" s="2"/>
      <c r="HH199" s="2"/>
      <c r="HI199" s="2"/>
      <c r="HJ199" s="2"/>
      <c r="HK199" s="2"/>
      <c r="HL199" s="2"/>
      <c r="HM199" s="2" t="s">
        <v>3</v>
      </c>
      <c r="HN199" s="2" t="s">
        <v>3</v>
      </c>
      <c r="HO199" s="2" t="s">
        <v>3</v>
      </c>
      <c r="HP199" s="2" t="s">
        <v>3</v>
      </c>
      <c r="HQ199" s="2" t="s">
        <v>3</v>
      </c>
      <c r="HR199" s="2"/>
      <c r="HS199" s="2">
        <v>0</v>
      </c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>
        <v>0</v>
      </c>
      <c r="IL199" s="2"/>
      <c r="IM199" s="2"/>
      <c r="IN199" s="2"/>
      <c r="IO199" s="2"/>
      <c r="IP199" s="2"/>
      <c r="IQ199" s="2"/>
      <c r="IR199" s="2"/>
      <c r="IS199" s="2"/>
      <c r="IT199" s="2"/>
      <c r="IU199" s="2"/>
    </row>
    <row r="200" spans="1:255" x14ac:dyDescent="0.2">
      <c r="A200" s="3">
        <v>17</v>
      </c>
      <c r="B200" s="3">
        <v>1</v>
      </c>
      <c r="E200" s="3" t="s">
        <v>335</v>
      </c>
      <c r="F200" s="3" t="s">
        <v>336</v>
      </c>
      <c r="G200" s="3" t="s">
        <v>337</v>
      </c>
      <c r="H200" s="3" t="s">
        <v>268</v>
      </c>
      <c r="I200" s="3">
        <v>5</v>
      </c>
      <c r="J200" s="3">
        <v>0</v>
      </c>
      <c r="K200" s="3">
        <v>5</v>
      </c>
      <c r="O200" s="3">
        <f t="shared" si="174"/>
        <v>29745.040000000001</v>
      </c>
      <c r="P200" s="3">
        <f>ROUND((ROUND((AC200*I200),2)*BC200),2)</f>
        <v>29745.040000000001</v>
      </c>
      <c r="Q200" s="3">
        <f t="shared" si="197"/>
        <v>0</v>
      </c>
      <c r="R200" s="3">
        <f t="shared" si="198"/>
        <v>0</v>
      </c>
      <c r="S200" s="3">
        <f t="shared" si="175"/>
        <v>0</v>
      </c>
      <c r="T200" s="3">
        <f t="shared" si="176"/>
        <v>0</v>
      </c>
      <c r="U200" s="3">
        <f t="shared" si="177"/>
        <v>0</v>
      </c>
      <c r="V200" s="3">
        <f t="shared" si="178"/>
        <v>0</v>
      </c>
      <c r="W200" s="3">
        <f t="shared" si="179"/>
        <v>0</v>
      </c>
      <c r="X200" s="3">
        <f t="shared" si="199"/>
        <v>0</v>
      </c>
      <c r="Y200" s="3">
        <f t="shared" si="200"/>
        <v>0</v>
      </c>
      <c r="AA200" s="3">
        <v>55929115</v>
      </c>
      <c r="AB200" s="3">
        <f t="shared" si="180"/>
        <v>343.08</v>
      </c>
      <c r="AC200" s="3">
        <f t="shared" si="201"/>
        <v>343.08</v>
      </c>
      <c r="AD200" s="3">
        <f t="shared" si="202"/>
        <v>0</v>
      </c>
      <c r="AE200" s="3">
        <f t="shared" si="203"/>
        <v>0</v>
      </c>
      <c r="AF200" s="3">
        <f t="shared" si="203"/>
        <v>0</v>
      </c>
      <c r="AG200" s="3">
        <f t="shared" si="181"/>
        <v>0</v>
      </c>
      <c r="AH200" s="3">
        <f t="shared" si="204"/>
        <v>0</v>
      </c>
      <c r="AI200" s="3">
        <f t="shared" si="204"/>
        <v>0</v>
      </c>
      <c r="AJ200" s="3">
        <f t="shared" si="182"/>
        <v>0</v>
      </c>
      <c r="AK200" s="3">
        <v>343.08</v>
      </c>
      <c r="AL200" s="3">
        <v>343.08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1</v>
      </c>
      <c r="AW200" s="3">
        <v>1</v>
      </c>
      <c r="AZ200" s="3">
        <v>1</v>
      </c>
      <c r="BA200" s="3">
        <v>1</v>
      </c>
      <c r="BB200" s="3">
        <v>1</v>
      </c>
      <c r="BC200" s="3">
        <v>17.34</v>
      </c>
      <c r="BD200" s="3" t="s">
        <v>3</v>
      </c>
      <c r="BE200" s="3" t="s">
        <v>3</v>
      </c>
      <c r="BF200" s="3" t="s">
        <v>3</v>
      </c>
      <c r="BG200" s="3" t="s">
        <v>3</v>
      </c>
      <c r="BH200" s="3">
        <v>3</v>
      </c>
      <c r="BI200" s="3">
        <v>3</v>
      </c>
      <c r="BJ200" s="3" t="s">
        <v>338</v>
      </c>
      <c r="BM200" s="3">
        <v>746</v>
      </c>
      <c r="BN200" s="3">
        <v>0</v>
      </c>
      <c r="BO200" s="3" t="s">
        <v>3</v>
      </c>
      <c r="BP200" s="3">
        <v>0</v>
      </c>
      <c r="BQ200" s="3">
        <v>130</v>
      </c>
      <c r="BR200" s="3">
        <v>0</v>
      </c>
      <c r="BS200" s="3">
        <v>1</v>
      </c>
      <c r="BT200" s="3">
        <v>1</v>
      </c>
      <c r="BU200" s="3">
        <v>1</v>
      </c>
      <c r="BV200" s="3">
        <v>1</v>
      </c>
      <c r="BW200" s="3">
        <v>1</v>
      </c>
      <c r="BX200" s="3">
        <v>1</v>
      </c>
      <c r="BY200" s="3" t="s">
        <v>3</v>
      </c>
      <c r="BZ200" s="3">
        <v>0</v>
      </c>
      <c r="CA200" s="3">
        <v>0</v>
      </c>
      <c r="CB200" s="3" t="s">
        <v>3</v>
      </c>
      <c r="CE200" s="3">
        <v>1566</v>
      </c>
      <c r="CF200" s="3">
        <v>0</v>
      </c>
      <c r="CG200" s="3">
        <v>0</v>
      </c>
      <c r="CM200" s="3">
        <v>0</v>
      </c>
      <c r="CN200" s="3" t="s">
        <v>3</v>
      </c>
      <c r="CO200" s="3">
        <v>0</v>
      </c>
      <c r="CP200" s="3">
        <f t="shared" si="183"/>
        <v>29745.040000000001</v>
      </c>
      <c r="CQ200" s="3">
        <f>ROUND((ROUND((AC200*1),2)*BC200),2)</f>
        <v>5949.01</v>
      </c>
      <c r="CR200" s="3">
        <f t="shared" si="205"/>
        <v>0</v>
      </c>
      <c r="CS200" s="3">
        <f t="shared" si="206"/>
        <v>0</v>
      </c>
      <c r="CT200" s="3">
        <f t="shared" si="184"/>
        <v>0</v>
      </c>
      <c r="CU200" s="3">
        <f t="shared" si="185"/>
        <v>0</v>
      </c>
      <c r="CV200" s="3">
        <f t="shared" si="186"/>
        <v>0</v>
      </c>
      <c r="CW200" s="3">
        <f t="shared" si="187"/>
        <v>0</v>
      </c>
      <c r="CX200" s="3">
        <f t="shared" si="188"/>
        <v>0</v>
      </c>
      <c r="CY200" s="3">
        <f t="shared" si="207"/>
        <v>0</v>
      </c>
      <c r="CZ200" s="3">
        <f t="shared" si="208"/>
        <v>0</v>
      </c>
      <c r="DC200" s="3" t="s">
        <v>3</v>
      </c>
      <c r="DD200" s="3" t="s">
        <v>3</v>
      </c>
      <c r="DE200" s="3" t="s">
        <v>3</v>
      </c>
      <c r="DF200" s="3" t="s">
        <v>3</v>
      </c>
      <c r="DG200" s="3" t="s">
        <v>3</v>
      </c>
      <c r="DH200" s="3" t="s">
        <v>3</v>
      </c>
      <c r="DI200" s="3" t="s">
        <v>3</v>
      </c>
      <c r="DJ200" s="3" t="s">
        <v>3</v>
      </c>
      <c r="DK200" s="3" t="s">
        <v>3</v>
      </c>
      <c r="DL200" s="3" t="s">
        <v>3</v>
      </c>
      <c r="DM200" s="3" t="s">
        <v>3</v>
      </c>
      <c r="DN200" s="3">
        <v>0</v>
      </c>
      <c r="DO200" s="3">
        <v>0</v>
      </c>
      <c r="DP200" s="3">
        <v>1</v>
      </c>
      <c r="DQ200" s="3">
        <v>1</v>
      </c>
      <c r="DU200" s="3">
        <v>1010</v>
      </c>
      <c r="DV200" s="3" t="s">
        <v>268</v>
      </c>
      <c r="DW200" s="3" t="s">
        <v>268</v>
      </c>
      <c r="DX200" s="3">
        <v>1</v>
      </c>
      <c r="DZ200" s="3" t="s">
        <v>3</v>
      </c>
      <c r="EA200" s="3" t="s">
        <v>3</v>
      </c>
      <c r="EB200" s="3" t="s">
        <v>3</v>
      </c>
      <c r="EC200" s="3" t="s">
        <v>3</v>
      </c>
      <c r="EE200" s="3">
        <v>55393806</v>
      </c>
      <c r="EF200" s="3">
        <v>130</v>
      </c>
      <c r="EG200" s="3" t="s">
        <v>324</v>
      </c>
      <c r="EH200" s="3">
        <v>0</v>
      </c>
      <c r="EI200" s="3" t="s">
        <v>3</v>
      </c>
      <c r="EJ200" s="3">
        <v>3</v>
      </c>
      <c r="EK200" s="3">
        <v>746</v>
      </c>
      <c r="EL200" s="3" t="s">
        <v>325</v>
      </c>
      <c r="EM200" s="3" t="s">
        <v>326</v>
      </c>
      <c r="EO200" s="3" t="s">
        <v>3</v>
      </c>
      <c r="EQ200" s="3">
        <v>0</v>
      </c>
      <c r="ER200" s="3">
        <v>343.08</v>
      </c>
      <c r="ES200" s="3">
        <v>343.08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FQ200" s="3">
        <v>0</v>
      </c>
      <c r="FR200" s="3">
        <f>P200</f>
        <v>29745.040000000001</v>
      </c>
      <c r="FS200" s="3">
        <v>0</v>
      </c>
      <c r="FX200" s="3">
        <v>0</v>
      </c>
      <c r="FY200" s="3">
        <v>0</v>
      </c>
      <c r="GA200" s="3" t="s">
        <v>3</v>
      </c>
      <c r="GD200" s="3">
        <v>1</v>
      </c>
      <c r="GF200" s="3">
        <v>925584222</v>
      </c>
      <c r="GG200" s="3">
        <v>2</v>
      </c>
      <c r="GH200" s="3">
        <v>1</v>
      </c>
      <c r="GI200" s="3">
        <v>2</v>
      </c>
      <c r="GJ200" s="3">
        <v>0</v>
      </c>
      <c r="GK200" s="3">
        <v>0</v>
      </c>
      <c r="GL200" s="3">
        <f t="shared" si="189"/>
        <v>0</v>
      </c>
      <c r="GM200" s="3">
        <f t="shared" si="190"/>
        <v>29745.040000000001</v>
      </c>
      <c r="GN200" s="3">
        <f t="shared" si="191"/>
        <v>0</v>
      </c>
      <c r="GO200" s="3">
        <f t="shared" si="192"/>
        <v>0</v>
      </c>
      <c r="GP200" s="3">
        <f t="shared" si="193"/>
        <v>0</v>
      </c>
      <c r="GR200" s="3">
        <v>0</v>
      </c>
      <c r="GS200" s="3">
        <v>3</v>
      </c>
      <c r="GT200" s="3">
        <v>0</v>
      </c>
      <c r="GU200" s="3" t="s">
        <v>3</v>
      </c>
      <c r="GV200" s="3">
        <f t="shared" si="194"/>
        <v>0</v>
      </c>
      <c r="GW200" s="3">
        <v>1</v>
      </c>
      <c r="GX200" s="3">
        <f t="shared" si="195"/>
        <v>0</v>
      </c>
      <c r="HA200" s="3">
        <v>0</v>
      </c>
      <c r="HB200" s="3">
        <v>0</v>
      </c>
      <c r="HC200" s="3">
        <f t="shared" si="196"/>
        <v>0</v>
      </c>
      <c r="HE200" s="3" t="s">
        <v>3</v>
      </c>
      <c r="HF200" s="3" t="s">
        <v>3</v>
      </c>
      <c r="HM200" s="3" t="s">
        <v>3</v>
      </c>
      <c r="HN200" s="3" t="s">
        <v>3</v>
      </c>
      <c r="HO200" s="3" t="s">
        <v>3</v>
      </c>
      <c r="HP200" s="3" t="s">
        <v>3</v>
      </c>
      <c r="HQ200" s="3" t="s">
        <v>3</v>
      </c>
      <c r="HS200" s="3">
        <v>0</v>
      </c>
      <c r="IK200" s="3">
        <v>0</v>
      </c>
    </row>
    <row r="201" spans="1:255" x14ac:dyDescent="0.2">
      <c r="A201" s="2">
        <v>17</v>
      </c>
      <c r="B201" s="2">
        <v>1</v>
      </c>
      <c r="C201" s="2"/>
      <c r="D201" s="2"/>
      <c r="E201" s="2" t="s">
        <v>339</v>
      </c>
      <c r="F201" s="2" t="s">
        <v>340</v>
      </c>
      <c r="G201" s="2" t="s">
        <v>341</v>
      </c>
      <c r="H201" s="2" t="s">
        <v>342</v>
      </c>
      <c r="I201" s="2">
        <v>500</v>
      </c>
      <c r="J201" s="2">
        <v>0</v>
      </c>
      <c r="K201" s="2">
        <v>500</v>
      </c>
      <c r="L201" s="2"/>
      <c r="M201" s="2"/>
      <c r="N201" s="2"/>
      <c r="O201" s="2">
        <f t="shared" si="174"/>
        <v>1535</v>
      </c>
      <c r="P201" s="2">
        <f>ROUND((ROUND((AC201*AW201*I201),2)*BC201),2)</f>
        <v>1535</v>
      </c>
      <c r="Q201" s="2">
        <f t="shared" si="197"/>
        <v>0</v>
      </c>
      <c r="R201" s="2">
        <f t="shared" si="198"/>
        <v>0</v>
      </c>
      <c r="S201" s="2">
        <f t="shared" si="175"/>
        <v>0</v>
      </c>
      <c r="T201" s="2">
        <f t="shared" si="176"/>
        <v>0</v>
      </c>
      <c r="U201" s="2">
        <f t="shared" si="177"/>
        <v>0</v>
      </c>
      <c r="V201" s="2">
        <f t="shared" si="178"/>
        <v>0</v>
      </c>
      <c r="W201" s="2">
        <f t="shared" si="179"/>
        <v>0</v>
      </c>
      <c r="X201" s="2">
        <f t="shared" si="199"/>
        <v>0</v>
      </c>
      <c r="Y201" s="2">
        <f t="shared" si="200"/>
        <v>0</v>
      </c>
      <c r="Z201" s="2"/>
      <c r="AA201" s="2">
        <v>55929113</v>
      </c>
      <c r="AB201" s="2">
        <f t="shared" si="180"/>
        <v>3.07</v>
      </c>
      <c r="AC201" s="2">
        <f t="shared" si="201"/>
        <v>3.07</v>
      </c>
      <c r="AD201" s="2">
        <f t="shared" si="202"/>
        <v>0</v>
      </c>
      <c r="AE201" s="2">
        <f t="shared" si="203"/>
        <v>0</v>
      </c>
      <c r="AF201" s="2">
        <f t="shared" si="203"/>
        <v>0</v>
      </c>
      <c r="AG201" s="2">
        <f t="shared" si="181"/>
        <v>0</v>
      </c>
      <c r="AH201" s="2">
        <f t="shared" si="204"/>
        <v>0</v>
      </c>
      <c r="AI201" s="2">
        <f t="shared" si="204"/>
        <v>0</v>
      </c>
      <c r="AJ201" s="2">
        <f t="shared" si="182"/>
        <v>0</v>
      </c>
      <c r="AK201" s="2">
        <v>3.07</v>
      </c>
      <c r="AL201" s="2">
        <v>3.07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1</v>
      </c>
      <c r="AW201" s="2">
        <v>1</v>
      </c>
      <c r="AX201" s="2"/>
      <c r="AY201" s="2"/>
      <c r="AZ201" s="2">
        <v>1</v>
      </c>
      <c r="BA201" s="2">
        <v>1</v>
      </c>
      <c r="BB201" s="2">
        <v>1</v>
      </c>
      <c r="BC201" s="2">
        <v>1</v>
      </c>
      <c r="BD201" s="2" t="s">
        <v>3</v>
      </c>
      <c r="BE201" s="2" t="s">
        <v>3</v>
      </c>
      <c r="BF201" s="2" t="s">
        <v>3</v>
      </c>
      <c r="BG201" s="2" t="s">
        <v>3</v>
      </c>
      <c r="BH201" s="2">
        <v>3</v>
      </c>
      <c r="BI201" s="2">
        <v>2</v>
      </c>
      <c r="BJ201" s="2" t="s">
        <v>343</v>
      </c>
      <c r="BK201" s="2"/>
      <c r="BL201" s="2"/>
      <c r="BM201" s="2">
        <v>1618</v>
      </c>
      <c r="BN201" s="2">
        <v>0</v>
      </c>
      <c r="BO201" s="2" t="s">
        <v>3</v>
      </c>
      <c r="BP201" s="2">
        <v>0</v>
      </c>
      <c r="BQ201" s="2">
        <v>201</v>
      </c>
      <c r="BR201" s="2">
        <v>0</v>
      </c>
      <c r="BS201" s="2">
        <v>1</v>
      </c>
      <c r="BT201" s="2">
        <v>1</v>
      </c>
      <c r="BU201" s="2">
        <v>1</v>
      </c>
      <c r="BV201" s="2">
        <v>1</v>
      </c>
      <c r="BW201" s="2">
        <v>1</v>
      </c>
      <c r="BX201" s="2">
        <v>1</v>
      </c>
      <c r="BY201" s="2" t="s">
        <v>3</v>
      </c>
      <c r="BZ201" s="2">
        <v>0</v>
      </c>
      <c r="CA201" s="2">
        <v>0</v>
      </c>
      <c r="CB201" s="2" t="s">
        <v>3</v>
      </c>
      <c r="CC201" s="2"/>
      <c r="CD201" s="2"/>
      <c r="CE201" s="2">
        <v>1566</v>
      </c>
      <c r="CF201" s="2">
        <v>0</v>
      </c>
      <c r="CG201" s="2">
        <v>0</v>
      </c>
      <c r="CH201" s="2"/>
      <c r="CI201" s="2"/>
      <c r="CJ201" s="2"/>
      <c r="CK201" s="2"/>
      <c r="CL201" s="2"/>
      <c r="CM201" s="2">
        <v>0</v>
      </c>
      <c r="CN201" s="2" t="s">
        <v>3</v>
      </c>
      <c r="CO201" s="2">
        <v>0</v>
      </c>
      <c r="CP201" s="2">
        <f t="shared" si="183"/>
        <v>1535</v>
      </c>
      <c r="CQ201" s="2">
        <f>ROUND((ROUND((AC201*AW201*1),2)*BC201),2)</f>
        <v>3.07</v>
      </c>
      <c r="CR201" s="2">
        <f t="shared" si="205"/>
        <v>0</v>
      </c>
      <c r="CS201" s="2">
        <f t="shared" si="206"/>
        <v>0</v>
      </c>
      <c r="CT201" s="2">
        <f t="shared" si="184"/>
        <v>0</v>
      </c>
      <c r="CU201" s="2">
        <f t="shared" si="185"/>
        <v>0</v>
      </c>
      <c r="CV201" s="2">
        <f t="shared" si="186"/>
        <v>0</v>
      </c>
      <c r="CW201" s="2">
        <f t="shared" si="187"/>
        <v>0</v>
      </c>
      <c r="CX201" s="2">
        <f t="shared" si="188"/>
        <v>0</v>
      </c>
      <c r="CY201" s="2">
        <f t="shared" si="207"/>
        <v>0</v>
      </c>
      <c r="CZ201" s="2">
        <f t="shared" si="208"/>
        <v>0</v>
      </c>
      <c r="DA201" s="2"/>
      <c r="DB201" s="2"/>
      <c r="DC201" s="2" t="s">
        <v>3</v>
      </c>
      <c r="DD201" s="2" t="s">
        <v>3</v>
      </c>
      <c r="DE201" s="2" t="s">
        <v>3</v>
      </c>
      <c r="DF201" s="2" t="s">
        <v>3</v>
      </c>
      <c r="DG201" s="2" t="s">
        <v>3</v>
      </c>
      <c r="DH201" s="2" t="s">
        <v>3</v>
      </c>
      <c r="DI201" s="2" t="s">
        <v>3</v>
      </c>
      <c r="DJ201" s="2" t="s">
        <v>3</v>
      </c>
      <c r="DK201" s="2" t="s">
        <v>3</v>
      </c>
      <c r="DL201" s="2" t="s">
        <v>3</v>
      </c>
      <c r="DM201" s="2" t="s">
        <v>3</v>
      </c>
      <c r="DN201" s="2">
        <v>0</v>
      </c>
      <c r="DO201" s="2">
        <v>0</v>
      </c>
      <c r="DP201" s="2">
        <v>1</v>
      </c>
      <c r="DQ201" s="2">
        <v>1</v>
      </c>
      <c r="DR201" s="2"/>
      <c r="DS201" s="2"/>
      <c r="DT201" s="2"/>
      <c r="DU201" s="2">
        <v>1013</v>
      </c>
      <c r="DV201" s="2" t="s">
        <v>342</v>
      </c>
      <c r="DW201" s="2" t="s">
        <v>342</v>
      </c>
      <c r="DX201" s="2">
        <v>1</v>
      </c>
      <c r="DY201" s="2"/>
      <c r="DZ201" s="2" t="s">
        <v>3</v>
      </c>
      <c r="EA201" s="2" t="s">
        <v>3</v>
      </c>
      <c r="EB201" s="2" t="s">
        <v>3</v>
      </c>
      <c r="EC201" s="2" t="s">
        <v>3</v>
      </c>
      <c r="ED201" s="2"/>
      <c r="EE201" s="2">
        <v>55393729</v>
      </c>
      <c r="EF201" s="2">
        <v>201</v>
      </c>
      <c r="EG201" s="2" t="s">
        <v>270</v>
      </c>
      <c r="EH201" s="2">
        <v>0</v>
      </c>
      <c r="EI201" s="2" t="s">
        <v>3</v>
      </c>
      <c r="EJ201" s="2">
        <v>2</v>
      </c>
      <c r="EK201" s="2">
        <v>1618</v>
      </c>
      <c r="EL201" s="2" t="s">
        <v>271</v>
      </c>
      <c r="EM201" s="2" t="s">
        <v>272</v>
      </c>
      <c r="EN201" s="2"/>
      <c r="EO201" s="2" t="s">
        <v>3</v>
      </c>
      <c r="EP201" s="2"/>
      <c r="EQ201" s="2">
        <v>0</v>
      </c>
      <c r="ER201" s="2">
        <v>3.07</v>
      </c>
      <c r="ES201" s="2">
        <v>3.07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>
        <v>0</v>
      </c>
      <c r="FR201" s="2">
        <v>0</v>
      </c>
      <c r="FS201" s="2">
        <v>0</v>
      </c>
      <c r="FT201" s="2"/>
      <c r="FU201" s="2"/>
      <c r="FV201" s="2"/>
      <c r="FW201" s="2"/>
      <c r="FX201" s="2">
        <v>0</v>
      </c>
      <c r="FY201" s="2">
        <v>0</v>
      </c>
      <c r="FZ201" s="2"/>
      <c r="GA201" s="2" t="s">
        <v>3</v>
      </c>
      <c r="GB201" s="2"/>
      <c r="GC201" s="2"/>
      <c r="GD201" s="2">
        <v>1</v>
      </c>
      <c r="GE201" s="2"/>
      <c r="GF201" s="2">
        <v>-1711828359</v>
      </c>
      <c r="GG201" s="2">
        <v>2</v>
      </c>
      <c r="GH201" s="2">
        <v>1</v>
      </c>
      <c r="GI201" s="2">
        <v>-2</v>
      </c>
      <c r="GJ201" s="2">
        <v>0</v>
      </c>
      <c r="GK201" s="2">
        <v>0</v>
      </c>
      <c r="GL201" s="2">
        <f t="shared" si="189"/>
        <v>0</v>
      </c>
      <c r="GM201" s="2">
        <f t="shared" si="190"/>
        <v>1535</v>
      </c>
      <c r="GN201" s="2">
        <f t="shared" si="191"/>
        <v>0</v>
      </c>
      <c r="GO201" s="2">
        <f t="shared" si="192"/>
        <v>1535</v>
      </c>
      <c r="GP201" s="2">
        <f t="shared" si="193"/>
        <v>0</v>
      </c>
      <c r="GQ201" s="2"/>
      <c r="GR201" s="2">
        <v>0</v>
      </c>
      <c r="GS201" s="2">
        <v>3</v>
      </c>
      <c r="GT201" s="2">
        <v>0</v>
      </c>
      <c r="GU201" s="2" t="s">
        <v>3</v>
      </c>
      <c r="GV201" s="2">
        <f t="shared" si="194"/>
        <v>0</v>
      </c>
      <c r="GW201" s="2">
        <v>1</v>
      </c>
      <c r="GX201" s="2">
        <f t="shared" si="195"/>
        <v>0</v>
      </c>
      <c r="GY201" s="2"/>
      <c r="GZ201" s="2"/>
      <c r="HA201" s="2">
        <v>0</v>
      </c>
      <c r="HB201" s="2">
        <v>0</v>
      </c>
      <c r="HC201" s="2">
        <f t="shared" si="196"/>
        <v>0</v>
      </c>
      <c r="HD201" s="2"/>
      <c r="HE201" s="2" t="s">
        <v>3</v>
      </c>
      <c r="HF201" s="2" t="s">
        <v>3</v>
      </c>
      <c r="HG201" s="2"/>
      <c r="HH201" s="2"/>
      <c r="HI201" s="2"/>
      <c r="HJ201" s="2"/>
      <c r="HK201" s="2"/>
      <c r="HL201" s="2"/>
      <c r="HM201" s="2" t="s">
        <v>3</v>
      </c>
      <c r="HN201" s="2" t="s">
        <v>3</v>
      </c>
      <c r="HO201" s="2" t="s">
        <v>3</v>
      </c>
      <c r="HP201" s="2" t="s">
        <v>3</v>
      </c>
      <c r="HQ201" s="2" t="s">
        <v>3</v>
      </c>
      <c r="HR201" s="2"/>
      <c r="HS201" s="2">
        <v>0</v>
      </c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>
        <v>0</v>
      </c>
      <c r="IL201" s="2"/>
      <c r="IM201" s="2"/>
      <c r="IN201" s="2"/>
      <c r="IO201" s="2"/>
      <c r="IP201" s="2"/>
      <c r="IQ201" s="2"/>
      <c r="IR201" s="2"/>
      <c r="IS201" s="2"/>
      <c r="IT201" s="2"/>
      <c r="IU201" s="2"/>
    </row>
    <row r="202" spans="1:255" x14ac:dyDescent="0.2">
      <c r="A202" s="3">
        <v>17</v>
      </c>
      <c r="B202" s="3">
        <v>1</v>
      </c>
      <c r="E202" s="3" t="s">
        <v>339</v>
      </c>
      <c r="F202" s="3" t="s">
        <v>340</v>
      </c>
      <c r="G202" s="3" t="s">
        <v>341</v>
      </c>
      <c r="H202" s="3" t="s">
        <v>342</v>
      </c>
      <c r="I202" s="3">
        <v>500</v>
      </c>
      <c r="J202" s="3">
        <v>0</v>
      </c>
      <c r="K202" s="3">
        <v>500</v>
      </c>
      <c r="O202" s="3">
        <f t="shared" si="174"/>
        <v>18220.45</v>
      </c>
      <c r="P202" s="3">
        <f>ROUND((ROUND((AC202*AW202*I202),2)*BC202),2)</f>
        <v>18220.45</v>
      </c>
      <c r="Q202" s="3">
        <f t="shared" si="197"/>
        <v>0</v>
      </c>
      <c r="R202" s="3">
        <f t="shared" si="198"/>
        <v>0</v>
      </c>
      <c r="S202" s="3">
        <f t="shared" si="175"/>
        <v>0</v>
      </c>
      <c r="T202" s="3">
        <f t="shared" si="176"/>
        <v>0</v>
      </c>
      <c r="U202" s="3">
        <f t="shared" si="177"/>
        <v>0</v>
      </c>
      <c r="V202" s="3">
        <f t="shared" si="178"/>
        <v>0</v>
      </c>
      <c r="W202" s="3">
        <f t="shared" si="179"/>
        <v>0</v>
      </c>
      <c r="X202" s="3">
        <f t="shared" si="199"/>
        <v>0</v>
      </c>
      <c r="Y202" s="3">
        <f t="shared" si="200"/>
        <v>0</v>
      </c>
      <c r="AA202" s="3">
        <v>55929115</v>
      </c>
      <c r="AB202" s="3">
        <f t="shared" si="180"/>
        <v>3.07</v>
      </c>
      <c r="AC202" s="3">
        <f t="shared" si="201"/>
        <v>3.07</v>
      </c>
      <c r="AD202" s="3">
        <f t="shared" si="202"/>
        <v>0</v>
      </c>
      <c r="AE202" s="3">
        <f t="shared" si="203"/>
        <v>0</v>
      </c>
      <c r="AF202" s="3">
        <f t="shared" si="203"/>
        <v>0</v>
      </c>
      <c r="AG202" s="3">
        <f t="shared" si="181"/>
        <v>0</v>
      </c>
      <c r="AH202" s="3">
        <f t="shared" si="204"/>
        <v>0</v>
      </c>
      <c r="AI202" s="3">
        <f t="shared" si="204"/>
        <v>0</v>
      </c>
      <c r="AJ202" s="3">
        <f t="shared" si="182"/>
        <v>0</v>
      </c>
      <c r="AK202" s="3">
        <v>3.07</v>
      </c>
      <c r="AL202" s="3">
        <v>3.07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1</v>
      </c>
      <c r="AW202" s="3">
        <v>1</v>
      </c>
      <c r="AZ202" s="3">
        <v>1</v>
      </c>
      <c r="BA202" s="3">
        <v>1</v>
      </c>
      <c r="BB202" s="3">
        <v>1</v>
      </c>
      <c r="BC202" s="3">
        <v>11.87</v>
      </c>
      <c r="BD202" s="3" t="s">
        <v>3</v>
      </c>
      <c r="BE202" s="3" t="s">
        <v>3</v>
      </c>
      <c r="BF202" s="3" t="s">
        <v>3</v>
      </c>
      <c r="BG202" s="3" t="s">
        <v>3</v>
      </c>
      <c r="BH202" s="3">
        <v>3</v>
      </c>
      <c r="BI202" s="3">
        <v>2</v>
      </c>
      <c r="BJ202" s="3" t="s">
        <v>343</v>
      </c>
      <c r="BM202" s="3">
        <v>1618</v>
      </c>
      <c r="BN202" s="3">
        <v>0</v>
      </c>
      <c r="BO202" s="3" t="s">
        <v>340</v>
      </c>
      <c r="BP202" s="3">
        <v>1</v>
      </c>
      <c r="BQ202" s="3">
        <v>201</v>
      </c>
      <c r="BR202" s="3">
        <v>0</v>
      </c>
      <c r="BS202" s="3">
        <v>1</v>
      </c>
      <c r="BT202" s="3">
        <v>1</v>
      </c>
      <c r="BU202" s="3">
        <v>1</v>
      </c>
      <c r="BV202" s="3">
        <v>1</v>
      </c>
      <c r="BW202" s="3">
        <v>1</v>
      </c>
      <c r="BX202" s="3">
        <v>1</v>
      </c>
      <c r="BY202" s="3" t="s">
        <v>3</v>
      </c>
      <c r="BZ202" s="3">
        <v>0</v>
      </c>
      <c r="CA202" s="3">
        <v>0</v>
      </c>
      <c r="CB202" s="3" t="s">
        <v>3</v>
      </c>
      <c r="CE202" s="3">
        <v>1566</v>
      </c>
      <c r="CF202" s="3">
        <v>0</v>
      </c>
      <c r="CG202" s="3">
        <v>0</v>
      </c>
      <c r="CM202" s="3">
        <v>0</v>
      </c>
      <c r="CN202" s="3" t="s">
        <v>3</v>
      </c>
      <c r="CO202" s="3">
        <v>0</v>
      </c>
      <c r="CP202" s="3">
        <f t="shared" si="183"/>
        <v>18220.45</v>
      </c>
      <c r="CQ202" s="3">
        <f>ROUND((ROUND((AC202*AW202*1),2)*BC202),2)</f>
        <v>36.44</v>
      </c>
      <c r="CR202" s="3">
        <f t="shared" si="205"/>
        <v>0</v>
      </c>
      <c r="CS202" s="3">
        <f t="shared" si="206"/>
        <v>0</v>
      </c>
      <c r="CT202" s="3">
        <f t="shared" si="184"/>
        <v>0</v>
      </c>
      <c r="CU202" s="3">
        <f t="shared" si="185"/>
        <v>0</v>
      </c>
      <c r="CV202" s="3">
        <f t="shared" si="186"/>
        <v>0</v>
      </c>
      <c r="CW202" s="3">
        <f t="shared" si="187"/>
        <v>0</v>
      </c>
      <c r="CX202" s="3">
        <f t="shared" si="188"/>
        <v>0</v>
      </c>
      <c r="CY202" s="3">
        <f t="shared" si="207"/>
        <v>0</v>
      </c>
      <c r="CZ202" s="3">
        <f t="shared" si="208"/>
        <v>0</v>
      </c>
      <c r="DC202" s="3" t="s">
        <v>3</v>
      </c>
      <c r="DD202" s="3" t="s">
        <v>3</v>
      </c>
      <c r="DE202" s="3" t="s">
        <v>3</v>
      </c>
      <c r="DF202" s="3" t="s">
        <v>3</v>
      </c>
      <c r="DG202" s="3" t="s">
        <v>3</v>
      </c>
      <c r="DH202" s="3" t="s">
        <v>3</v>
      </c>
      <c r="DI202" s="3" t="s">
        <v>3</v>
      </c>
      <c r="DJ202" s="3" t="s">
        <v>3</v>
      </c>
      <c r="DK202" s="3" t="s">
        <v>3</v>
      </c>
      <c r="DL202" s="3" t="s">
        <v>3</v>
      </c>
      <c r="DM202" s="3" t="s">
        <v>3</v>
      </c>
      <c r="DN202" s="3">
        <v>0</v>
      </c>
      <c r="DO202" s="3">
        <v>0</v>
      </c>
      <c r="DP202" s="3">
        <v>1</v>
      </c>
      <c r="DQ202" s="3">
        <v>1</v>
      </c>
      <c r="DU202" s="3">
        <v>1013</v>
      </c>
      <c r="DV202" s="3" t="s">
        <v>342</v>
      </c>
      <c r="DW202" s="3" t="s">
        <v>342</v>
      </c>
      <c r="DX202" s="3">
        <v>1</v>
      </c>
      <c r="DZ202" s="3" t="s">
        <v>3</v>
      </c>
      <c r="EA202" s="3" t="s">
        <v>3</v>
      </c>
      <c r="EB202" s="3" t="s">
        <v>3</v>
      </c>
      <c r="EC202" s="3" t="s">
        <v>3</v>
      </c>
      <c r="EE202" s="3">
        <v>55393729</v>
      </c>
      <c r="EF202" s="3">
        <v>201</v>
      </c>
      <c r="EG202" s="3" t="s">
        <v>270</v>
      </c>
      <c r="EH202" s="3">
        <v>0</v>
      </c>
      <c r="EI202" s="3" t="s">
        <v>3</v>
      </c>
      <c r="EJ202" s="3">
        <v>2</v>
      </c>
      <c r="EK202" s="3">
        <v>1618</v>
      </c>
      <c r="EL202" s="3" t="s">
        <v>271</v>
      </c>
      <c r="EM202" s="3" t="s">
        <v>272</v>
      </c>
      <c r="EO202" s="3" t="s">
        <v>3</v>
      </c>
      <c r="EQ202" s="3">
        <v>0</v>
      </c>
      <c r="ER202" s="3">
        <v>3.07</v>
      </c>
      <c r="ES202" s="3">
        <v>3.07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EY202" s="3">
        <v>0</v>
      </c>
      <c r="FQ202" s="3">
        <v>0</v>
      </c>
      <c r="FR202" s="3">
        <v>0</v>
      </c>
      <c r="FS202" s="3">
        <v>0</v>
      </c>
      <c r="FX202" s="3">
        <v>0</v>
      </c>
      <c r="FY202" s="3">
        <v>0</v>
      </c>
      <c r="GA202" s="3" t="s">
        <v>3</v>
      </c>
      <c r="GD202" s="3">
        <v>1</v>
      </c>
      <c r="GF202" s="3">
        <v>-1711828359</v>
      </c>
      <c r="GG202" s="3">
        <v>2</v>
      </c>
      <c r="GH202" s="3">
        <v>1</v>
      </c>
      <c r="GI202" s="3">
        <v>2</v>
      </c>
      <c r="GJ202" s="3">
        <v>0</v>
      </c>
      <c r="GK202" s="3">
        <v>0</v>
      </c>
      <c r="GL202" s="3">
        <f t="shared" si="189"/>
        <v>0</v>
      </c>
      <c r="GM202" s="3">
        <f t="shared" si="190"/>
        <v>18220.45</v>
      </c>
      <c r="GN202" s="3">
        <f t="shared" si="191"/>
        <v>0</v>
      </c>
      <c r="GO202" s="3">
        <f t="shared" si="192"/>
        <v>18220.45</v>
      </c>
      <c r="GP202" s="3">
        <f t="shared" si="193"/>
        <v>0</v>
      </c>
      <c r="GR202" s="3">
        <v>0</v>
      </c>
      <c r="GS202" s="3">
        <v>3</v>
      </c>
      <c r="GT202" s="3">
        <v>0</v>
      </c>
      <c r="GU202" s="3" t="s">
        <v>3</v>
      </c>
      <c r="GV202" s="3">
        <f t="shared" si="194"/>
        <v>0</v>
      </c>
      <c r="GW202" s="3">
        <v>1</v>
      </c>
      <c r="GX202" s="3">
        <f t="shared" si="195"/>
        <v>0</v>
      </c>
      <c r="HA202" s="3">
        <v>0</v>
      </c>
      <c r="HB202" s="3">
        <v>0</v>
      </c>
      <c r="HC202" s="3">
        <f t="shared" si="196"/>
        <v>0</v>
      </c>
      <c r="HE202" s="3" t="s">
        <v>3</v>
      </c>
      <c r="HF202" s="3" t="s">
        <v>3</v>
      </c>
      <c r="HM202" s="3" t="s">
        <v>3</v>
      </c>
      <c r="HN202" s="3" t="s">
        <v>3</v>
      </c>
      <c r="HO202" s="3" t="s">
        <v>3</v>
      </c>
      <c r="HP202" s="3" t="s">
        <v>3</v>
      </c>
      <c r="HQ202" s="3" t="s">
        <v>3</v>
      </c>
      <c r="HS202" s="3">
        <v>0</v>
      </c>
      <c r="IK202" s="3">
        <v>0</v>
      </c>
    </row>
    <row r="203" spans="1:255" x14ac:dyDescent="0.2">
      <c r="A203" s="2">
        <v>17</v>
      </c>
      <c r="B203" s="2">
        <v>1</v>
      </c>
      <c r="C203" s="2">
        <f>ROW(SmtRes!A399)</f>
        <v>399</v>
      </c>
      <c r="D203" s="2">
        <f>ROW(EtalonRes!A472)</f>
        <v>472</v>
      </c>
      <c r="E203" s="2" t="s">
        <v>344</v>
      </c>
      <c r="F203" s="2" t="s">
        <v>201</v>
      </c>
      <c r="G203" s="2" t="s">
        <v>202</v>
      </c>
      <c r="H203" s="2" t="s">
        <v>203</v>
      </c>
      <c r="I203" s="2">
        <f>ROUND((482+8+2+4+5)/100,9)</f>
        <v>5.01</v>
      </c>
      <c r="J203" s="2">
        <v>0</v>
      </c>
      <c r="K203" s="2">
        <f>ROUND((482+8+2+4+5)/100,9)</f>
        <v>5.01</v>
      </c>
      <c r="L203" s="2"/>
      <c r="M203" s="2"/>
      <c r="N203" s="2"/>
      <c r="O203" s="2">
        <f t="shared" si="174"/>
        <v>246.24</v>
      </c>
      <c r="P203" s="2">
        <f>ROUND((ROUND((AC203*AW203*I203),2)*BC203),2)</f>
        <v>0</v>
      </c>
      <c r="Q203" s="2">
        <f>(ROUND((ROUND((((ET203*1.2))*AV203*I203),2)*BB203),2)+ROUND((ROUND(((AE203-((EU203*1.2)))*AV203*I203),2)*BS203),2))</f>
        <v>0</v>
      </c>
      <c r="R203" s="2">
        <f>(ROUND((ROUND((((EU203*1.2))*AV203*I203),2)*BS203),2)+ROUND((ROUND(((AE203-((EU203*1.2)))*AV203*I203),2)*BS203),2))</f>
        <v>0</v>
      </c>
      <c r="S203" s="2">
        <f t="shared" si="175"/>
        <v>246.24</v>
      </c>
      <c r="T203" s="2">
        <f t="shared" si="176"/>
        <v>0</v>
      </c>
      <c r="U203" s="2">
        <f t="shared" si="177"/>
        <v>19.513148399999995</v>
      </c>
      <c r="V203" s="2">
        <f t="shared" si="178"/>
        <v>0</v>
      </c>
      <c r="W203" s="2">
        <f t="shared" si="179"/>
        <v>0</v>
      </c>
      <c r="X203" s="2">
        <f>(ROUND((((S203+ROUND((ROUND((((EU203*1.2))*AV203*I203),2)*BS203),2))*AT203)/100),2)+ROUND(((ROUND((ROUND(((AE203-((EU203*1.2)))*AV203*I203),2)*BS203),2)*AT203)/100),2))</f>
        <v>221.62</v>
      </c>
      <c r="Y203" s="2">
        <f>(ROUND((((S203+ROUND((ROUND((((EU203*1.2))*AV203*I203),2)*BS203),2))*AU203)/100),2)+ROUND(((ROUND((ROUND(((AE203-((EU203*1.2)))*AV203*I203),2)*BS203),2)*AU203)/100),2))</f>
        <v>113.27</v>
      </c>
      <c r="Z203" s="2"/>
      <c r="AA203" s="2">
        <v>55929113</v>
      </c>
      <c r="AB203" s="2">
        <f t="shared" si="180"/>
        <v>46.944000000000003</v>
      </c>
      <c r="AC203" s="2">
        <f>ROUND(((ES203*1)),6)</f>
        <v>0</v>
      </c>
      <c r="AD203" s="2">
        <f>ROUND(((((ET203*1.2))-((EU203*1.2)))+AE203),6)</f>
        <v>0</v>
      </c>
      <c r="AE203" s="2">
        <f>ROUND(((EU203*1.2)),6)</f>
        <v>0</v>
      </c>
      <c r="AF203" s="2">
        <f>ROUND(((EV203*1.2)),6)</f>
        <v>46.944000000000003</v>
      </c>
      <c r="AG203" s="2">
        <f t="shared" si="181"/>
        <v>0</v>
      </c>
      <c r="AH203" s="2">
        <f>((EW203*1.2))</f>
        <v>3.7199999999999998</v>
      </c>
      <c r="AI203" s="2">
        <f>((EX203*1.2))</f>
        <v>0</v>
      </c>
      <c r="AJ203" s="2">
        <f t="shared" si="182"/>
        <v>0</v>
      </c>
      <c r="AK203" s="2">
        <v>39.119999999999997</v>
      </c>
      <c r="AL203" s="2">
        <v>0</v>
      </c>
      <c r="AM203" s="2">
        <v>0</v>
      </c>
      <c r="AN203" s="2">
        <v>0</v>
      </c>
      <c r="AO203" s="2">
        <v>39.119999999999997</v>
      </c>
      <c r="AP203" s="2">
        <v>0</v>
      </c>
      <c r="AQ203" s="2">
        <v>3.1</v>
      </c>
      <c r="AR203" s="2">
        <v>0</v>
      </c>
      <c r="AS203" s="2">
        <v>0</v>
      </c>
      <c r="AT203" s="2">
        <v>90</v>
      </c>
      <c r="AU203" s="2">
        <v>46</v>
      </c>
      <c r="AV203" s="2">
        <v>1.0469999999999999</v>
      </c>
      <c r="AW203" s="2">
        <v>1</v>
      </c>
      <c r="AX203" s="2"/>
      <c r="AY203" s="2"/>
      <c r="AZ203" s="2">
        <v>1</v>
      </c>
      <c r="BA203" s="2">
        <v>1</v>
      </c>
      <c r="BB203" s="2">
        <v>1</v>
      </c>
      <c r="BC203" s="2">
        <v>1</v>
      </c>
      <c r="BD203" s="2" t="s">
        <v>3</v>
      </c>
      <c r="BE203" s="2" t="s">
        <v>3</v>
      </c>
      <c r="BF203" s="2" t="s">
        <v>3</v>
      </c>
      <c r="BG203" s="2" t="s">
        <v>3</v>
      </c>
      <c r="BH203" s="2">
        <v>0</v>
      </c>
      <c r="BI203" s="2">
        <v>2</v>
      </c>
      <c r="BJ203" s="2" t="s">
        <v>204</v>
      </c>
      <c r="BK203" s="2"/>
      <c r="BL203" s="2"/>
      <c r="BM203" s="2">
        <v>68</v>
      </c>
      <c r="BN203" s="2">
        <v>0</v>
      </c>
      <c r="BO203" s="2" t="s">
        <v>201</v>
      </c>
      <c r="BP203" s="2">
        <v>1</v>
      </c>
      <c r="BQ203" s="2">
        <v>40</v>
      </c>
      <c r="BR203" s="2">
        <v>0</v>
      </c>
      <c r="BS203" s="2">
        <v>1</v>
      </c>
      <c r="BT203" s="2">
        <v>1</v>
      </c>
      <c r="BU203" s="2">
        <v>1</v>
      </c>
      <c r="BV203" s="2">
        <v>1</v>
      </c>
      <c r="BW203" s="2">
        <v>1</v>
      </c>
      <c r="BX203" s="2">
        <v>1</v>
      </c>
      <c r="BY203" s="2" t="s">
        <v>3</v>
      </c>
      <c r="BZ203" s="2">
        <v>90</v>
      </c>
      <c r="CA203" s="2">
        <v>46</v>
      </c>
      <c r="CB203" s="2" t="s">
        <v>3</v>
      </c>
      <c r="CC203" s="2"/>
      <c r="CD203" s="2"/>
      <c r="CE203" s="2">
        <v>1566</v>
      </c>
      <c r="CF203" s="2">
        <v>0</v>
      </c>
      <c r="CG203" s="2">
        <v>0</v>
      </c>
      <c r="CH203" s="2"/>
      <c r="CI203" s="2"/>
      <c r="CJ203" s="2"/>
      <c r="CK203" s="2"/>
      <c r="CL203" s="2"/>
      <c r="CM203" s="2">
        <v>0</v>
      </c>
      <c r="CN203" s="2" t="s">
        <v>1250</v>
      </c>
      <c r="CO203" s="2">
        <v>0</v>
      </c>
      <c r="CP203" s="2">
        <f t="shared" si="183"/>
        <v>246.24</v>
      </c>
      <c r="CQ203" s="2">
        <f>ROUND((ROUND((AC203*AW203*1),2)*BC203),2)</f>
        <v>0</v>
      </c>
      <c r="CR203" s="2">
        <f>(ROUND((ROUND((((ET203*1.2))*AV203*1),2)*BB203),2)+ROUND((ROUND(((AE203-((EU203*1.2)))*AV203*1),2)*BS203),2))</f>
        <v>0</v>
      </c>
      <c r="CS203" s="2">
        <f>(ROUND((ROUND((((EU203*1.2))*AV203*1),2)*BS203),2)+ROUND((ROUND(((AE203-((EU203*1.2)))*AV203*1),2)*BS203),2))</f>
        <v>0</v>
      </c>
      <c r="CT203" s="2">
        <f t="shared" si="184"/>
        <v>49.15</v>
      </c>
      <c r="CU203" s="2">
        <f t="shared" si="185"/>
        <v>0</v>
      </c>
      <c r="CV203" s="2">
        <f t="shared" si="186"/>
        <v>3.8948399999999994</v>
      </c>
      <c r="CW203" s="2">
        <f t="shared" si="187"/>
        <v>0</v>
      </c>
      <c r="CX203" s="2">
        <f t="shared" si="188"/>
        <v>0</v>
      </c>
      <c r="CY203" s="2">
        <f>(ROUND((((S203+ROUND((ROUND((((EU203*1.2))*AV203*1),2)*BS203),2))*AT203)/100),2)+ROUND(((ROUND((ROUND(((AE203-((EU203*1.2)))*AV203*1),2)*BS203),2)*AT203)/100),2))</f>
        <v>221.62</v>
      </c>
      <c r="CZ203" s="2">
        <f>(ROUND((((S203+ROUND((ROUND((((EU203*1.2))*AV203*1),2)*BS203),2))*AU203)/100),2)+ROUND(((ROUND((ROUND(((AE203-((EU203*1.2)))*AV203*1),2)*BS203),2)*AU203)/100),2))</f>
        <v>113.27</v>
      </c>
      <c r="DA203" s="2"/>
      <c r="DB203" s="2">
        <v>103</v>
      </c>
      <c r="DC203" s="2" t="s">
        <v>3</v>
      </c>
      <c r="DD203" s="2" t="s">
        <v>62</v>
      </c>
      <c r="DE203" s="2" t="s">
        <v>63</v>
      </c>
      <c r="DF203" s="2" t="s">
        <v>63</v>
      </c>
      <c r="DG203" s="2" t="s">
        <v>63</v>
      </c>
      <c r="DH203" s="2" t="s">
        <v>3</v>
      </c>
      <c r="DI203" s="2" t="s">
        <v>63</v>
      </c>
      <c r="DJ203" s="2" t="s">
        <v>63</v>
      </c>
      <c r="DK203" s="2" t="s">
        <v>3</v>
      </c>
      <c r="DL203" s="2" t="s">
        <v>3</v>
      </c>
      <c r="DM203" s="2" t="s">
        <v>3</v>
      </c>
      <c r="DN203" s="2">
        <v>0</v>
      </c>
      <c r="DO203" s="2">
        <v>0</v>
      </c>
      <c r="DP203" s="2">
        <v>1</v>
      </c>
      <c r="DQ203" s="2">
        <v>1</v>
      </c>
      <c r="DR203" s="2"/>
      <c r="DS203" s="2"/>
      <c r="DT203" s="2"/>
      <c r="DU203" s="2">
        <v>1013</v>
      </c>
      <c r="DV203" s="2" t="s">
        <v>203</v>
      </c>
      <c r="DW203" s="2" t="s">
        <v>203</v>
      </c>
      <c r="DX203" s="2">
        <v>1</v>
      </c>
      <c r="DY203" s="2"/>
      <c r="DZ203" s="2" t="s">
        <v>3</v>
      </c>
      <c r="EA203" s="2" t="s">
        <v>3</v>
      </c>
      <c r="EB203" s="2" t="s">
        <v>3</v>
      </c>
      <c r="EC203" s="2" t="s">
        <v>3</v>
      </c>
      <c r="ED203" s="2"/>
      <c r="EE203" s="2">
        <v>55393700</v>
      </c>
      <c r="EF203" s="2">
        <v>40</v>
      </c>
      <c r="EG203" s="2" t="s">
        <v>26</v>
      </c>
      <c r="EH203" s="2">
        <v>0</v>
      </c>
      <c r="EI203" s="2" t="s">
        <v>3</v>
      </c>
      <c r="EJ203" s="2">
        <v>2</v>
      </c>
      <c r="EK203" s="2">
        <v>68</v>
      </c>
      <c r="EL203" s="2" t="s">
        <v>27</v>
      </c>
      <c r="EM203" s="2" t="s">
        <v>28</v>
      </c>
      <c r="EN203" s="2"/>
      <c r="EO203" s="2" t="s">
        <v>67</v>
      </c>
      <c r="EP203" s="2"/>
      <c r="EQ203" s="2">
        <v>0</v>
      </c>
      <c r="ER203" s="2">
        <v>39.119999999999997</v>
      </c>
      <c r="ES203" s="2">
        <v>0</v>
      </c>
      <c r="ET203" s="2">
        <v>0</v>
      </c>
      <c r="EU203" s="2">
        <v>0</v>
      </c>
      <c r="EV203" s="2">
        <v>39.119999999999997</v>
      </c>
      <c r="EW203" s="2">
        <v>3.1</v>
      </c>
      <c r="EX203" s="2">
        <v>0</v>
      </c>
      <c r="EY203" s="2">
        <v>0</v>
      </c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>
        <v>0</v>
      </c>
      <c r="FR203" s="2">
        <v>0</v>
      </c>
      <c r="FS203" s="2">
        <v>0</v>
      </c>
      <c r="FT203" s="2"/>
      <c r="FU203" s="2"/>
      <c r="FV203" s="2"/>
      <c r="FW203" s="2"/>
      <c r="FX203" s="2">
        <v>90</v>
      </c>
      <c r="FY203" s="2">
        <v>46</v>
      </c>
      <c r="FZ203" s="2"/>
      <c r="GA203" s="2" t="s">
        <v>3</v>
      </c>
      <c r="GB203" s="2"/>
      <c r="GC203" s="2"/>
      <c r="GD203" s="2">
        <v>1</v>
      </c>
      <c r="GE203" s="2"/>
      <c r="GF203" s="2">
        <v>-395814045</v>
      </c>
      <c r="GG203" s="2">
        <v>2</v>
      </c>
      <c r="GH203" s="2">
        <v>1</v>
      </c>
      <c r="GI203" s="2">
        <v>2</v>
      </c>
      <c r="GJ203" s="2">
        <v>0</v>
      </c>
      <c r="GK203" s="2">
        <v>0</v>
      </c>
      <c r="GL203" s="2">
        <f t="shared" si="189"/>
        <v>0</v>
      </c>
      <c r="GM203" s="2">
        <f t="shared" si="190"/>
        <v>581.13</v>
      </c>
      <c r="GN203" s="2">
        <f t="shared" si="191"/>
        <v>0</v>
      </c>
      <c r="GO203" s="2">
        <f t="shared" si="192"/>
        <v>581.13</v>
      </c>
      <c r="GP203" s="2">
        <f t="shared" si="193"/>
        <v>0</v>
      </c>
      <c r="GQ203" s="2"/>
      <c r="GR203" s="2">
        <v>0</v>
      </c>
      <c r="GS203" s="2">
        <v>3</v>
      </c>
      <c r="GT203" s="2">
        <v>0</v>
      </c>
      <c r="GU203" s="2" t="s">
        <v>3</v>
      </c>
      <c r="GV203" s="2">
        <f t="shared" si="194"/>
        <v>0</v>
      </c>
      <c r="GW203" s="2">
        <v>1</v>
      </c>
      <c r="GX203" s="2">
        <f t="shared" si="195"/>
        <v>0</v>
      </c>
      <c r="GY203" s="2"/>
      <c r="GZ203" s="2"/>
      <c r="HA203" s="2">
        <v>0</v>
      </c>
      <c r="HB203" s="2">
        <v>0</v>
      </c>
      <c r="HC203" s="2">
        <f t="shared" si="196"/>
        <v>0</v>
      </c>
      <c r="HD203" s="2"/>
      <c r="HE203" s="2" t="s">
        <v>3</v>
      </c>
      <c r="HF203" s="2" t="s">
        <v>3</v>
      </c>
      <c r="HG203" s="2"/>
      <c r="HH203" s="2"/>
      <c r="HI203" s="2"/>
      <c r="HJ203" s="2"/>
      <c r="HK203" s="2"/>
      <c r="HL203" s="2"/>
      <c r="HM203" s="2" t="s">
        <v>3</v>
      </c>
      <c r="HN203" s="2" t="s">
        <v>3</v>
      </c>
      <c r="HO203" s="2" t="s">
        <v>3</v>
      </c>
      <c r="HP203" s="2" t="s">
        <v>3</v>
      </c>
      <c r="HQ203" s="2" t="s">
        <v>3</v>
      </c>
      <c r="HR203" s="2"/>
      <c r="HS203" s="2">
        <v>0</v>
      </c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>
        <v>0</v>
      </c>
      <c r="IL203" s="2"/>
      <c r="IM203" s="2"/>
      <c r="IN203" s="2"/>
      <c r="IO203" s="2"/>
      <c r="IP203" s="2"/>
      <c r="IQ203" s="2"/>
      <c r="IR203" s="2"/>
      <c r="IS203" s="2"/>
      <c r="IT203" s="2"/>
      <c r="IU203" s="2"/>
    </row>
    <row r="204" spans="1:255" x14ac:dyDescent="0.2">
      <c r="A204" s="3">
        <v>17</v>
      </c>
      <c r="B204" s="3">
        <v>1</v>
      </c>
      <c r="C204" s="3">
        <f>ROW(SmtRes!A400)</f>
        <v>400</v>
      </c>
      <c r="D204" s="3">
        <f>ROW(EtalonRes!A474)</f>
        <v>474</v>
      </c>
      <c r="E204" s="3" t="s">
        <v>344</v>
      </c>
      <c r="F204" s="3" t="s">
        <v>201</v>
      </c>
      <c r="G204" s="3" t="s">
        <v>202</v>
      </c>
      <c r="H204" s="3" t="s">
        <v>203</v>
      </c>
      <c r="I204" s="3">
        <f>ROUND((482+8+2+4+5)/100,9)</f>
        <v>5.01</v>
      </c>
      <c r="J204" s="3">
        <v>0</v>
      </c>
      <c r="K204" s="3">
        <f>ROUND((482+8+2+4+5)/100,9)</f>
        <v>5.01</v>
      </c>
      <c r="O204" s="3">
        <f t="shared" si="174"/>
        <v>13875.62</v>
      </c>
      <c r="P204" s="3">
        <f>ROUND((ROUND((AC204*AW204*I204),2)*BC204),2)</f>
        <v>0</v>
      </c>
      <c r="Q204" s="3">
        <f>(ROUND((ROUND((((ET204*1.2))*AV204*I204),2)*BB204),2)+ROUND((ROUND(((AE204-((EU204*1.2)))*AV204*I204),2)*BS204),2))</f>
        <v>0</v>
      </c>
      <c r="R204" s="3">
        <f>(ROUND((ROUND((((EU204*1.2))*AV204*I204),2)*BS204),2)+ROUND((ROUND(((AE204-((EU204*1.2)))*AV204*I204),2)*BS204),2))</f>
        <v>0</v>
      </c>
      <c r="S204" s="3">
        <f t="shared" si="175"/>
        <v>13875.62</v>
      </c>
      <c r="T204" s="3">
        <f t="shared" si="176"/>
        <v>0</v>
      </c>
      <c r="U204" s="3">
        <f t="shared" si="177"/>
        <v>19.513148399999995</v>
      </c>
      <c r="V204" s="3">
        <f t="shared" si="178"/>
        <v>0</v>
      </c>
      <c r="W204" s="3">
        <f t="shared" si="179"/>
        <v>0</v>
      </c>
      <c r="X204" s="3">
        <f>(ROUND((((S204+ROUND((ROUND((((EU204*1.2))*AV204*I204),2)*BS204),2))*AT204)/100),2)+ROUND(((ROUND((ROUND(((AE204-((EU204*1.2)))*AV204*I204),2)*BS204),2)*AT204)/100),2))</f>
        <v>12488.06</v>
      </c>
      <c r="Y204" s="3">
        <f>(ROUND((((S204+ROUND((ROUND((((EU204*1.2))*AV204*I204),2)*BS204),2))*AU204)/100),2)+ROUND(((ROUND((ROUND(((AE204-((EU204*1.2)))*AV204*I204),2)*BS204),2)*AU204)/100),2))</f>
        <v>6382.79</v>
      </c>
      <c r="AA204" s="3">
        <v>55929115</v>
      </c>
      <c r="AB204" s="3">
        <f t="shared" si="180"/>
        <v>46.944000000000003</v>
      </c>
      <c r="AC204" s="3">
        <f>ROUND(((ES204*1)),6)</f>
        <v>0</v>
      </c>
      <c r="AD204" s="3">
        <f>ROUND(((((ET204*1.2))-((EU204*1.2)))+AE204),6)</f>
        <v>0</v>
      </c>
      <c r="AE204" s="3">
        <f>ROUND(((EU204*1.2)),6)</f>
        <v>0</v>
      </c>
      <c r="AF204" s="3">
        <f>ROUND(((EV204*1.2)),6)</f>
        <v>46.944000000000003</v>
      </c>
      <c r="AG204" s="3">
        <f t="shared" si="181"/>
        <v>0</v>
      </c>
      <c r="AH204" s="3">
        <f>((EW204*1.2))</f>
        <v>3.7199999999999998</v>
      </c>
      <c r="AI204" s="3">
        <f>((EX204*1.2))</f>
        <v>0</v>
      </c>
      <c r="AJ204" s="3">
        <f t="shared" si="182"/>
        <v>0</v>
      </c>
      <c r="AK204" s="3">
        <v>39.119999999999997</v>
      </c>
      <c r="AL204" s="3">
        <v>0</v>
      </c>
      <c r="AM204" s="3">
        <v>0</v>
      </c>
      <c r="AN204" s="3">
        <v>0</v>
      </c>
      <c r="AO204" s="3">
        <v>39.119999999999997</v>
      </c>
      <c r="AP204" s="3">
        <v>0</v>
      </c>
      <c r="AQ204" s="3">
        <v>3.1</v>
      </c>
      <c r="AR204" s="3">
        <v>0</v>
      </c>
      <c r="AS204" s="3">
        <v>0</v>
      </c>
      <c r="AT204" s="3">
        <v>90</v>
      </c>
      <c r="AU204" s="3">
        <v>46</v>
      </c>
      <c r="AV204" s="3">
        <v>1.0469999999999999</v>
      </c>
      <c r="AW204" s="3">
        <v>1</v>
      </c>
      <c r="AZ204" s="3">
        <v>1</v>
      </c>
      <c r="BA204" s="3">
        <v>56.35</v>
      </c>
      <c r="BB204" s="3">
        <v>1</v>
      </c>
      <c r="BC204" s="3">
        <v>1</v>
      </c>
      <c r="BD204" s="3" t="s">
        <v>3</v>
      </c>
      <c r="BE204" s="3" t="s">
        <v>3</v>
      </c>
      <c r="BF204" s="3" t="s">
        <v>3</v>
      </c>
      <c r="BG204" s="3" t="s">
        <v>3</v>
      </c>
      <c r="BH204" s="3">
        <v>0</v>
      </c>
      <c r="BI204" s="3">
        <v>2</v>
      </c>
      <c r="BJ204" s="3" t="s">
        <v>204</v>
      </c>
      <c r="BM204" s="3">
        <v>68</v>
      </c>
      <c r="BN204" s="3">
        <v>0</v>
      </c>
      <c r="BO204" s="3" t="s">
        <v>201</v>
      </c>
      <c r="BP204" s="3">
        <v>1</v>
      </c>
      <c r="BQ204" s="3">
        <v>40</v>
      </c>
      <c r="BR204" s="3">
        <v>0</v>
      </c>
      <c r="BS204" s="3">
        <v>56.35</v>
      </c>
      <c r="BT204" s="3">
        <v>1</v>
      </c>
      <c r="BU204" s="3">
        <v>1</v>
      </c>
      <c r="BV204" s="3">
        <v>1</v>
      </c>
      <c r="BW204" s="3">
        <v>1</v>
      </c>
      <c r="BX204" s="3">
        <v>1</v>
      </c>
      <c r="BY204" s="3" t="s">
        <v>3</v>
      </c>
      <c r="BZ204" s="3">
        <v>90</v>
      </c>
      <c r="CA204" s="3">
        <v>46</v>
      </c>
      <c r="CB204" s="3" t="s">
        <v>3</v>
      </c>
      <c r="CE204" s="3">
        <v>1566</v>
      </c>
      <c r="CF204" s="3">
        <v>0</v>
      </c>
      <c r="CG204" s="3">
        <v>0</v>
      </c>
      <c r="CM204" s="3">
        <v>0</v>
      </c>
      <c r="CN204" s="3" t="s">
        <v>1250</v>
      </c>
      <c r="CO204" s="3">
        <v>0</v>
      </c>
      <c r="CP204" s="3">
        <f t="shared" si="183"/>
        <v>13875.62</v>
      </c>
      <c r="CQ204" s="3">
        <f>ROUND((ROUND((AC204*AW204*1),2)*BC204),2)</f>
        <v>0</v>
      </c>
      <c r="CR204" s="3">
        <f>(ROUND((ROUND((((ET204*1.2))*AV204*1),2)*BB204),2)+ROUND((ROUND(((AE204-((EU204*1.2)))*AV204*1),2)*BS204),2))</f>
        <v>0</v>
      </c>
      <c r="CS204" s="3">
        <f>(ROUND((ROUND((((EU204*1.2))*AV204*1),2)*BS204),2)+ROUND((ROUND(((AE204-((EU204*1.2)))*AV204*1),2)*BS204),2))</f>
        <v>0</v>
      </c>
      <c r="CT204" s="3">
        <f t="shared" si="184"/>
        <v>2769.6</v>
      </c>
      <c r="CU204" s="3">
        <f t="shared" si="185"/>
        <v>0</v>
      </c>
      <c r="CV204" s="3">
        <f t="shared" si="186"/>
        <v>3.8948399999999994</v>
      </c>
      <c r="CW204" s="3">
        <f t="shared" si="187"/>
        <v>0</v>
      </c>
      <c r="CX204" s="3">
        <f t="shared" si="188"/>
        <v>0</v>
      </c>
      <c r="CY204" s="3">
        <f>(ROUND((((S204+ROUND((ROUND((((EU204*1.2))*AV204*1),2)*BS204),2))*AT204)/100),2)+ROUND(((ROUND((ROUND(((AE204-((EU204*1.2)))*AV204*1),2)*BS204),2)*AT204)/100),2))</f>
        <v>12488.06</v>
      </c>
      <c r="CZ204" s="3">
        <f>(ROUND((((S204+ROUND((ROUND((((EU204*1.2))*AV204*1),2)*BS204),2))*AU204)/100),2)+ROUND(((ROUND((ROUND(((AE204-((EU204*1.2)))*AV204*1),2)*BS204),2)*AU204)/100),2))</f>
        <v>6382.79</v>
      </c>
      <c r="DB204" s="3">
        <v>104</v>
      </c>
      <c r="DC204" s="3" t="s">
        <v>3</v>
      </c>
      <c r="DD204" s="3" t="s">
        <v>62</v>
      </c>
      <c r="DE204" s="3" t="s">
        <v>63</v>
      </c>
      <c r="DF204" s="3" t="s">
        <v>63</v>
      </c>
      <c r="DG204" s="3" t="s">
        <v>63</v>
      </c>
      <c r="DH204" s="3" t="s">
        <v>3</v>
      </c>
      <c r="DI204" s="3" t="s">
        <v>63</v>
      </c>
      <c r="DJ204" s="3" t="s">
        <v>63</v>
      </c>
      <c r="DK204" s="3" t="s">
        <v>3</v>
      </c>
      <c r="DL204" s="3" t="s">
        <v>3</v>
      </c>
      <c r="DM204" s="3" t="s">
        <v>3</v>
      </c>
      <c r="DN204" s="3">
        <v>0</v>
      </c>
      <c r="DO204" s="3">
        <v>0</v>
      </c>
      <c r="DP204" s="3">
        <v>1</v>
      </c>
      <c r="DQ204" s="3">
        <v>1</v>
      </c>
      <c r="DU204" s="3">
        <v>1013</v>
      </c>
      <c r="DV204" s="3" t="s">
        <v>203</v>
      </c>
      <c r="DW204" s="3" t="s">
        <v>203</v>
      </c>
      <c r="DX204" s="3">
        <v>1</v>
      </c>
      <c r="DZ204" s="3" t="s">
        <v>3</v>
      </c>
      <c r="EA204" s="3" t="s">
        <v>3</v>
      </c>
      <c r="EB204" s="3" t="s">
        <v>3</v>
      </c>
      <c r="EC204" s="3" t="s">
        <v>3</v>
      </c>
      <c r="EE204" s="3">
        <v>55393700</v>
      </c>
      <c r="EF204" s="3">
        <v>40</v>
      </c>
      <c r="EG204" s="3" t="s">
        <v>26</v>
      </c>
      <c r="EH204" s="3">
        <v>0</v>
      </c>
      <c r="EI204" s="3" t="s">
        <v>3</v>
      </c>
      <c r="EJ204" s="3">
        <v>2</v>
      </c>
      <c r="EK204" s="3">
        <v>68</v>
      </c>
      <c r="EL204" s="3" t="s">
        <v>27</v>
      </c>
      <c r="EM204" s="3" t="s">
        <v>28</v>
      </c>
      <c r="EO204" s="3" t="s">
        <v>67</v>
      </c>
      <c r="EQ204" s="3">
        <v>0</v>
      </c>
      <c r="ER204" s="3">
        <v>39.119999999999997</v>
      </c>
      <c r="ES204" s="3">
        <v>0</v>
      </c>
      <c r="ET204" s="3">
        <v>0</v>
      </c>
      <c r="EU204" s="3">
        <v>0</v>
      </c>
      <c r="EV204" s="3">
        <v>39.119999999999997</v>
      </c>
      <c r="EW204" s="3">
        <v>3.1</v>
      </c>
      <c r="EX204" s="3">
        <v>0</v>
      </c>
      <c r="EY204" s="3">
        <v>0</v>
      </c>
      <c r="FQ204" s="3">
        <v>0</v>
      </c>
      <c r="FR204" s="3">
        <v>0</v>
      </c>
      <c r="FS204" s="3">
        <v>0</v>
      </c>
      <c r="FX204" s="3">
        <v>90</v>
      </c>
      <c r="FY204" s="3">
        <v>46</v>
      </c>
      <c r="GA204" s="3" t="s">
        <v>3</v>
      </c>
      <c r="GD204" s="3">
        <v>1</v>
      </c>
      <c r="GF204" s="3">
        <v>-395814045</v>
      </c>
      <c r="GG204" s="3">
        <v>2</v>
      </c>
      <c r="GH204" s="3">
        <v>1</v>
      </c>
      <c r="GI204" s="3">
        <v>2</v>
      </c>
      <c r="GJ204" s="3">
        <v>0</v>
      </c>
      <c r="GK204" s="3">
        <v>0</v>
      </c>
      <c r="GL204" s="3">
        <f t="shared" si="189"/>
        <v>0</v>
      </c>
      <c r="GM204" s="3">
        <f t="shared" si="190"/>
        <v>32746.47</v>
      </c>
      <c r="GN204" s="3">
        <f t="shared" si="191"/>
        <v>0</v>
      </c>
      <c r="GO204" s="3">
        <f t="shared" si="192"/>
        <v>32746.47</v>
      </c>
      <c r="GP204" s="3">
        <f t="shared" si="193"/>
        <v>0</v>
      </c>
      <c r="GR204" s="3">
        <v>0</v>
      </c>
      <c r="GS204" s="3">
        <v>3</v>
      </c>
      <c r="GT204" s="3">
        <v>0</v>
      </c>
      <c r="GU204" s="3" t="s">
        <v>3</v>
      </c>
      <c r="GV204" s="3">
        <f t="shared" si="194"/>
        <v>0</v>
      </c>
      <c r="GW204" s="3">
        <v>1</v>
      </c>
      <c r="GX204" s="3">
        <f t="shared" si="195"/>
        <v>0</v>
      </c>
      <c r="HA204" s="3">
        <v>0</v>
      </c>
      <c r="HB204" s="3">
        <v>0</v>
      </c>
      <c r="HC204" s="3">
        <f t="shared" si="196"/>
        <v>0</v>
      </c>
      <c r="HE204" s="3" t="s">
        <v>3</v>
      </c>
      <c r="HF204" s="3" t="s">
        <v>3</v>
      </c>
      <c r="HM204" s="3" t="s">
        <v>3</v>
      </c>
      <c r="HN204" s="3" t="s">
        <v>3</v>
      </c>
      <c r="HO204" s="3" t="s">
        <v>3</v>
      </c>
      <c r="HP204" s="3" t="s">
        <v>3</v>
      </c>
      <c r="HQ204" s="3" t="s">
        <v>3</v>
      </c>
      <c r="HS204" s="3">
        <v>0</v>
      </c>
      <c r="IK204" s="3">
        <v>0</v>
      </c>
    </row>
    <row r="205" spans="1:255" x14ac:dyDescent="0.2">
      <c r="A205" s="2">
        <v>17</v>
      </c>
      <c r="B205" s="2">
        <v>1</v>
      </c>
      <c r="C205" s="2"/>
      <c r="D205" s="2"/>
      <c r="E205" s="2" t="s">
        <v>345</v>
      </c>
      <c r="F205" s="2" t="s">
        <v>346</v>
      </c>
      <c r="G205" s="2" t="s">
        <v>347</v>
      </c>
      <c r="H205" s="2" t="s">
        <v>268</v>
      </c>
      <c r="I205" s="2">
        <v>482</v>
      </c>
      <c r="J205" s="2">
        <v>0</v>
      </c>
      <c r="K205" s="2">
        <v>482</v>
      </c>
      <c r="L205" s="2"/>
      <c r="M205" s="2"/>
      <c r="N205" s="2"/>
      <c r="O205" s="2">
        <f t="shared" si="174"/>
        <v>7610.78</v>
      </c>
      <c r="P205" s="2">
        <f>ROUND((ROUND((AC205*I205),2)*BC205),2)</f>
        <v>7610.78</v>
      </c>
      <c r="Q205" s="2">
        <f t="shared" ref="Q205:Q214" si="209">(ROUND((ROUND(((ET205)*AV205*I205),2)*BB205),2)+ROUND((ROUND(((AE205-(EU205))*AV205*I205),2)*BS205),2))</f>
        <v>0</v>
      </c>
      <c r="R205" s="2">
        <f t="shared" ref="R205:R214" si="210">(ROUND((ROUND(((EU205)*AV205*I205),2)*BS205),2)+ROUND((ROUND(((AE205-(EU205))*AV205*I205),2)*BS205),2))</f>
        <v>0</v>
      </c>
      <c r="S205" s="2">
        <f t="shared" si="175"/>
        <v>0</v>
      </c>
      <c r="T205" s="2">
        <f t="shared" si="176"/>
        <v>0</v>
      </c>
      <c r="U205" s="2">
        <f t="shared" si="177"/>
        <v>0</v>
      </c>
      <c r="V205" s="2">
        <f t="shared" si="178"/>
        <v>0</v>
      </c>
      <c r="W205" s="2">
        <f t="shared" si="179"/>
        <v>0</v>
      </c>
      <c r="X205" s="2">
        <f t="shared" ref="X205:X214" si="211">(ROUND((((S205+ROUND((ROUND(((EU205)*AV205*I205),2)*BS205),2))*AT205)/100),2)+ROUND(((ROUND((ROUND(((AE205-(EU205))*AV205*I205),2)*BS205),2)*AT205)/100),2))</f>
        <v>0</v>
      </c>
      <c r="Y205" s="2">
        <f t="shared" ref="Y205:Y214" si="212">(ROUND((((S205+ROUND((ROUND(((EU205)*AV205*I205),2)*BS205),2))*AU205)/100),2)+ROUND(((ROUND((ROUND(((AE205-(EU205))*AV205*I205),2)*BS205),2)*AU205)/100),2))</f>
        <v>0</v>
      </c>
      <c r="Z205" s="2"/>
      <c r="AA205" s="2">
        <v>55929113</v>
      </c>
      <c r="AB205" s="2">
        <f t="shared" si="180"/>
        <v>15.79</v>
      </c>
      <c r="AC205" s="2">
        <f t="shared" ref="AC205:AC214" si="213">ROUND((ES205),6)</f>
        <v>15.79</v>
      </c>
      <c r="AD205" s="2">
        <f t="shared" ref="AD205:AD214" si="214">ROUND((((ET205)-(EU205))+AE205),6)</f>
        <v>0</v>
      </c>
      <c r="AE205" s="2">
        <f t="shared" ref="AE205:AE214" si="215">ROUND((EU205),6)</f>
        <v>0</v>
      </c>
      <c r="AF205" s="2">
        <f t="shared" ref="AF205:AF214" si="216">ROUND((EV205),6)</f>
        <v>0</v>
      </c>
      <c r="AG205" s="2">
        <f t="shared" si="181"/>
        <v>0</v>
      </c>
      <c r="AH205" s="2">
        <f t="shared" ref="AH205:AH214" si="217">(EW205)</f>
        <v>0</v>
      </c>
      <c r="AI205" s="2">
        <f t="shared" ref="AI205:AI214" si="218">(EX205)</f>
        <v>0</v>
      </c>
      <c r="AJ205" s="2">
        <f t="shared" si="182"/>
        <v>0</v>
      </c>
      <c r="AK205" s="2">
        <v>15.79</v>
      </c>
      <c r="AL205" s="2">
        <v>15.79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1</v>
      </c>
      <c r="AW205" s="2">
        <v>1</v>
      </c>
      <c r="AX205" s="2"/>
      <c r="AY205" s="2"/>
      <c r="AZ205" s="2">
        <v>1</v>
      </c>
      <c r="BA205" s="2">
        <v>1</v>
      </c>
      <c r="BB205" s="2">
        <v>1</v>
      </c>
      <c r="BC205" s="2">
        <v>1</v>
      </c>
      <c r="BD205" s="2" t="s">
        <v>3</v>
      </c>
      <c r="BE205" s="2" t="s">
        <v>3</v>
      </c>
      <c r="BF205" s="2" t="s">
        <v>3</v>
      </c>
      <c r="BG205" s="2" t="s">
        <v>3</v>
      </c>
      <c r="BH205" s="2">
        <v>3</v>
      </c>
      <c r="BI205" s="2">
        <v>3</v>
      </c>
      <c r="BJ205" s="2" t="s">
        <v>348</v>
      </c>
      <c r="BK205" s="2"/>
      <c r="BL205" s="2"/>
      <c r="BM205" s="2">
        <v>746</v>
      </c>
      <c r="BN205" s="2">
        <v>0</v>
      </c>
      <c r="BO205" s="2" t="s">
        <v>3</v>
      </c>
      <c r="BP205" s="2">
        <v>0</v>
      </c>
      <c r="BQ205" s="2">
        <v>130</v>
      </c>
      <c r="BR205" s="2">
        <v>0</v>
      </c>
      <c r="BS205" s="2">
        <v>1</v>
      </c>
      <c r="BT205" s="2">
        <v>1</v>
      </c>
      <c r="BU205" s="2">
        <v>1</v>
      </c>
      <c r="BV205" s="2">
        <v>1</v>
      </c>
      <c r="BW205" s="2">
        <v>1</v>
      </c>
      <c r="BX205" s="2">
        <v>1</v>
      </c>
      <c r="BY205" s="2" t="s">
        <v>3</v>
      </c>
      <c r="BZ205" s="2">
        <v>0</v>
      </c>
      <c r="CA205" s="2">
        <v>0</v>
      </c>
      <c r="CB205" s="2" t="s">
        <v>3</v>
      </c>
      <c r="CC205" s="2"/>
      <c r="CD205" s="2"/>
      <c r="CE205" s="2">
        <v>1566</v>
      </c>
      <c r="CF205" s="2">
        <v>0</v>
      </c>
      <c r="CG205" s="2">
        <v>0</v>
      </c>
      <c r="CH205" s="2"/>
      <c r="CI205" s="2"/>
      <c r="CJ205" s="2"/>
      <c r="CK205" s="2"/>
      <c r="CL205" s="2"/>
      <c r="CM205" s="2">
        <v>0</v>
      </c>
      <c r="CN205" s="2" t="s">
        <v>3</v>
      </c>
      <c r="CO205" s="2">
        <v>0</v>
      </c>
      <c r="CP205" s="2">
        <f t="shared" si="183"/>
        <v>7610.78</v>
      </c>
      <c r="CQ205" s="2">
        <f>ROUND((ROUND((AC205*1),2)*BC205),2)</f>
        <v>15.79</v>
      </c>
      <c r="CR205" s="2">
        <f t="shared" ref="CR205:CR214" si="219">(ROUND((ROUND(((ET205)*AV205*1),2)*BB205),2)+ROUND((ROUND(((AE205-(EU205))*AV205*1),2)*BS205),2))</f>
        <v>0</v>
      </c>
      <c r="CS205" s="2">
        <f t="shared" ref="CS205:CS214" si="220">(ROUND((ROUND(((EU205)*AV205*1),2)*BS205),2)+ROUND((ROUND(((AE205-(EU205))*AV205*1),2)*BS205),2))</f>
        <v>0</v>
      </c>
      <c r="CT205" s="2">
        <f t="shared" si="184"/>
        <v>0</v>
      </c>
      <c r="CU205" s="2">
        <f t="shared" si="185"/>
        <v>0</v>
      </c>
      <c r="CV205" s="2">
        <f t="shared" si="186"/>
        <v>0</v>
      </c>
      <c r="CW205" s="2">
        <f t="shared" si="187"/>
        <v>0</v>
      </c>
      <c r="CX205" s="2">
        <f t="shared" si="188"/>
        <v>0</v>
      </c>
      <c r="CY205" s="2">
        <f t="shared" ref="CY205:CY214" si="221">(ROUND((((S205+ROUND((ROUND(((EU205)*AV205*1),2)*BS205),2))*AT205)/100),2)+ROUND(((ROUND((ROUND(((AE205-(EU205))*AV205*1),2)*BS205),2)*AT205)/100),2))</f>
        <v>0</v>
      </c>
      <c r="CZ205" s="2">
        <f t="shared" ref="CZ205:CZ214" si="222">(ROUND((((S205+ROUND((ROUND(((EU205)*AV205*1),2)*BS205),2))*AU205)/100),2)+ROUND(((ROUND((ROUND(((AE205-(EU205))*AV205*1),2)*BS205),2)*AU205)/100),2))</f>
        <v>0</v>
      </c>
      <c r="DA205" s="2"/>
      <c r="DB205" s="2"/>
      <c r="DC205" s="2" t="s">
        <v>3</v>
      </c>
      <c r="DD205" s="2" t="s">
        <v>3</v>
      </c>
      <c r="DE205" s="2" t="s">
        <v>3</v>
      </c>
      <c r="DF205" s="2" t="s">
        <v>3</v>
      </c>
      <c r="DG205" s="2" t="s">
        <v>3</v>
      </c>
      <c r="DH205" s="2" t="s">
        <v>3</v>
      </c>
      <c r="DI205" s="2" t="s">
        <v>3</v>
      </c>
      <c r="DJ205" s="2" t="s">
        <v>3</v>
      </c>
      <c r="DK205" s="2" t="s">
        <v>3</v>
      </c>
      <c r="DL205" s="2" t="s">
        <v>3</v>
      </c>
      <c r="DM205" s="2" t="s">
        <v>3</v>
      </c>
      <c r="DN205" s="2">
        <v>0</v>
      </c>
      <c r="DO205" s="2">
        <v>0</v>
      </c>
      <c r="DP205" s="2">
        <v>1</v>
      </c>
      <c r="DQ205" s="2">
        <v>1</v>
      </c>
      <c r="DR205" s="2"/>
      <c r="DS205" s="2"/>
      <c r="DT205" s="2"/>
      <c r="DU205" s="2">
        <v>1010</v>
      </c>
      <c r="DV205" s="2" t="s">
        <v>268</v>
      </c>
      <c r="DW205" s="2" t="s">
        <v>268</v>
      </c>
      <c r="DX205" s="2">
        <v>1</v>
      </c>
      <c r="DY205" s="2"/>
      <c r="DZ205" s="2" t="s">
        <v>3</v>
      </c>
      <c r="EA205" s="2" t="s">
        <v>3</v>
      </c>
      <c r="EB205" s="2" t="s">
        <v>3</v>
      </c>
      <c r="EC205" s="2" t="s">
        <v>3</v>
      </c>
      <c r="ED205" s="2"/>
      <c r="EE205" s="2">
        <v>55393806</v>
      </c>
      <c r="EF205" s="2">
        <v>130</v>
      </c>
      <c r="EG205" s="2" t="s">
        <v>324</v>
      </c>
      <c r="EH205" s="2">
        <v>0</v>
      </c>
      <c r="EI205" s="2" t="s">
        <v>3</v>
      </c>
      <c r="EJ205" s="2">
        <v>3</v>
      </c>
      <c r="EK205" s="2">
        <v>746</v>
      </c>
      <c r="EL205" s="2" t="s">
        <v>325</v>
      </c>
      <c r="EM205" s="2" t="s">
        <v>326</v>
      </c>
      <c r="EN205" s="2"/>
      <c r="EO205" s="2" t="s">
        <v>3</v>
      </c>
      <c r="EP205" s="2"/>
      <c r="EQ205" s="2">
        <v>0</v>
      </c>
      <c r="ER205" s="2">
        <v>15.79</v>
      </c>
      <c r="ES205" s="2">
        <v>15.79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>
        <v>0</v>
      </c>
      <c r="FR205" s="2">
        <f t="shared" ref="FR205:FR214" si="223">P205</f>
        <v>7610.78</v>
      </c>
      <c r="FS205" s="2">
        <v>0</v>
      </c>
      <c r="FT205" s="2"/>
      <c r="FU205" s="2"/>
      <c r="FV205" s="2"/>
      <c r="FW205" s="2"/>
      <c r="FX205" s="2">
        <v>0</v>
      </c>
      <c r="FY205" s="2">
        <v>0</v>
      </c>
      <c r="FZ205" s="2"/>
      <c r="GA205" s="2" t="s">
        <v>3</v>
      </c>
      <c r="GB205" s="2"/>
      <c r="GC205" s="2"/>
      <c r="GD205" s="2">
        <v>1</v>
      </c>
      <c r="GE205" s="2"/>
      <c r="GF205" s="2">
        <v>1036736262</v>
      </c>
      <c r="GG205" s="2">
        <v>2</v>
      </c>
      <c r="GH205" s="2">
        <v>1</v>
      </c>
      <c r="GI205" s="2">
        <v>-2</v>
      </c>
      <c r="GJ205" s="2">
        <v>0</v>
      </c>
      <c r="GK205" s="2">
        <v>0</v>
      </c>
      <c r="GL205" s="2">
        <f t="shared" si="189"/>
        <v>0</v>
      </c>
      <c r="GM205" s="2">
        <f t="shared" si="190"/>
        <v>7610.78</v>
      </c>
      <c r="GN205" s="2">
        <f t="shared" si="191"/>
        <v>0</v>
      </c>
      <c r="GO205" s="2">
        <f t="shared" si="192"/>
        <v>0</v>
      </c>
      <c r="GP205" s="2">
        <f t="shared" si="193"/>
        <v>0</v>
      </c>
      <c r="GQ205" s="2"/>
      <c r="GR205" s="2">
        <v>0</v>
      </c>
      <c r="GS205" s="2">
        <v>3</v>
      </c>
      <c r="GT205" s="2">
        <v>0</v>
      </c>
      <c r="GU205" s="2" t="s">
        <v>3</v>
      </c>
      <c r="GV205" s="2">
        <f t="shared" si="194"/>
        <v>0</v>
      </c>
      <c r="GW205" s="2">
        <v>1</v>
      </c>
      <c r="GX205" s="2">
        <f t="shared" si="195"/>
        <v>0</v>
      </c>
      <c r="GY205" s="2"/>
      <c r="GZ205" s="2"/>
      <c r="HA205" s="2">
        <v>0</v>
      </c>
      <c r="HB205" s="2">
        <v>0</v>
      </c>
      <c r="HC205" s="2">
        <f t="shared" si="196"/>
        <v>0</v>
      </c>
      <c r="HD205" s="2"/>
      <c r="HE205" s="2" t="s">
        <v>3</v>
      </c>
      <c r="HF205" s="2" t="s">
        <v>3</v>
      </c>
      <c r="HG205" s="2"/>
      <c r="HH205" s="2"/>
      <c r="HI205" s="2"/>
      <c r="HJ205" s="2"/>
      <c r="HK205" s="2"/>
      <c r="HL205" s="2"/>
      <c r="HM205" s="2" t="s">
        <v>3</v>
      </c>
      <c r="HN205" s="2" t="s">
        <v>3</v>
      </c>
      <c r="HO205" s="2" t="s">
        <v>3</v>
      </c>
      <c r="HP205" s="2" t="s">
        <v>3</v>
      </c>
      <c r="HQ205" s="2" t="s">
        <v>3</v>
      </c>
      <c r="HR205" s="2"/>
      <c r="HS205" s="2">
        <v>0</v>
      </c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>
        <v>0</v>
      </c>
      <c r="IL205" s="2"/>
      <c r="IM205" s="2"/>
      <c r="IN205" s="2"/>
      <c r="IO205" s="2"/>
      <c r="IP205" s="2"/>
      <c r="IQ205" s="2"/>
      <c r="IR205" s="2"/>
      <c r="IS205" s="2"/>
      <c r="IT205" s="2"/>
      <c r="IU205" s="2"/>
    </row>
    <row r="206" spans="1:255" x14ac:dyDescent="0.2">
      <c r="A206" s="3">
        <v>17</v>
      </c>
      <c r="B206" s="3">
        <v>1</v>
      </c>
      <c r="E206" s="3" t="s">
        <v>345</v>
      </c>
      <c r="F206" s="3" t="s">
        <v>346</v>
      </c>
      <c r="G206" s="3" t="s">
        <v>347</v>
      </c>
      <c r="H206" s="3" t="s">
        <v>268</v>
      </c>
      <c r="I206" s="3">
        <v>482</v>
      </c>
      <c r="J206" s="3">
        <v>0</v>
      </c>
      <c r="K206" s="3">
        <v>482</v>
      </c>
      <c r="O206" s="3">
        <f t="shared" si="174"/>
        <v>52514.38</v>
      </c>
      <c r="P206" s="3">
        <f>ROUND((ROUND((AC206*I206),2)*BC206),2)</f>
        <v>52514.38</v>
      </c>
      <c r="Q206" s="3">
        <f t="shared" si="209"/>
        <v>0</v>
      </c>
      <c r="R206" s="3">
        <f t="shared" si="210"/>
        <v>0</v>
      </c>
      <c r="S206" s="3">
        <f t="shared" si="175"/>
        <v>0</v>
      </c>
      <c r="T206" s="3">
        <f t="shared" si="176"/>
        <v>0</v>
      </c>
      <c r="U206" s="3">
        <f t="shared" si="177"/>
        <v>0</v>
      </c>
      <c r="V206" s="3">
        <f t="shared" si="178"/>
        <v>0</v>
      </c>
      <c r="W206" s="3">
        <f t="shared" si="179"/>
        <v>0</v>
      </c>
      <c r="X206" s="3">
        <f t="shared" si="211"/>
        <v>0</v>
      </c>
      <c r="Y206" s="3">
        <f t="shared" si="212"/>
        <v>0</v>
      </c>
      <c r="AA206" s="3">
        <v>55929115</v>
      </c>
      <c r="AB206" s="3">
        <f t="shared" si="180"/>
        <v>15.79</v>
      </c>
      <c r="AC206" s="3">
        <f t="shared" si="213"/>
        <v>15.79</v>
      </c>
      <c r="AD206" s="3">
        <f t="shared" si="214"/>
        <v>0</v>
      </c>
      <c r="AE206" s="3">
        <f t="shared" si="215"/>
        <v>0</v>
      </c>
      <c r="AF206" s="3">
        <f t="shared" si="216"/>
        <v>0</v>
      </c>
      <c r="AG206" s="3">
        <f t="shared" si="181"/>
        <v>0</v>
      </c>
      <c r="AH206" s="3">
        <f t="shared" si="217"/>
        <v>0</v>
      </c>
      <c r="AI206" s="3">
        <f t="shared" si="218"/>
        <v>0</v>
      </c>
      <c r="AJ206" s="3">
        <f t="shared" si="182"/>
        <v>0</v>
      </c>
      <c r="AK206" s="3">
        <v>15.79</v>
      </c>
      <c r="AL206" s="3">
        <v>15.79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1</v>
      </c>
      <c r="AW206" s="3">
        <v>1</v>
      </c>
      <c r="AZ206" s="3">
        <v>1</v>
      </c>
      <c r="BA206" s="3">
        <v>1</v>
      </c>
      <c r="BB206" s="3">
        <v>1</v>
      </c>
      <c r="BC206" s="3">
        <v>6.9</v>
      </c>
      <c r="BD206" s="3" t="s">
        <v>3</v>
      </c>
      <c r="BE206" s="3" t="s">
        <v>3</v>
      </c>
      <c r="BF206" s="3" t="s">
        <v>3</v>
      </c>
      <c r="BG206" s="3" t="s">
        <v>3</v>
      </c>
      <c r="BH206" s="3">
        <v>3</v>
      </c>
      <c r="BI206" s="3">
        <v>3</v>
      </c>
      <c r="BJ206" s="3" t="s">
        <v>348</v>
      </c>
      <c r="BM206" s="3">
        <v>746</v>
      </c>
      <c r="BN206" s="3">
        <v>0</v>
      </c>
      <c r="BO206" s="3" t="s">
        <v>3</v>
      </c>
      <c r="BP206" s="3">
        <v>0</v>
      </c>
      <c r="BQ206" s="3">
        <v>130</v>
      </c>
      <c r="BR206" s="3">
        <v>0</v>
      </c>
      <c r="BS206" s="3">
        <v>1</v>
      </c>
      <c r="BT206" s="3">
        <v>1</v>
      </c>
      <c r="BU206" s="3">
        <v>1</v>
      </c>
      <c r="BV206" s="3">
        <v>1</v>
      </c>
      <c r="BW206" s="3">
        <v>1</v>
      </c>
      <c r="BX206" s="3">
        <v>1</v>
      </c>
      <c r="BY206" s="3" t="s">
        <v>3</v>
      </c>
      <c r="BZ206" s="3">
        <v>0</v>
      </c>
      <c r="CA206" s="3">
        <v>0</v>
      </c>
      <c r="CB206" s="3" t="s">
        <v>3</v>
      </c>
      <c r="CE206" s="3">
        <v>1566</v>
      </c>
      <c r="CF206" s="3">
        <v>0</v>
      </c>
      <c r="CG206" s="3">
        <v>0</v>
      </c>
      <c r="CM206" s="3">
        <v>0</v>
      </c>
      <c r="CN206" s="3" t="s">
        <v>3</v>
      </c>
      <c r="CO206" s="3">
        <v>0</v>
      </c>
      <c r="CP206" s="3">
        <f t="shared" si="183"/>
        <v>52514.38</v>
      </c>
      <c r="CQ206" s="3">
        <f>ROUND((ROUND((AC206*1),2)*BC206),2)</f>
        <v>108.95</v>
      </c>
      <c r="CR206" s="3">
        <f t="shared" si="219"/>
        <v>0</v>
      </c>
      <c r="CS206" s="3">
        <f t="shared" si="220"/>
        <v>0</v>
      </c>
      <c r="CT206" s="3">
        <f t="shared" si="184"/>
        <v>0</v>
      </c>
      <c r="CU206" s="3">
        <f t="shared" si="185"/>
        <v>0</v>
      </c>
      <c r="CV206" s="3">
        <f t="shared" si="186"/>
        <v>0</v>
      </c>
      <c r="CW206" s="3">
        <f t="shared" si="187"/>
        <v>0</v>
      </c>
      <c r="CX206" s="3">
        <f t="shared" si="188"/>
        <v>0</v>
      </c>
      <c r="CY206" s="3">
        <f t="shared" si="221"/>
        <v>0</v>
      </c>
      <c r="CZ206" s="3">
        <f t="shared" si="222"/>
        <v>0</v>
      </c>
      <c r="DC206" s="3" t="s">
        <v>3</v>
      </c>
      <c r="DD206" s="3" t="s">
        <v>3</v>
      </c>
      <c r="DE206" s="3" t="s">
        <v>3</v>
      </c>
      <c r="DF206" s="3" t="s">
        <v>3</v>
      </c>
      <c r="DG206" s="3" t="s">
        <v>3</v>
      </c>
      <c r="DH206" s="3" t="s">
        <v>3</v>
      </c>
      <c r="DI206" s="3" t="s">
        <v>3</v>
      </c>
      <c r="DJ206" s="3" t="s">
        <v>3</v>
      </c>
      <c r="DK206" s="3" t="s">
        <v>3</v>
      </c>
      <c r="DL206" s="3" t="s">
        <v>3</v>
      </c>
      <c r="DM206" s="3" t="s">
        <v>3</v>
      </c>
      <c r="DN206" s="3">
        <v>0</v>
      </c>
      <c r="DO206" s="3">
        <v>0</v>
      </c>
      <c r="DP206" s="3">
        <v>1</v>
      </c>
      <c r="DQ206" s="3">
        <v>1</v>
      </c>
      <c r="DU206" s="3">
        <v>1010</v>
      </c>
      <c r="DV206" s="3" t="s">
        <v>268</v>
      </c>
      <c r="DW206" s="3" t="s">
        <v>268</v>
      </c>
      <c r="DX206" s="3">
        <v>1</v>
      </c>
      <c r="DZ206" s="3" t="s">
        <v>3</v>
      </c>
      <c r="EA206" s="3" t="s">
        <v>3</v>
      </c>
      <c r="EB206" s="3" t="s">
        <v>3</v>
      </c>
      <c r="EC206" s="3" t="s">
        <v>3</v>
      </c>
      <c r="EE206" s="3">
        <v>55393806</v>
      </c>
      <c r="EF206" s="3">
        <v>130</v>
      </c>
      <c r="EG206" s="3" t="s">
        <v>324</v>
      </c>
      <c r="EH206" s="3">
        <v>0</v>
      </c>
      <c r="EI206" s="3" t="s">
        <v>3</v>
      </c>
      <c r="EJ206" s="3">
        <v>3</v>
      </c>
      <c r="EK206" s="3">
        <v>746</v>
      </c>
      <c r="EL206" s="3" t="s">
        <v>325</v>
      </c>
      <c r="EM206" s="3" t="s">
        <v>326</v>
      </c>
      <c r="EO206" s="3" t="s">
        <v>3</v>
      </c>
      <c r="EQ206" s="3">
        <v>0</v>
      </c>
      <c r="ER206" s="3">
        <v>15.79</v>
      </c>
      <c r="ES206" s="3">
        <v>15.79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>
        <v>0</v>
      </c>
      <c r="FQ206" s="3">
        <v>0</v>
      </c>
      <c r="FR206" s="3">
        <f t="shared" si="223"/>
        <v>52514.38</v>
      </c>
      <c r="FS206" s="3">
        <v>0</v>
      </c>
      <c r="FX206" s="3">
        <v>0</v>
      </c>
      <c r="FY206" s="3">
        <v>0</v>
      </c>
      <c r="GA206" s="3" t="s">
        <v>3</v>
      </c>
      <c r="GD206" s="3">
        <v>1</v>
      </c>
      <c r="GF206" s="3">
        <v>1036736262</v>
      </c>
      <c r="GG206" s="3">
        <v>2</v>
      </c>
      <c r="GH206" s="3">
        <v>1</v>
      </c>
      <c r="GI206" s="3">
        <v>2</v>
      </c>
      <c r="GJ206" s="3">
        <v>0</v>
      </c>
      <c r="GK206" s="3">
        <v>0</v>
      </c>
      <c r="GL206" s="3">
        <f t="shared" si="189"/>
        <v>0</v>
      </c>
      <c r="GM206" s="3">
        <f t="shared" si="190"/>
        <v>52514.38</v>
      </c>
      <c r="GN206" s="3">
        <f t="shared" si="191"/>
        <v>0</v>
      </c>
      <c r="GO206" s="3">
        <f t="shared" si="192"/>
        <v>0</v>
      </c>
      <c r="GP206" s="3">
        <f t="shared" si="193"/>
        <v>0</v>
      </c>
      <c r="GR206" s="3">
        <v>0</v>
      </c>
      <c r="GS206" s="3">
        <v>3</v>
      </c>
      <c r="GT206" s="3">
        <v>0</v>
      </c>
      <c r="GU206" s="3" t="s">
        <v>3</v>
      </c>
      <c r="GV206" s="3">
        <f t="shared" si="194"/>
        <v>0</v>
      </c>
      <c r="GW206" s="3">
        <v>1</v>
      </c>
      <c r="GX206" s="3">
        <f t="shared" si="195"/>
        <v>0</v>
      </c>
      <c r="HA206" s="3">
        <v>0</v>
      </c>
      <c r="HB206" s="3">
        <v>0</v>
      </c>
      <c r="HC206" s="3">
        <f t="shared" si="196"/>
        <v>0</v>
      </c>
      <c r="HE206" s="3" t="s">
        <v>3</v>
      </c>
      <c r="HF206" s="3" t="s">
        <v>3</v>
      </c>
      <c r="HM206" s="3" t="s">
        <v>3</v>
      </c>
      <c r="HN206" s="3" t="s">
        <v>3</v>
      </c>
      <c r="HO206" s="3" t="s">
        <v>3</v>
      </c>
      <c r="HP206" s="3" t="s">
        <v>3</v>
      </c>
      <c r="HQ206" s="3" t="s">
        <v>3</v>
      </c>
      <c r="HS206" s="3">
        <v>0</v>
      </c>
      <c r="IK206" s="3">
        <v>0</v>
      </c>
    </row>
    <row r="207" spans="1:255" x14ac:dyDescent="0.2">
      <c r="A207" s="2">
        <v>17</v>
      </c>
      <c r="B207" s="2">
        <v>1</v>
      </c>
      <c r="C207" s="2"/>
      <c r="D207" s="2"/>
      <c r="E207" s="2" t="s">
        <v>349</v>
      </c>
      <c r="F207" s="2" t="s">
        <v>350</v>
      </c>
      <c r="G207" s="2" t="s">
        <v>351</v>
      </c>
      <c r="H207" s="2" t="s">
        <v>161</v>
      </c>
      <c r="I207" s="2">
        <v>8</v>
      </c>
      <c r="J207" s="2">
        <v>0</v>
      </c>
      <c r="K207" s="2">
        <v>8</v>
      </c>
      <c r="L207" s="2"/>
      <c r="M207" s="2"/>
      <c r="N207" s="2"/>
      <c r="O207" s="2">
        <f t="shared" si="174"/>
        <v>535.44000000000005</v>
      </c>
      <c r="P207" s="2">
        <f t="shared" ref="P207:P214" si="224">ROUND((ROUND((AC207*AW207*I207),2)*BC207),2)</f>
        <v>535.44000000000005</v>
      </c>
      <c r="Q207" s="2">
        <f t="shared" si="209"/>
        <v>0</v>
      </c>
      <c r="R207" s="2">
        <f t="shared" si="210"/>
        <v>0</v>
      </c>
      <c r="S207" s="2">
        <f t="shared" si="175"/>
        <v>0</v>
      </c>
      <c r="T207" s="2">
        <f t="shared" si="176"/>
        <v>0</v>
      </c>
      <c r="U207" s="2">
        <f t="shared" si="177"/>
        <v>0</v>
      </c>
      <c r="V207" s="2">
        <f t="shared" si="178"/>
        <v>0</v>
      </c>
      <c r="W207" s="2">
        <f t="shared" si="179"/>
        <v>0</v>
      </c>
      <c r="X207" s="2">
        <f t="shared" si="211"/>
        <v>0</v>
      </c>
      <c r="Y207" s="2">
        <f t="shared" si="212"/>
        <v>0</v>
      </c>
      <c r="Z207" s="2"/>
      <c r="AA207" s="2">
        <v>55929113</v>
      </c>
      <c r="AB207" s="2">
        <f t="shared" si="180"/>
        <v>66.930000000000007</v>
      </c>
      <c r="AC207" s="2">
        <f t="shared" si="213"/>
        <v>66.930000000000007</v>
      </c>
      <c r="AD207" s="2">
        <f t="shared" si="214"/>
        <v>0</v>
      </c>
      <c r="AE207" s="2">
        <f t="shared" si="215"/>
        <v>0</v>
      </c>
      <c r="AF207" s="2">
        <f t="shared" si="216"/>
        <v>0</v>
      </c>
      <c r="AG207" s="2">
        <f t="shared" si="181"/>
        <v>0</v>
      </c>
      <c r="AH207" s="2">
        <f t="shared" si="217"/>
        <v>0</v>
      </c>
      <c r="AI207" s="2">
        <f t="shared" si="218"/>
        <v>0</v>
      </c>
      <c r="AJ207" s="2">
        <f t="shared" si="182"/>
        <v>0</v>
      </c>
      <c r="AK207" s="2">
        <v>66.930000000000007</v>
      </c>
      <c r="AL207" s="2">
        <v>66.930000000000007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1</v>
      </c>
      <c r="AW207" s="2">
        <v>1</v>
      </c>
      <c r="AX207" s="2"/>
      <c r="AY207" s="2"/>
      <c r="AZ207" s="2">
        <v>1</v>
      </c>
      <c r="BA207" s="2">
        <v>1</v>
      </c>
      <c r="BB207" s="2">
        <v>1</v>
      </c>
      <c r="BC207" s="2">
        <v>1</v>
      </c>
      <c r="BD207" s="2" t="s">
        <v>3</v>
      </c>
      <c r="BE207" s="2" t="s">
        <v>3</v>
      </c>
      <c r="BF207" s="2" t="s">
        <v>3</v>
      </c>
      <c r="BG207" s="2" t="s">
        <v>3</v>
      </c>
      <c r="BH207" s="2">
        <v>3</v>
      </c>
      <c r="BI207" s="2">
        <v>3</v>
      </c>
      <c r="BJ207" s="2" t="s">
        <v>350</v>
      </c>
      <c r="BK207" s="2"/>
      <c r="BL207" s="2"/>
      <c r="BM207" s="2">
        <v>400007</v>
      </c>
      <c r="BN207" s="2">
        <v>0</v>
      </c>
      <c r="BO207" s="2" t="s">
        <v>3</v>
      </c>
      <c r="BP207" s="2">
        <v>0</v>
      </c>
      <c r="BQ207" s="2">
        <v>214</v>
      </c>
      <c r="BR207" s="2">
        <v>0</v>
      </c>
      <c r="BS207" s="2">
        <v>1</v>
      </c>
      <c r="BT207" s="2">
        <v>1</v>
      </c>
      <c r="BU207" s="2">
        <v>1</v>
      </c>
      <c r="BV207" s="2">
        <v>1</v>
      </c>
      <c r="BW207" s="2">
        <v>1</v>
      </c>
      <c r="BX207" s="2">
        <v>1</v>
      </c>
      <c r="BY207" s="2" t="s">
        <v>3</v>
      </c>
      <c r="BZ207" s="2">
        <v>0</v>
      </c>
      <c r="CA207" s="2">
        <v>0</v>
      </c>
      <c r="CB207" s="2" t="s">
        <v>3</v>
      </c>
      <c r="CC207" s="2"/>
      <c r="CD207" s="2"/>
      <c r="CE207" s="2">
        <v>1566</v>
      </c>
      <c r="CF207" s="2">
        <v>0</v>
      </c>
      <c r="CG207" s="2">
        <v>0</v>
      </c>
      <c r="CH207" s="2"/>
      <c r="CI207" s="2"/>
      <c r="CJ207" s="2"/>
      <c r="CK207" s="2"/>
      <c r="CL207" s="2"/>
      <c r="CM207" s="2">
        <v>0</v>
      </c>
      <c r="CN207" s="2" t="s">
        <v>3</v>
      </c>
      <c r="CO207" s="2">
        <v>0</v>
      </c>
      <c r="CP207" s="2">
        <f t="shared" si="183"/>
        <v>535.44000000000005</v>
      </c>
      <c r="CQ207" s="2">
        <f t="shared" ref="CQ207:CQ214" si="225">ROUND((ROUND((AC207*AW207*1),2)*BC207),2)</f>
        <v>66.930000000000007</v>
      </c>
      <c r="CR207" s="2">
        <f t="shared" si="219"/>
        <v>0</v>
      </c>
      <c r="CS207" s="2">
        <f t="shared" si="220"/>
        <v>0</v>
      </c>
      <c r="CT207" s="2">
        <f t="shared" si="184"/>
        <v>0</v>
      </c>
      <c r="CU207" s="2">
        <f t="shared" si="185"/>
        <v>0</v>
      </c>
      <c r="CV207" s="2">
        <f t="shared" si="186"/>
        <v>0</v>
      </c>
      <c r="CW207" s="2">
        <f t="shared" si="187"/>
        <v>0</v>
      </c>
      <c r="CX207" s="2">
        <f t="shared" si="188"/>
        <v>0</v>
      </c>
      <c r="CY207" s="2">
        <f t="shared" si="221"/>
        <v>0</v>
      </c>
      <c r="CZ207" s="2">
        <f t="shared" si="222"/>
        <v>0</v>
      </c>
      <c r="DA207" s="2"/>
      <c r="DB207" s="2"/>
      <c r="DC207" s="2" t="s">
        <v>3</v>
      </c>
      <c r="DD207" s="2" t="s">
        <v>3</v>
      </c>
      <c r="DE207" s="2" t="s">
        <v>3</v>
      </c>
      <c r="DF207" s="2" t="s">
        <v>3</v>
      </c>
      <c r="DG207" s="2" t="s">
        <v>3</v>
      </c>
      <c r="DH207" s="2" t="s">
        <v>3</v>
      </c>
      <c r="DI207" s="2" t="s">
        <v>3</v>
      </c>
      <c r="DJ207" s="2" t="s">
        <v>3</v>
      </c>
      <c r="DK207" s="2" t="s">
        <v>3</v>
      </c>
      <c r="DL207" s="2" t="s">
        <v>3</v>
      </c>
      <c r="DM207" s="2" t="s">
        <v>3</v>
      </c>
      <c r="DN207" s="2">
        <v>0</v>
      </c>
      <c r="DO207" s="2">
        <v>0</v>
      </c>
      <c r="DP207" s="2">
        <v>1</v>
      </c>
      <c r="DQ207" s="2">
        <v>1</v>
      </c>
      <c r="DR207" s="2"/>
      <c r="DS207" s="2"/>
      <c r="DT207" s="2"/>
      <c r="DU207" s="2">
        <v>1013</v>
      </c>
      <c r="DV207" s="2" t="s">
        <v>161</v>
      </c>
      <c r="DW207" s="2" t="s">
        <v>161</v>
      </c>
      <c r="DX207" s="2">
        <v>1</v>
      </c>
      <c r="DY207" s="2"/>
      <c r="DZ207" s="2" t="s">
        <v>3</v>
      </c>
      <c r="EA207" s="2" t="s">
        <v>3</v>
      </c>
      <c r="EB207" s="2" t="s">
        <v>3</v>
      </c>
      <c r="EC207" s="2" t="s">
        <v>3</v>
      </c>
      <c r="ED207" s="2"/>
      <c r="EE207" s="2">
        <v>55393630</v>
      </c>
      <c r="EF207" s="2">
        <v>214</v>
      </c>
      <c r="EG207" s="2" t="s">
        <v>162</v>
      </c>
      <c r="EH207" s="2">
        <v>0</v>
      </c>
      <c r="EI207" s="2" t="s">
        <v>3</v>
      </c>
      <c r="EJ207" s="2">
        <v>3</v>
      </c>
      <c r="EK207" s="2">
        <v>400007</v>
      </c>
      <c r="EL207" s="2" t="s">
        <v>162</v>
      </c>
      <c r="EM207" s="2" t="s">
        <v>163</v>
      </c>
      <c r="EN207" s="2"/>
      <c r="EO207" s="2" t="s">
        <v>3</v>
      </c>
      <c r="EP207" s="2"/>
      <c r="EQ207" s="2">
        <v>16</v>
      </c>
      <c r="ER207" s="2">
        <v>0</v>
      </c>
      <c r="ES207" s="2">
        <v>66.930000000000007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>
        <v>0</v>
      </c>
      <c r="FR207" s="2">
        <f t="shared" si="223"/>
        <v>535.44000000000005</v>
      </c>
      <c r="FS207" s="2">
        <v>0</v>
      </c>
      <c r="FT207" s="2"/>
      <c r="FU207" s="2"/>
      <c r="FV207" s="2"/>
      <c r="FW207" s="2"/>
      <c r="FX207" s="2">
        <v>0</v>
      </c>
      <c r="FY207" s="2">
        <v>0</v>
      </c>
      <c r="FZ207" s="2"/>
      <c r="GA207" s="2" t="s">
        <v>352</v>
      </c>
      <c r="GB207" s="2"/>
      <c r="GC207" s="2"/>
      <c r="GD207" s="2">
        <v>1</v>
      </c>
      <c r="GE207" s="2"/>
      <c r="GF207" s="2">
        <v>-440967716</v>
      </c>
      <c r="GG207" s="2">
        <v>2</v>
      </c>
      <c r="GH207" s="2">
        <v>4</v>
      </c>
      <c r="GI207" s="2">
        <v>-2</v>
      </c>
      <c r="GJ207" s="2">
        <v>0</v>
      </c>
      <c r="GK207" s="2">
        <v>0</v>
      </c>
      <c r="GL207" s="2">
        <f t="shared" si="189"/>
        <v>0</v>
      </c>
      <c r="GM207" s="2">
        <f t="shared" si="190"/>
        <v>535.44000000000005</v>
      </c>
      <c r="GN207" s="2">
        <f t="shared" si="191"/>
        <v>0</v>
      </c>
      <c r="GO207" s="2">
        <f t="shared" si="192"/>
        <v>0</v>
      </c>
      <c r="GP207" s="2">
        <f t="shared" si="193"/>
        <v>0</v>
      </c>
      <c r="GQ207" s="2"/>
      <c r="GR207" s="2">
        <v>1</v>
      </c>
      <c r="GS207" s="2">
        <v>2</v>
      </c>
      <c r="GT207" s="2">
        <v>0</v>
      </c>
      <c r="GU207" s="2" t="s">
        <v>3</v>
      </c>
      <c r="GV207" s="2">
        <f t="shared" si="194"/>
        <v>0</v>
      </c>
      <c r="GW207" s="2">
        <v>1</v>
      </c>
      <c r="GX207" s="2">
        <f t="shared" si="195"/>
        <v>0</v>
      </c>
      <c r="GY207" s="2"/>
      <c r="GZ207" s="2"/>
      <c r="HA207" s="2">
        <v>0</v>
      </c>
      <c r="HB207" s="2">
        <v>0</v>
      </c>
      <c r="HC207" s="2">
        <f t="shared" si="196"/>
        <v>0</v>
      </c>
      <c r="HD207" s="2"/>
      <c r="HE207" s="2" t="s">
        <v>34</v>
      </c>
      <c r="HF207" s="2" t="s">
        <v>165</v>
      </c>
      <c r="HG207" s="2"/>
      <c r="HH207" s="2"/>
      <c r="HI207" s="2"/>
      <c r="HJ207" s="2"/>
      <c r="HK207" s="2"/>
      <c r="HL207" s="2"/>
      <c r="HM207" s="2" t="s">
        <v>3</v>
      </c>
      <c r="HN207" s="2" t="s">
        <v>3</v>
      </c>
      <c r="HO207" s="2" t="s">
        <v>3</v>
      </c>
      <c r="HP207" s="2" t="s">
        <v>3</v>
      </c>
      <c r="HQ207" s="2" t="s">
        <v>3</v>
      </c>
      <c r="HR207" s="2"/>
      <c r="HS207" s="2">
        <v>0</v>
      </c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>
        <v>0</v>
      </c>
      <c r="IL207" s="2"/>
      <c r="IM207" s="2"/>
      <c r="IN207" s="2"/>
      <c r="IO207" s="2"/>
      <c r="IP207" s="2"/>
      <c r="IQ207" s="2"/>
      <c r="IR207" s="2"/>
      <c r="IS207" s="2"/>
      <c r="IT207" s="2"/>
      <c r="IU207" s="2"/>
    </row>
    <row r="208" spans="1:255" x14ac:dyDescent="0.2">
      <c r="A208" s="3">
        <v>17</v>
      </c>
      <c r="B208" s="3">
        <v>1</v>
      </c>
      <c r="E208" s="3" t="s">
        <v>349</v>
      </c>
      <c r="F208" s="3" t="s">
        <v>350</v>
      </c>
      <c r="G208" s="3" t="s">
        <v>351</v>
      </c>
      <c r="H208" s="3" t="s">
        <v>161</v>
      </c>
      <c r="I208" s="3">
        <v>8</v>
      </c>
      <c r="J208" s="3">
        <v>0</v>
      </c>
      <c r="K208" s="3">
        <v>8</v>
      </c>
      <c r="O208" s="3">
        <f t="shared" si="174"/>
        <v>4053.28</v>
      </c>
      <c r="P208" s="3">
        <f t="shared" si="224"/>
        <v>4053.28</v>
      </c>
      <c r="Q208" s="3">
        <f t="shared" si="209"/>
        <v>0</v>
      </c>
      <c r="R208" s="3">
        <f t="shared" si="210"/>
        <v>0</v>
      </c>
      <c r="S208" s="3">
        <f t="shared" si="175"/>
        <v>0</v>
      </c>
      <c r="T208" s="3">
        <f t="shared" si="176"/>
        <v>0</v>
      </c>
      <c r="U208" s="3">
        <f t="shared" si="177"/>
        <v>0</v>
      </c>
      <c r="V208" s="3">
        <f t="shared" si="178"/>
        <v>0</v>
      </c>
      <c r="W208" s="3">
        <f t="shared" si="179"/>
        <v>0</v>
      </c>
      <c r="X208" s="3">
        <f t="shared" si="211"/>
        <v>0</v>
      </c>
      <c r="Y208" s="3">
        <f t="shared" si="212"/>
        <v>0</v>
      </c>
      <c r="AA208" s="3">
        <v>55929115</v>
      </c>
      <c r="AB208" s="3">
        <f t="shared" si="180"/>
        <v>66.930000000000007</v>
      </c>
      <c r="AC208" s="3">
        <f t="shared" si="213"/>
        <v>66.930000000000007</v>
      </c>
      <c r="AD208" s="3">
        <f t="shared" si="214"/>
        <v>0</v>
      </c>
      <c r="AE208" s="3">
        <f t="shared" si="215"/>
        <v>0</v>
      </c>
      <c r="AF208" s="3">
        <f t="shared" si="216"/>
        <v>0</v>
      </c>
      <c r="AG208" s="3">
        <f t="shared" si="181"/>
        <v>0</v>
      </c>
      <c r="AH208" s="3">
        <f t="shared" si="217"/>
        <v>0</v>
      </c>
      <c r="AI208" s="3">
        <f t="shared" si="218"/>
        <v>0</v>
      </c>
      <c r="AJ208" s="3">
        <f t="shared" si="182"/>
        <v>0</v>
      </c>
      <c r="AK208" s="3">
        <v>66.930000000000007</v>
      </c>
      <c r="AL208" s="3">
        <v>66.930000000000007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1</v>
      </c>
      <c r="AW208" s="3">
        <v>1</v>
      </c>
      <c r="AZ208" s="3">
        <v>1</v>
      </c>
      <c r="BA208" s="3">
        <v>1</v>
      </c>
      <c r="BB208" s="3">
        <v>1</v>
      </c>
      <c r="BC208" s="3">
        <v>7.57</v>
      </c>
      <c r="BD208" s="3" t="s">
        <v>3</v>
      </c>
      <c r="BE208" s="3" t="s">
        <v>3</v>
      </c>
      <c r="BF208" s="3" t="s">
        <v>3</v>
      </c>
      <c r="BG208" s="3" t="s">
        <v>3</v>
      </c>
      <c r="BH208" s="3">
        <v>3</v>
      </c>
      <c r="BI208" s="3">
        <v>3</v>
      </c>
      <c r="BJ208" s="3" t="s">
        <v>350</v>
      </c>
      <c r="BM208" s="3">
        <v>400007</v>
      </c>
      <c r="BN208" s="3">
        <v>0</v>
      </c>
      <c r="BO208" s="3" t="s">
        <v>3</v>
      </c>
      <c r="BP208" s="3">
        <v>0</v>
      </c>
      <c r="BQ208" s="3">
        <v>214</v>
      </c>
      <c r="BR208" s="3">
        <v>0</v>
      </c>
      <c r="BS208" s="3">
        <v>1</v>
      </c>
      <c r="BT208" s="3">
        <v>1</v>
      </c>
      <c r="BU208" s="3">
        <v>1</v>
      </c>
      <c r="BV208" s="3">
        <v>1</v>
      </c>
      <c r="BW208" s="3">
        <v>1</v>
      </c>
      <c r="BX208" s="3">
        <v>1</v>
      </c>
      <c r="BY208" s="3" t="s">
        <v>3</v>
      </c>
      <c r="BZ208" s="3">
        <v>0</v>
      </c>
      <c r="CA208" s="3">
        <v>0</v>
      </c>
      <c r="CB208" s="3" t="s">
        <v>3</v>
      </c>
      <c r="CE208" s="3">
        <v>1566</v>
      </c>
      <c r="CF208" s="3">
        <v>0</v>
      </c>
      <c r="CG208" s="3">
        <v>0</v>
      </c>
      <c r="CM208" s="3">
        <v>0</v>
      </c>
      <c r="CN208" s="3" t="s">
        <v>3</v>
      </c>
      <c r="CO208" s="3">
        <v>0</v>
      </c>
      <c r="CP208" s="3">
        <f t="shared" si="183"/>
        <v>4053.28</v>
      </c>
      <c r="CQ208" s="3">
        <f t="shared" si="225"/>
        <v>506.66</v>
      </c>
      <c r="CR208" s="3">
        <f t="shared" si="219"/>
        <v>0</v>
      </c>
      <c r="CS208" s="3">
        <f t="shared" si="220"/>
        <v>0</v>
      </c>
      <c r="CT208" s="3">
        <f t="shared" si="184"/>
        <v>0</v>
      </c>
      <c r="CU208" s="3">
        <f t="shared" si="185"/>
        <v>0</v>
      </c>
      <c r="CV208" s="3">
        <f t="shared" si="186"/>
        <v>0</v>
      </c>
      <c r="CW208" s="3">
        <f t="shared" si="187"/>
        <v>0</v>
      </c>
      <c r="CX208" s="3">
        <f t="shared" si="188"/>
        <v>0</v>
      </c>
      <c r="CY208" s="3">
        <f t="shared" si="221"/>
        <v>0</v>
      </c>
      <c r="CZ208" s="3">
        <f t="shared" si="222"/>
        <v>0</v>
      </c>
      <c r="DC208" s="3" t="s">
        <v>3</v>
      </c>
      <c r="DD208" s="3" t="s">
        <v>3</v>
      </c>
      <c r="DE208" s="3" t="s">
        <v>3</v>
      </c>
      <c r="DF208" s="3" t="s">
        <v>3</v>
      </c>
      <c r="DG208" s="3" t="s">
        <v>3</v>
      </c>
      <c r="DH208" s="3" t="s">
        <v>3</v>
      </c>
      <c r="DI208" s="3" t="s">
        <v>3</v>
      </c>
      <c r="DJ208" s="3" t="s">
        <v>3</v>
      </c>
      <c r="DK208" s="3" t="s">
        <v>3</v>
      </c>
      <c r="DL208" s="3" t="s">
        <v>3</v>
      </c>
      <c r="DM208" s="3" t="s">
        <v>3</v>
      </c>
      <c r="DN208" s="3">
        <v>0</v>
      </c>
      <c r="DO208" s="3">
        <v>0</v>
      </c>
      <c r="DP208" s="3">
        <v>1</v>
      </c>
      <c r="DQ208" s="3">
        <v>1</v>
      </c>
      <c r="DU208" s="3">
        <v>1013</v>
      </c>
      <c r="DV208" s="3" t="s">
        <v>161</v>
      </c>
      <c r="DW208" s="3" t="s">
        <v>161</v>
      </c>
      <c r="DX208" s="3">
        <v>1</v>
      </c>
      <c r="DZ208" s="3" t="s">
        <v>3</v>
      </c>
      <c r="EA208" s="3" t="s">
        <v>3</v>
      </c>
      <c r="EB208" s="3" t="s">
        <v>3</v>
      </c>
      <c r="EC208" s="3" t="s">
        <v>3</v>
      </c>
      <c r="EE208" s="3">
        <v>55393630</v>
      </c>
      <c r="EF208" s="3">
        <v>214</v>
      </c>
      <c r="EG208" s="3" t="s">
        <v>162</v>
      </c>
      <c r="EH208" s="3">
        <v>0</v>
      </c>
      <c r="EI208" s="3" t="s">
        <v>3</v>
      </c>
      <c r="EJ208" s="3">
        <v>3</v>
      </c>
      <c r="EK208" s="3">
        <v>400007</v>
      </c>
      <c r="EL208" s="3" t="s">
        <v>162</v>
      </c>
      <c r="EM208" s="3" t="s">
        <v>163</v>
      </c>
      <c r="EO208" s="3" t="s">
        <v>3</v>
      </c>
      <c r="EQ208" s="3">
        <v>16</v>
      </c>
      <c r="ER208" s="3">
        <v>0</v>
      </c>
      <c r="ES208" s="3">
        <v>66.930000000000007</v>
      </c>
      <c r="ET208" s="3">
        <v>0</v>
      </c>
      <c r="EU208" s="3">
        <v>0</v>
      </c>
      <c r="EV208" s="3">
        <v>0</v>
      </c>
      <c r="EW208" s="3">
        <v>0</v>
      </c>
      <c r="EX208" s="3">
        <v>0</v>
      </c>
      <c r="EY208" s="3">
        <v>0</v>
      </c>
      <c r="EZ208" s="3">
        <v>5</v>
      </c>
      <c r="FC208" s="3">
        <v>1</v>
      </c>
      <c r="FD208" s="3">
        <v>18</v>
      </c>
      <c r="FF208" s="3">
        <v>593</v>
      </c>
      <c r="FQ208" s="3">
        <v>0</v>
      </c>
      <c r="FR208" s="3">
        <f t="shared" si="223"/>
        <v>4053.28</v>
      </c>
      <c r="FS208" s="3">
        <v>0</v>
      </c>
      <c r="FX208" s="3">
        <v>0</v>
      </c>
      <c r="FY208" s="3">
        <v>0</v>
      </c>
      <c r="GA208" s="3" t="s">
        <v>352</v>
      </c>
      <c r="GD208" s="3">
        <v>1</v>
      </c>
      <c r="GF208" s="3">
        <v>-440967716</v>
      </c>
      <c r="GG208" s="3">
        <v>2</v>
      </c>
      <c r="GH208" s="3">
        <v>3</v>
      </c>
      <c r="GI208" s="3">
        <v>5</v>
      </c>
      <c r="GJ208" s="3">
        <v>0</v>
      </c>
      <c r="GK208" s="3">
        <v>0</v>
      </c>
      <c r="GL208" s="3">
        <f t="shared" si="189"/>
        <v>0</v>
      </c>
      <c r="GM208" s="3">
        <f t="shared" si="190"/>
        <v>4053.28</v>
      </c>
      <c r="GN208" s="3">
        <f t="shared" si="191"/>
        <v>0</v>
      </c>
      <c r="GO208" s="3">
        <f t="shared" si="192"/>
        <v>0</v>
      </c>
      <c r="GP208" s="3">
        <f t="shared" si="193"/>
        <v>0</v>
      </c>
      <c r="GR208" s="3">
        <v>1</v>
      </c>
      <c r="GS208" s="3">
        <v>1</v>
      </c>
      <c r="GT208" s="3">
        <v>0</v>
      </c>
      <c r="GU208" s="3" t="s">
        <v>3</v>
      </c>
      <c r="GV208" s="3">
        <f t="shared" si="194"/>
        <v>0</v>
      </c>
      <c r="GW208" s="3">
        <v>1</v>
      </c>
      <c r="GX208" s="3">
        <f t="shared" si="195"/>
        <v>0</v>
      </c>
      <c r="HA208" s="3">
        <v>0</v>
      </c>
      <c r="HB208" s="3">
        <v>0</v>
      </c>
      <c r="HC208" s="3">
        <f t="shared" si="196"/>
        <v>0</v>
      </c>
      <c r="HE208" s="3" t="s">
        <v>34</v>
      </c>
      <c r="HF208" s="3" t="s">
        <v>165</v>
      </c>
      <c r="HM208" s="3" t="s">
        <v>3</v>
      </c>
      <c r="HN208" s="3" t="s">
        <v>3</v>
      </c>
      <c r="HO208" s="3" t="s">
        <v>3</v>
      </c>
      <c r="HP208" s="3" t="s">
        <v>3</v>
      </c>
      <c r="HQ208" s="3" t="s">
        <v>3</v>
      </c>
      <c r="HS208" s="3">
        <v>0</v>
      </c>
      <c r="IK208" s="3">
        <v>0</v>
      </c>
    </row>
    <row r="209" spans="1:255" x14ac:dyDescent="0.2">
      <c r="A209" s="2">
        <v>17</v>
      </c>
      <c r="B209" s="2">
        <v>1</v>
      </c>
      <c r="C209" s="2"/>
      <c r="D209" s="2"/>
      <c r="E209" s="2" t="s">
        <v>353</v>
      </c>
      <c r="F209" s="2" t="s">
        <v>354</v>
      </c>
      <c r="G209" s="2" t="s">
        <v>355</v>
      </c>
      <c r="H209" s="2" t="s">
        <v>161</v>
      </c>
      <c r="I209" s="2">
        <v>2</v>
      </c>
      <c r="J209" s="2">
        <v>0</v>
      </c>
      <c r="K209" s="2">
        <v>2</v>
      </c>
      <c r="L209" s="2"/>
      <c r="M209" s="2"/>
      <c r="N209" s="2"/>
      <c r="O209" s="2">
        <f t="shared" si="174"/>
        <v>111.96</v>
      </c>
      <c r="P209" s="2">
        <f t="shared" si="224"/>
        <v>111.96</v>
      </c>
      <c r="Q209" s="2">
        <f t="shared" si="209"/>
        <v>0</v>
      </c>
      <c r="R209" s="2">
        <f t="shared" si="210"/>
        <v>0</v>
      </c>
      <c r="S209" s="2">
        <f t="shared" si="175"/>
        <v>0</v>
      </c>
      <c r="T209" s="2">
        <f t="shared" si="176"/>
        <v>0</v>
      </c>
      <c r="U209" s="2">
        <f t="shared" si="177"/>
        <v>0</v>
      </c>
      <c r="V209" s="2">
        <f t="shared" si="178"/>
        <v>0</v>
      </c>
      <c r="W209" s="2">
        <f t="shared" si="179"/>
        <v>0</v>
      </c>
      <c r="X209" s="2">
        <f t="shared" si="211"/>
        <v>0</v>
      </c>
      <c r="Y209" s="2">
        <f t="shared" si="212"/>
        <v>0</v>
      </c>
      <c r="Z209" s="2"/>
      <c r="AA209" s="2">
        <v>55929113</v>
      </c>
      <c r="AB209" s="2">
        <f t="shared" si="180"/>
        <v>55.98</v>
      </c>
      <c r="AC209" s="2">
        <f t="shared" si="213"/>
        <v>55.98</v>
      </c>
      <c r="AD209" s="2">
        <f t="shared" si="214"/>
        <v>0</v>
      </c>
      <c r="AE209" s="2">
        <f t="shared" si="215"/>
        <v>0</v>
      </c>
      <c r="AF209" s="2">
        <f t="shared" si="216"/>
        <v>0</v>
      </c>
      <c r="AG209" s="2">
        <f t="shared" si="181"/>
        <v>0</v>
      </c>
      <c r="AH209" s="2">
        <f t="shared" si="217"/>
        <v>0</v>
      </c>
      <c r="AI209" s="2">
        <f t="shared" si="218"/>
        <v>0</v>
      </c>
      <c r="AJ209" s="2">
        <f t="shared" si="182"/>
        <v>0</v>
      </c>
      <c r="AK209" s="2">
        <v>55.98</v>
      </c>
      <c r="AL209" s="2">
        <v>55.98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1</v>
      </c>
      <c r="AW209" s="2">
        <v>1</v>
      </c>
      <c r="AX209" s="2"/>
      <c r="AY209" s="2"/>
      <c r="AZ209" s="2">
        <v>1</v>
      </c>
      <c r="BA209" s="2">
        <v>1</v>
      </c>
      <c r="BB209" s="2">
        <v>1</v>
      </c>
      <c r="BC209" s="2">
        <v>1</v>
      </c>
      <c r="BD209" s="2" t="s">
        <v>3</v>
      </c>
      <c r="BE209" s="2" t="s">
        <v>3</v>
      </c>
      <c r="BF209" s="2" t="s">
        <v>3</v>
      </c>
      <c r="BG209" s="2" t="s">
        <v>3</v>
      </c>
      <c r="BH209" s="2">
        <v>3</v>
      </c>
      <c r="BI209" s="2">
        <v>3</v>
      </c>
      <c r="BJ209" s="2" t="s">
        <v>354</v>
      </c>
      <c r="BK209" s="2"/>
      <c r="BL209" s="2"/>
      <c r="BM209" s="2">
        <v>400007</v>
      </c>
      <c r="BN209" s="2">
        <v>0</v>
      </c>
      <c r="BO209" s="2" t="s">
        <v>3</v>
      </c>
      <c r="BP209" s="2">
        <v>0</v>
      </c>
      <c r="BQ209" s="2">
        <v>214</v>
      </c>
      <c r="BR209" s="2">
        <v>0</v>
      </c>
      <c r="BS209" s="2">
        <v>1</v>
      </c>
      <c r="BT209" s="2">
        <v>1</v>
      </c>
      <c r="BU209" s="2">
        <v>1</v>
      </c>
      <c r="BV209" s="2">
        <v>1</v>
      </c>
      <c r="BW209" s="2">
        <v>1</v>
      </c>
      <c r="BX209" s="2">
        <v>1</v>
      </c>
      <c r="BY209" s="2" t="s">
        <v>3</v>
      </c>
      <c r="BZ209" s="2">
        <v>0</v>
      </c>
      <c r="CA209" s="2">
        <v>0</v>
      </c>
      <c r="CB209" s="2" t="s">
        <v>3</v>
      </c>
      <c r="CC209" s="2"/>
      <c r="CD209" s="2"/>
      <c r="CE209" s="2">
        <v>1566</v>
      </c>
      <c r="CF209" s="2">
        <v>0</v>
      </c>
      <c r="CG209" s="2">
        <v>0</v>
      </c>
      <c r="CH209" s="2"/>
      <c r="CI209" s="2"/>
      <c r="CJ209" s="2"/>
      <c r="CK209" s="2"/>
      <c r="CL209" s="2"/>
      <c r="CM209" s="2">
        <v>0</v>
      </c>
      <c r="CN209" s="2" t="s">
        <v>3</v>
      </c>
      <c r="CO209" s="2">
        <v>0</v>
      </c>
      <c r="CP209" s="2">
        <f t="shared" si="183"/>
        <v>111.96</v>
      </c>
      <c r="CQ209" s="2">
        <f t="shared" si="225"/>
        <v>55.98</v>
      </c>
      <c r="CR209" s="2">
        <f t="shared" si="219"/>
        <v>0</v>
      </c>
      <c r="CS209" s="2">
        <f t="shared" si="220"/>
        <v>0</v>
      </c>
      <c r="CT209" s="2">
        <f t="shared" si="184"/>
        <v>0</v>
      </c>
      <c r="CU209" s="2">
        <f t="shared" si="185"/>
        <v>0</v>
      </c>
      <c r="CV209" s="2">
        <f t="shared" si="186"/>
        <v>0</v>
      </c>
      <c r="CW209" s="2">
        <f t="shared" si="187"/>
        <v>0</v>
      </c>
      <c r="CX209" s="2">
        <f t="shared" si="188"/>
        <v>0</v>
      </c>
      <c r="CY209" s="2">
        <f t="shared" si="221"/>
        <v>0</v>
      </c>
      <c r="CZ209" s="2">
        <f t="shared" si="222"/>
        <v>0</v>
      </c>
      <c r="DA209" s="2"/>
      <c r="DB209" s="2"/>
      <c r="DC209" s="2" t="s">
        <v>3</v>
      </c>
      <c r="DD209" s="2" t="s">
        <v>3</v>
      </c>
      <c r="DE209" s="2" t="s">
        <v>3</v>
      </c>
      <c r="DF209" s="2" t="s">
        <v>3</v>
      </c>
      <c r="DG209" s="2" t="s">
        <v>3</v>
      </c>
      <c r="DH209" s="2" t="s">
        <v>3</v>
      </c>
      <c r="DI209" s="2" t="s">
        <v>3</v>
      </c>
      <c r="DJ209" s="2" t="s">
        <v>3</v>
      </c>
      <c r="DK209" s="2" t="s">
        <v>3</v>
      </c>
      <c r="DL209" s="2" t="s">
        <v>3</v>
      </c>
      <c r="DM209" s="2" t="s">
        <v>3</v>
      </c>
      <c r="DN209" s="2">
        <v>0</v>
      </c>
      <c r="DO209" s="2">
        <v>0</v>
      </c>
      <c r="DP209" s="2">
        <v>1</v>
      </c>
      <c r="DQ209" s="2">
        <v>1</v>
      </c>
      <c r="DR209" s="2"/>
      <c r="DS209" s="2"/>
      <c r="DT209" s="2"/>
      <c r="DU209" s="2">
        <v>1013</v>
      </c>
      <c r="DV209" s="2" t="s">
        <v>161</v>
      </c>
      <c r="DW209" s="2" t="s">
        <v>161</v>
      </c>
      <c r="DX209" s="2">
        <v>1</v>
      </c>
      <c r="DY209" s="2"/>
      <c r="DZ209" s="2" t="s">
        <v>3</v>
      </c>
      <c r="EA209" s="2" t="s">
        <v>3</v>
      </c>
      <c r="EB209" s="2" t="s">
        <v>3</v>
      </c>
      <c r="EC209" s="2" t="s">
        <v>3</v>
      </c>
      <c r="ED209" s="2"/>
      <c r="EE209" s="2">
        <v>55393630</v>
      </c>
      <c r="EF209" s="2">
        <v>214</v>
      </c>
      <c r="EG209" s="2" t="s">
        <v>162</v>
      </c>
      <c r="EH209" s="2">
        <v>0</v>
      </c>
      <c r="EI209" s="2" t="s">
        <v>3</v>
      </c>
      <c r="EJ209" s="2">
        <v>3</v>
      </c>
      <c r="EK209" s="2">
        <v>400007</v>
      </c>
      <c r="EL209" s="2" t="s">
        <v>162</v>
      </c>
      <c r="EM209" s="2" t="s">
        <v>163</v>
      </c>
      <c r="EN209" s="2"/>
      <c r="EO209" s="2" t="s">
        <v>3</v>
      </c>
      <c r="EP209" s="2"/>
      <c r="EQ209" s="2">
        <v>16</v>
      </c>
      <c r="ER209" s="2">
        <v>0</v>
      </c>
      <c r="ES209" s="2">
        <v>55.98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>
        <v>0</v>
      </c>
      <c r="FR209" s="2">
        <f t="shared" si="223"/>
        <v>111.96</v>
      </c>
      <c r="FS209" s="2">
        <v>0</v>
      </c>
      <c r="FT209" s="2"/>
      <c r="FU209" s="2"/>
      <c r="FV209" s="2"/>
      <c r="FW209" s="2"/>
      <c r="FX209" s="2">
        <v>0</v>
      </c>
      <c r="FY209" s="2">
        <v>0</v>
      </c>
      <c r="FZ209" s="2"/>
      <c r="GA209" s="2" t="s">
        <v>356</v>
      </c>
      <c r="GB209" s="2"/>
      <c r="GC209" s="2"/>
      <c r="GD209" s="2">
        <v>1</v>
      </c>
      <c r="GE209" s="2"/>
      <c r="GF209" s="2">
        <v>558853395</v>
      </c>
      <c r="GG209" s="2">
        <v>2</v>
      </c>
      <c r="GH209" s="2">
        <v>4</v>
      </c>
      <c r="GI209" s="2">
        <v>-2</v>
      </c>
      <c r="GJ209" s="2">
        <v>0</v>
      </c>
      <c r="GK209" s="2">
        <v>0</v>
      </c>
      <c r="GL209" s="2">
        <f t="shared" si="189"/>
        <v>0</v>
      </c>
      <c r="GM209" s="2">
        <f t="shared" si="190"/>
        <v>111.96</v>
      </c>
      <c r="GN209" s="2">
        <f t="shared" si="191"/>
        <v>0</v>
      </c>
      <c r="GO209" s="2">
        <f t="shared" si="192"/>
        <v>0</v>
      </c>
      <c r="GP209" s="2">
        <f t="shared" si="193"/>
        <v>0</v>
      </c>
      <c r="GQ209" s="2"/>
      <c r="GR209" s="2">
        <v>1</v>
      </c>
      <c r="GS209" s="2">
        <v>2</v>
      </c>
      <c r="GT209" s="2">
        <v>0</v>
      </c>
      <c r="GU209" s="2" t="s">
        <v>3</v>
      </c>
      <c r="GV209" s="2">
        <f t="shared" si="194"/>
        <v>0</v>
      </c>
      <c r="GW209" s="2">
        <v>1</v>
      </c>
      <c r="GX209" s="2">
        <f t="shared" si="195"/>
        <v>0</v>
      </c>
      <c r="GY209" s="2"/>
      <c r="GZ209" s="2"/>
      <c r="HA209" s="2">
        <v>0</v>
      </c>
      <c r="HB209" s="2">
        <v>0</v>
      </c>
      <c r="HC209" s="2">
        <f t="shared" si="196"/>
        <v>0</v>
      </c>
      <c r="HD209" s="2"/>
      <c r="HE209" s="2" t="s">
        <v>34</v>
      </c>
      <c r="HF209" s="2" t="s">
        <v>165</v>
      </c>
      <c r="HG209" s="2"/>
      <c r="HH209" s="2"/>
      <c r="HI209" s="2"/>
      <c r="HJ209" s="2"/>
      <c r="HK209" s="2"/>
      <c r="HL209" s="2"/>
      <c r="HM209" s="2" t="s">
        <v>3</v>
      </c>
      <c r="HN209" s="2" t="s">
        <v>3</v>
      </c>
      <c r="HO209" s="2" t="s">
        <v>3</v>
      </c>
      <c r="HP209" s="2" t="s">
        <v>3</v>
      </c>
      <c r="HQ209" s="2" t="s">
        <v>3</v>
      </c>
      <c r="HR209" s="2"/>
      <c r="HS209" s="2">
        <v>0</v>
      </c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>
        <v>0</v>
      </c>
      <c r="IL209" s="2"/>
      <c r="IM209" s="2"/>
      <c r="IN209" s="2"/>
      <c r="IO209" s="2"/>
      <c r="IP209" s="2"/>
      <c r="IQ209" s="2"/>
      <c r="IR209" s="2"/>
      <c r="IS209" s="2"/>
      <c r="IT209" s="2"/>
      <c r="IU209" s="2"/>
    </row>
    <row r="210" spans="1:255" x14ac:dyDescent="0.2">
      <c r="A210" s="3">
        <v>17</v>
      </c>
      <c r="B210" s="3">
        <v>1</v>
      </c>
      <c r="E210" s="3" t="s">
        <v>353</v>
      </c>
      <c r="F210" s="3" t="s">
        <v>354</v>
      </c>
      <c r="G210" s="3" t="s">
        <v>355</v>
      </c>
      <c r="H210" s="3" t="s">
        <v>161</v>
      </c>
      <c r="I210" s="3">
        <v>2</v>
      </c>
      <c r="J210" s="3">
        <v>0</v>
      </c>
      <c r="K210" s="3">
        <v>2</v>
      </c>
      <c r="O210" s="3">
        <f t="shared" si="174"/>
        <v>847.54</v>
      </c>
      <c r="P210" s="3">
        <f t="shared" si="224"/>
        <v>847.54</v>
      </c>
      <c r="Q210" s="3">
        <f t="shared" si="209"/>
        <v>0</v>
      </c>
      <c r="R210" s="3">
        <f t="shared" si="210"/>
        <v>0</v>
      </c>
      <c r="S210" s="3">
        <f t="shared" si="175"/>
        <v>0</v>
      </c>
      <c r="T210" s="3">
        <f t="shared" si="176"/>
        <v>0</v>
      </c>
      <c r="U210" s="3">
        <f t="shared" si="177"/>
        <v>0</v>
      </c>
      <c r="V210" s="3">
        <f t="shared" si="178"/>
        <v>0</v>
      </c>
      <c r="W210" s="3">
        <f t="shared" si="179"/>
        <v>0</v>
      </c>
      <c r="X210" s="3">
        <f t="shared" si="211"/>
        <v>0</v>
      </c>
      <c r="Y210" s="3">
        <f t="shared" si="212"/>
        <v>0</v>
      </c>
      <c r="AA210" s="3">
        <v>55929115</v>
      </c>
      <c r="AB210" s="3">
        <f t="shared" si="180"/>
        <v>55.98</v>
      </c>
      <c r="AC210" s="3">
        <f t="shared" si="213"/>
        <v>55.98</v>
      </c>
      <c r="AD210" s="3">
        <f t="shared" si="214"/>
        <v>0</v>
      </c>
      <c r="AE210" s="3">
        <f t="shared" si="215"/>
        <v>0</v>
      </c>
      <c r="AF210" s="3">
        <f t="shared" si="216"/>
        <v>0</v>
      </c>
      <c r="AG210" s="3">
        <f t="shared" si="181"/>
        <v>0</v>
      </c>
      <c r="AH210" s="3">
        <f t="shared" si="217"/>
        <v>0</v>
      </c>
      <c r="AI210" s="3">
        <f t="shared" si="218"/>
        <v>0</v>
      </c>
      <c r="AJ210" s="3">
        <f t="shared" si="182"/>
        <v>0</v>
      </c>
      <c r="AK210" s="3">
        <v>55.98</v>
      </c>
      <c r="AL210" s="3">
        <v>55.98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1</v>
      </c>
      <c r="AW210" s="3">
        <v>1</v>
      </c>
      <c r="AZ210" s="3">
        <v>1</v>
      </c>
      <c r="BA210" s="3">
        <v>1</v>
      </c>
      <c r="BB210" s="3">
        <v>1</v>
      </c>
      <c r="BC210" s="3">
        <v>7.57</v>
      </c>
      <c r="BD210" s="3" t="s">
        <v>3</v>
      </c>
      <c r="BE210" s="3" t="s">
        <v>3</v>
      </c>
      <c r="BF210" s="3" t="s">
        <v>3</v>
      </c>
      <c r="BG210" s="3" t="s">
        <v>3</v>
      </c>
      <c r="BH210" s="3">
        <v>3</v>
      </c>
      <c r="BI210" s="3">
        <v>3</v>
      </c>
      <c r="BJ210" s="3" t="s">
        <v>354</v>
      </c>
      <c r="BM210" s="3">
        <v>400007</v>
      </c>
      <c r="BN210" s="3">
        <v>0</v>
      </c>
      <c r="BO210" s="3" t="s">
        <v>3</v>
      </c>
      <c r="BP210" s="3">
        <v>0</v>
      </c>
      <c r="BQ210" s="3">
        <v>214</v>
      </c>
      <c r="BR210" s="3">
        <v>0</v>
      </c>
      <c r="BS210" s="3">
        <v>1</v>
      </c>
      <c r="BT210" s="3">
        <v>1</v>
      </c>
      <c r="BU210" s="3">
        <v>1</v>
      </c>
      <c r="BV210" s="3">
        <v>1</v>
      </c>
      <c r="BW210" s="3">
        <v>1</v>
      </c>
      <c r="BX210" s="3">
        <v>1</v>
      </c>
      <c r="BY210" s="3" t="s">
        <v>3</v>
      </c>
      <c r="BZ210" s="3">
        <v>0</v>
      </c>
      <c r="CA210" s="3">
        <v>0</v>
      </c>
      <c r="CB210" s="3" t="s">
        <v>3</v>
      </c>
      <c r="CE210" s="3">
        <v>1566</v>
      </c>
      <c r="CF210" s="3">
        <v>0</v>
      </c>
      <c r="CG210" s="3">
        <v>0</v>
      </c>
      <c r="CM210" s="3">
        <v>0</v>
      </c>
      <c r="CN210" s="3" t="s">
        <v>3</v>
      </c>
      <c r="CO210" s="3">
        <v>0</v>
      </c>
      <c r="CP210" s="3">
        <f t="shared" si="183"/>
        <v>847.54</v>
      </c>
      <c r="CQ210" s="3">
        <f t="shared" si="225"/>
        <v>423.77</v>
      </c>
      <c r="CR210" s="3">
        <f t="shared" si="219"/>
        <v>0</v>
      </c>
      <c r="CS210" s="3">
        <f t="shared" si="220"/>
        <v>0</v>
      </c>
      <c r="CT210" s="3">
        <f t="shared" si="184"/>
        <v>0</v>
      </c>
      <c r="CU210" s="3">
        <f t="shared" si="185"/>
        <v>0</v>
      </c>
      <c r="CV210" s="3">
        <f t="shared" si="186"/>
        <v>0</v>
      </c>
      <c r="CW210" s="3">
        <f t="shared" si="187"/>
        <v>0</v>
      </c>
      <c r="CX210" s="3">
        <f t="shared" si="188"/>
        <v>0</v>
      </c>
      <c r="CY210" s="3">
        <f t="shared" si="221"/>
        <v>0</v>
      </c>
      <c r="CZ210" s="3">
        <f t="shared" si="222"/>
        <v>0</v>
      </c>
      <c r="DC210" s="3" t="s">
        <v>3</v>
      </c>
      <c r="DD210" s="3" t="s">
        <v>3</v>
      </c>
      <c r="DE210" s="3" t="s">
        <v>3</v>
      </c>
      <c r="DF210" s="3" t="s">
        <v>3</v>
      </c>
      <c r="DG210" s="3" t="s">
        <v>3</v>
      </c>
      <c r="DH210" s="3" t="s">
        <v>3</v>
      </c>
      <c r="DI210" s="3" t="s">
        <v>3</v>
      </c>
      <c r="DJ210" s="3" t="s">
        <v>3</v>
      </c>
      <c r="DK210" s="3" t="s">
        <v>3</v>
      </c>
      <c r="DL210" s="3" t="s">
        <v>3</v>
      </c>
      <c r="DM210" s="3" t="s">
        <v>3</v>
      </c>
      <c r="DN210" s="3">
        <v>0</v>
      </c>
      <c r="DO210" s="3">
        <v>0</v>
      </c>
      <c r="DP210" s="3">
        <v>1</v>
      </c>
      <c r="DQ210" s="3">
        <v>1</v>
      </c>
      <c r="DU210" s="3">
        <v>1013</v>
      </c>
      <c r="DV210" s="3" t="s">
        <v>161</v>
      </c>
      <c r="DW210" s="3" t="s">
        <v>161</v>
      </c>
      <c r="DX210" s="3">
        <v>1</v>
      </c>
      <c r="DZ210" s="3" t="s">
        <v>3</v>
      </c>
      <c r="EA210" s="3" t="s">
        <v>3</v>
      </c>
      <c r="EB210" s="3" t="s">
        <v>3</v>
      </c>
      <c r="EC210" s="3" t="s">
        <v>3</v>
      </c>
      <c r="EE210" s="3">
        <v>55393630</v>
      </c>
      <c r="EF210" s="3">
        <v>214</v>
      </c>
      <c r="EG210" s="3" t="s">
        <v>162</v>
      </c>
      <c r="EH210" s="3">
        <v>0</v>
      </c>
      <c r="EI210" s="3" t="s">
        <v>3</v>
      </c>
      <c r="EJ210" s="3">
        <v>3</v>
      </c>
      <c r="EK210" s="3">
        <v>400007</v>
      </c>
      <c r="EL210" s="3" t="s">
        <v>162</v>
      </c>
      <c r="EM210" s="3" t="s">
        <v>163</v>
      </c>
      <c r="EO210" s="3" t="s">
        <v>3</v>
      </c>
      <c r="EQ210" s="3">
        <v>16</v>
      </c>
      <c r="ER210" s="3">
        <v>0</v>
      </c>
      <c r="ES210" s="3">
        <v>55.98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EY210" s="3">
        <v>0</v>
      </c>
      <c r="EZ210" s="3">
        <v>5</v>
      </c>
      <c r="FC210" s="3">
        <v>1</v>
      </c>
      <c r="FD210" s="3">
        <v>18</v>
      </c>
      <c r="FF210" s="3">
        <v>496</v>
      </c>
      <c r="FQ210" s="3">
        <v>0</v>
      </c>
      <c r="FR210" s="3">
        <f t="shared" si="223"/>
        <v>847.54</v>
      </c>
      <c r="FS210" s="3">
        <v>0</v>
      </c>
      <c r="FX210" s="3">
        <v>0</v>
      </c>
      <c r="FY210" s="3">
        <v>0</v>
      </c>
      <c r="GA210" s="3" t="s">
        <v>356</v>
      </c>
      <c r="GD210" s="3">
        <v>1</v>
      </c>
      <c r="GF210" s="3">
        <v>558853395</v>
      </c>
      <c r="GG210" s="3">
        <v>2</v>
      </c>
      <c r="GH210" s="3">
        <v>3</v>
      </c>
      <c r="GI210" s="3">
        <v>5</v>
      </c>
      <c r="GJ210" s="3">
        <v>0</v>
      </c>
      <c r="GK210" s="3">
        <v>0</v>
      </c>
      <c r="GL210" s="3">
        <f t="shared" si="189"/>
        <v>0</v>
      </c>
      <c r="GM210" s="3">
        <f t="shared" si="190"/>
        <v>847.54</v>
      </c>
      <c r="GN210" s="3">
        <f t="shared" si="191"/>
        <v>0</v>
      </c>
      <c r="GO210" s="3">
        <f t="shared" si="192"/>
        <v>0</v>
      </c>
      <c r="GP210" s="3">
        <f t="shared" si="193"/>
        <v>0</v>
      </c>
      <c r="GR210" s="3">
        <v>1</v>
      </c>
      <c r="GS210" s="3">
        <v>1</v>
      </c>
      <c r="GT210" s="3">
        <v>0</v>
      </c>
      <c r="GU210" s="3" t="s">
        <v>3</v>
      </c>
      <c r="GV210" s="3">
        <f t="shared" si="194"/>
        <v>0</v>
      </c>
      <c r="GW210" s="3">
        <v>1</v>
      </c>
      <c r="GX210" s="3">
        <f t="shared" si="195"/>
        <v>0</v>
      </c>
      <c r="HA210" s="3">
        <v>0</v>
      </c>
      <c r="HB210" s="3">
        <v>0</v>
      </c>
      <c r="HC210" s="3">
        <f t="shared" si="196"/>
        <v>0</v>
      </c>
      <c r="HE210" s="3" t="s">
        <v>34</v>
      </c>
      <c r="HF210" s="3" t="s">
        <v>165</v>
      </c>
      <c r="HM210" s="3" t="s">
        <v>3</v>
      </c>
      <c r="HN210" s="3" t="s">
        <v>3</v>
      </c>
      <c r="HO210" s="3" t="s">
        <v>3</v>
      </c>
      <c r="HP210" s="3" t="s">
        <v>3</v>
      </c>
      <c r="HQ210" s="3" t="s">
        <v>3</v>
      </c>
      <c r="HS210" s="3">
        <v>0</v>
      </c>
      <c r="IK210" s="3">
        <v>0</v>
      </c>
    </row>
    <row r="211" spans="1:255" x14ac:dyDescent="0.2">
      <c r="A211" s="2">
        <v>17</v>
      </c>
      <c r="B211" s="2">
        <v>1</v>
      </c>
      <c r="C211" s="2"/>
      <c r="D211" s="2"/>
      <c r="E211" s="2" t="s">
        <v>357</v>
      </c>
      <c r="F211" s="2" t="s">
        <v>358</v>
      </c>
      <c r="G211" s="2" t="s">
        <v>355</v>
      </c>
      <c r="H211" s="2" t="s">
        <v>161</v>
      </c>
      <c r="I211" s="2">
        <v>4</v>
      </c>
      <c r="J211" s="2">
        <v>0</v>
      </c>
      <c r="K211" s="2">
        <v>4</v>
      </c>
      <c r="L211" s="2"/>
      <c r="M211" s="2"/>
      <c r="N211" s="2"/>
      <c r="O211" s="2">
        <f t="shared" si="174"/>
        <v>394.6</v>
      </c>
      <c r="P211" s="2">
        <f t="shared" si="224"/>
        <v>394.6</v>
      </c>
      <c r="Q211" s="2">
        <f t="shared" si="209"/>
        <v>0</v>
      </c>
      <c r="R211" s="2">
        <f t="shared" si="210"/>
        <v>0</v>
      </c>
      <c r="S211" s="2">
        <f t="shared" si="175"/>
        <v>0</v>
      </c>
      <c r="T211" s="2">
        <f t="shared" si="176"/>
        <v>0</v>
      </c>
      <c r="U211" s="2">
        <f t="shared" si="177"/>
        <v>0</v>
      </c>
      <c r="V211" s="2">
        <f t="shared" si="178"/>
        <v>0</v>
      </c>
      <c r="W211" s="2">
        <f t="shared" si="179"/>
        <v>0</v>
      </c>
      <c r="X211" s="2">
        <f t="shared" si="211"/>
        <v>0</v>
      </c>
      <c r="Y211" s="2">
        <f t="shared" si="212"/>
        <v>0</v>
      </c>
      <c r="Z211" s="2"/>
      <c r="AA211" s="2">
        <v>55929113</v>
      </c>
      <c r="AB211" s="2">
        <f t="shared" si="180"/>
        <v>98.65</v>
      </c>
      <c r="AC211" s="2">
        <f t="shared" si="213"/>
        <v>98.65</v>
      </c>
      <c r="AD211" s="2">
        <f t="shared" si="214"/>
        <v>0</v>
      </c>
      <c r="AE211" s="2">
        <f t="shared" si="215"/>
        <v>0</v>
      </c>
      <c r="AF211" s="2">
        <f t="shared" si="216"/>
        <v>0</v>
      </c>
      <c r="AG211" s="2">
        <f t="shared" si="181"/>
        <v>0</v>
      </c>
      <c r="AH211" s="2">
        <f t="shared" si="217"/>
        <v>0</v>
      </c>
      <c r="AI211" s="2">
        <f t="shared" si="218"/>
        <v>0</v>
      </c>
      <c r="AJ211" s="2">
        <f t="shared" si="182"/>
        <v>0</v>
      </c>
      <c r="AK211" s="2">
        <v>98.65</v>
      </c>
      <c r="AL211" s="2">
        <v>98.65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1</v>
      </c>
      <c r="AW211" s="2">
        <v>1</v>
      </c>
      <c r="AX211" s="2"/>
      <c r="AY211" s="2"/>
      <c r="AZ211" s="2">
        <v>1</v>
      </c>
      <c r="BA211" s="2">
        <v>1</v>
      </c>
      <c r="BB211" s="2">
        <v>1</v>
      </c>
      <c r="BC211" s="2">
        <v>1</v>
      </c>
      <c r="BD211" s="2" t="s">
        <v>3</v>
      </c>
      <c r="BE211" s="2" t="s">
        <v>3</v>
      </c>
      <c r="BF211" s="2" t="s">
        <v>3</v>
      </c>
      <c r="BG211" s="2" t="s">
        <v>3</v>
      </c>
      <c r="BH211" s="2">
        <v>3</v>
      </c>
      <c r="BI211" s="2">
        <v>3</v>
      </c>
      <c r="BJ211" s="2" t="s">
        <v>358</v>
      </c>
      <c r="BK211" s="2"/>
      <c r="BL211" s="2"/>
      <c r="BM211" s="2">
        <v>400007</v>
      </c>
      <c r="BN211" s="2">
        <v>0</v>
      </c>
      <c r="BO211" s="2" t="s">
        <v>3</v>
      </c>
      <c r="BP211" s="2">
        <v>0</v>
      </c>
      <c r="BQ211" s="2">
        <v>214</v>
      </c>
      <c r="BR211" s="2">
        <v>0</v>
      </c>
      <c r="BS211" s="2">
        <v>1</v>
      </c>
      <c r="BT211" s="2">
        <v>1</v>
      </c>
      <c r="BU211" s="2">
        <v>1</v>
      </c>
      <c r="BV211" s="2">
        <v>1</v>
      </c>
      <c r="BW211" s="2">
        <v>1</v>
      </c>
      <c r="BX211" s="2">
        <v>1</v>
      </c>
      <c r="BY211" s="2" t="s">
        <v>3</v>
      </c>
      <c r="BZ211" s="2">
        <v>0</v>
      </c>
      <c r="CA211" s="2">
        <v>0</v>
      </c>
      <c r="CB211" s="2" t="s">
        <v>3</v>
      </c>
      <c r="CC211" s="2"/>
      <c r="CD211" s="2"/>
      <c r="CE211" s="2">
        <v>1566</v>
      </c>
      <c r="CF211" s="2">
        <v>0</v>
      </c>
      <c r="CG211" s="2">
        <v>0</v>
      </c>
      <c r="CH211" s="2"/>
      <c r="CI211" s="2"/>
      <c r="CJ211" s="2"/>
      <c r="CK211" s="2"/>
      <c r="CL211" s="2"/>
      <c r="CM211" s="2">
        <v>0</v>
      </c>
      <c r="CN211" s="2" t="s">
        <v>3</v>
      </c>
      <c r="CO211" s="2">
        <v>0</v>
      </c>
      <c r="CP211" s="2">
        <f t="shared" si="183"/>
        <v>394.6</v>
      </c>
      <c r="CQ211" s="2">
        <f t="shared" si="225"/>
        <v>98.65</v>
      </c>
      <c r="CR211" s="2">
        <f t="shared" si="219"/>
        <v>0</v>
      </c>
      <c r="CS211" s="2">
        <f t="shared" si="220"/>
        <v>0</v>
      </c>
      <c r="CT211" s="2">
        <f t="shared" si="184"/>
        <v>0</v>
      </c>
      <c r="CU211" s="2">
        <f t="shared" si="185"/>
        <v>0</v>
      </c>
      <c r="CV211" s="2">
        <f t="shared" si="186"/>
        <v>0</v>
      </c>
      <c r="CW211" s="2">
        <f t="shared" si="187"/>
        <v>0</v>
      </c>
      <c r="CX211" s="2">
        <f t="shared" si="188"/>
        <v>0</v>
      </c>
      <c r="CY211" s="2">
        <f t="shared" si="221"/>
        <v>0</v>
      </c>
      <c r="CZ211" s="2">
        <f t="shared" si="222"/>
        <v>0</v>
      </c>
      <c r="DA211" s="2"/>
      <c r="DB211" s="2"/>
      <c r="DC211" s="2" t="s">
        <v>3</v>
      </c>
      <c r="DD211" s="2" t="s">
        <v>3</v>
      </c>
      <c r="DE211" s="2" t="s">
        <v>3</v>
      </c>
      <c r="DF211" s="2" t="s">
        <v>3</v>
      </c>
      <c r="DG211" s="2" t="s">
        <v>3</v>
      </c>
      <c r="DH211" s="2" t="s">
        <v>3</v>
      </c>
      <c r="DI211" s="2" t="s">
        <v>3</v>
      </c>
      <c r="DJ211" s="2" t="s">
        <v>3</v>
      </c>
      <c r="DK211" s="2" t="s">
        <v>3</v>
      </c>
      <c r="DL211" s="2" t="s">
        <v>3</v>
      </c>
      <c r="DM211" s="2" t="s">
        <v>3</v>
      </c>
      <c r="DN211" s="2">
        <v>0</v>
      </c>
      <c r="DO211" s="2">
        <v>0</v>
      </c>
      <c r="DP211" s="2">
        <v>1</v>
      </c>
      <c r="DQ211" s="2">
        <v>1</v>
      </c>
      <c r="DR211" s="2"/>
      <c r="DS211" s="2"/>
      <c r="DT211" s="2"/>
      <c r="DU211" s="2">
        <v>1013</v>
      </c>
      <c r="DV211" s="2" t="s">
        <v>161</v>
      </c>
      <c r="DW211" s="2" t="s">
        <v>161</v>
      </c>
      <c r="DX211" s="2">
        <v>1</v>
      </c>
      <c r="DY211" s="2"/>
      <c r="DZ211" s="2" t="s">
        <v>3</v>
      </c>
      <c r="EA211" s="2" t="s">
        <v>3</v>
      </c>
      <c r="EB211" s="2" t="s">
        <v>3</v>
      </c>
      <c r="EC211" s="2" t="s">
        <v>3</v>
      </c>
      <c r="ED211" s="2"/>
      <c r="EE211" s="2">
        <v>55393630</v>
      </c>
      <c r="EF211" s="2">
        <v>214</v>
      </c>
      <c r="EG211" s="2" t="s">
        <v>162</v>
      </c>
      <c r="EH211" s="2">
        <v>0</v>
      </c>
      <c r="EI211" s="2" t="s">
        <v>3</v>
      </c>
      <c r="EJ211" s="2">
        <v>3</v>
      </c>
      <c r="EK211" s="2">
        <v>400007</v>
      </c>
      <c r="EL211" s="2" t="s">
        <v>162</v>
      </c>
      <c r="EM211" s="2" t="s">
        <v>163</v>
      </c>
      <c r="EN211" s="2"/>
      <c r="EO211" s="2" t="s">
        <v>3</v>
      </c>
      <c r="EP211" s="2"/>
      <c r="EQ211" s="2">
        <v>16</v>
      </c>
      <c r="ER211" s="2">
        <v>0</v>
      </c>
      <c r="ES211" s="2">
        <v>98.65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>
        <v>0</v>
      </c>
      <c r="FR211" s="2">
        <f t="shared" si="223"/>
        <v>394.6</v>
      </c>
      <c r="FS211" s="2">
        <v>0</v>
      </c>
      <c r="FT211" s="2"/>
      <c r="FU211" s="2"/>
      <c r="FV211" s="2"/>
      <c r="FW211" s="2"/>
      <c r="FX211" s="2">
        <v>0</v>
      </c>
      <c r="FY211" s="2">
        <v>0</v>
      </c>
      <c r="FZ211" s="2"/>
      <c r="GA211" s="2" t="s">
        <v>359</v>
      </c>
      <c r="GB211" s="2"/>
      <c r="GC211" s="2"/>
      <c r="GD211" s="2">
        <v>1</v>
      </c>
      <c r="GE211" s="2"/>
      <c r="GF211" s="2">
        <v>687897957</v>
      </c>
      <c r="GG211" s="2">
        <v>2</v>
      </c>
      <c r="GH211" s="2">
        <v>4</v>
      </c>
      <c r="GI211" s="2">
        <v>-2</v>
      </c>
      <c r="GJ211" s="2">
        <v>0</v>
      </c>
      <c r="GK211" s="2">
        <v>0</v>
      </c>
      <c r="GL211" s="2">
        <f t="shared" si="189"/>
        <v>0</v>
      </c>
      <c r="GM211" s="2">
        <f t="shared" si="190"/>
        <v>394.6</v>
      </c>
      <c r="GN211" s="2">
        <f t="shared" si="191"/>
        <v>0</v>
      </c>
      <c r="GO211" s="2">
        <f t="shared" si="192"/>
        <v>0</v>
      </c>
      <c r="GP211" s="2">
        <f t="shared" si="193"/>
        <v>0</v>
      </c>
      <c r="GQ211" s="2"/>
      <c r="GR211" s="2">
        <v>1</v>
      </c>
      <c r="GS211" s="2">
        <v>2</v>
      </c>
      <c r="GT211" s="2">
        <v>0</v>
      </c>
      <c r="GU211" s="2" t="s">
        <v>3</v>
      </c>
      <c r="GV211" s="2">
        <f t="shared" si="194"/>
        <v>0</v>
      </c>
      <c r="GW211" s="2">
        <v>1</v>
      </c>
      <c r="GX211" s="2">
        <f t="shared" si="195"/>
        <v>0</v>
      </c>
      <c r="GY211" s="2"/>
      <c r="GZ211" s="2"/>
      <c r="HA211" s="2">
        <v>0</v>
      </c>
      <c r="HB211" s="2">
        <v>0</v>
      </c>
      <c r="HC211" s="2">
        <f t="shared" si="196"/>
        <v>0</v>
      </c>
      <c r="HD211" s="2"/>
      <c r="HE211" s="2" t="s">
        <v>34</v>
      </c>
      <c r="HF211" s="2" t="s">
        <v>165</v>
      </c>
      <c r="HG211" s="2"/>
      <c r="HH211" s="2"/>
      <c r="HI211" s="2"/>
      <c r="HJ211" s="2"/>
      <c r="HK211" s="2"/>
      <c r="HL211" s="2"/>
      <c r="HM211" s="2" t="s">
        <v>3</v>
      </c>
      <c r="HN211" s="2" t="s">
        <v>3</v>
      </c>
      <c r="HO211" s="2" t="s">
        <v>3</v>
      </c>
      <c r="HP211" s="2" t="s">
        <v>3</v>
      </c>
      <c r="HQ211" s="2" t="s">
        <v>3</v>
      </c>
      <c r="HR211" s="2"/>
      <c r="HS211" s="2">
        <v>0</v>
      </c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>
        <v>0</v>
      </c>
      <c r="IL211" s="2"/>
      <c r="IM211" s="2"/>
      <c r="IN211" s="2"/>
      <c r="IO211" s="2"/>
      <c r="IP211" s="2"/>
      <c r="IQ211" s="2"/>
      <c r="IR211" s="2"/>
      <c r="IS211" s="2"/>
      <c r="IT211" s="2"/>
      <c r="IU211" s="2"/>
    </row>
    <row r="212" spans="1:255" x14ac:dyDescent="0.2">
      <c r="A212" s="3">
        <v>17</v>
      </c>
      <c r="B212" s="3">
        <v>1</v>
      </c>
      <c r="E212" s="3" t="s">
        <v>357</v>
      </c>
      <c r="F212" s="3" t="s">
        <v>358</v>
      </c>
      <c r="G212" s="3" t="s">
        <v>355</v>
      </c>
      <c r="H212" s="3" t="s">
        <v>161</v>
      </c>
      <c r="I212" s="3">
        <v>4</v>
      </c>
      <c r="J212" s="3">
        <v>0</v>
      </c>
      <c r="K212" s="3">
        <v>4</v>
      </c>
      <c r="O212" s="3">
        <f t="shared" si="174"/>
        <v>2987.12</v>
      </c>
      <c r="P212" s="3">
        <f t="shared" si="224"/>
        <v>2987.12</v>
      </c>
      <c r="Q212" s="3">
        <f t="shared" si="209"/>
        <v>0</v>
      </c>
      <c r="R212" s="3">
        <f t="shared" si="210"/>
        <v>0</v>
      </c>
      <c r="S212" s="3">
        <f t="shared" si="175"/>
        <v>0</v>
      </c>
      <c r="T212" s="3">
        <f t="shared" si="176"/>
        <v>0</v>
      </c>
      <c r="U212" s="3">
        <f t="shared" si="177"/>
        <v>0</v>
      </c>
      <c r="V212" s="3">
        <f t="shared" si="178"/>
        <v>0</v>
      </c>
      <c r="W212" s="3">
        <f t="shared" si="179"/>
        <v>0</v>
      </c>
      <c r="X212" s="3">
        <f t="shared" si="211"/>
        <v>0</v>
      </c>
      <c r="Y212" s="3">
        <f t="shared" si="212"/>
        <v>0</v>
      </c>
      <c r="AA212" s="3">
        <v>55929115</v>
      </c>
      <c r="AB212" s="3">
        <f t="shared" si="180"/>
        <v>98.65</v>
      </c>
      <c r="AC212" s="3">
        <f t="shared" si="213"/>
        <v>98.65</v>
      </c>
      <c r="AD212" s="3">
        <f t="shared" si="214"/>
        <v>0</v>
      </c>
      <c r="AE212" s="3">
        <f t="shared" si="215"/>
        <v>0</v>
      </c>
      <c r="AF212" s="3">
        <f t="shared" si="216"/>
        <v>0</v>
      </c>
      <c r="AG212" s="3">
        <f t="shared" si="181"/>
        <v>0</v>
      </c>
      <c r="AH212" s="3">
        <f t="shared" si="217"/>
        <v>0</v>
      </c>
      <c r="AI212" s="3">
        <f t="shared" si="218"/>
        <v>0</v>
      </c>
      <c r="AJ212" s="3">
        <f t="shared" si="182"/>
        <v>0</v>
      </c>
      <c r="AK212" s="3">
        <v>98.65</v>
      </c>
      <c r="AL212" s="3">
        <v>98.65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1</v>
      </c>
      <c r="AW212" s="3">
        <v>1</v>
      </c>
      <c r="AZ212" s="3">
        <v>1</v>
      </c>
      <c r="BA212" s="3">
        <v>1</v>
      </c>
      <c r="BB212" s="3">
        <v>1</v>
      </c>
      <c r="BC212" s="3">
        <v>7.57</v>
      </c>
      <c r="BD212" s="3" t="s">
        <v>3</v>
      </c>
      <c r="BE212" s="3" t="s">
        <v>3</v>
      </c>
      <c r="BF212" s="3" t="s">
        <v>3</v>
      </c>
      <c r="BG212" s="3" t="s">
        <v>3</v>
      </c>
      <c r="BH212" s="3">
        <v>3</v>
      </c>
      <c r="BI212" s="3">
        <v>3</v>
      </c>
      <c r="BJ212" s="3" t="s">
        <v>358</v>
      </c>
      <c r="BM212" s="3">
        <v>400007</v>
      </c>
      <c r="BN212" s="3">
        <v>0</v>
      </c>
      <c r="BO212" s="3" t="s">
        <v>3</v>
      </c>
      <c r="BP212" s="3">
        <v>0</v>
      </c>
      <c r="BQ212" s="3">
        <v>214</v>
      </c>
      <c r="BR212" s="3">
        <v>0</v>
      </c>
      <c r="BS212" s="3">
        <v>1</v>
      </c>
      <c r="BT212" s="3">
        <v>1</v>
      </c>
      <c r="BU212" s="3">
        <v>1</v>
      </c>
      <c r="BV212" s="3">
        <v>1</v>
      </c>
      <c r="BW212" s="3">
        <v>1</v>
      </c>
      <c r="BX212" s="3">
        <v>1</v>
      </c>
      <c r="BY212" s="3" t="s">
        <v>3</v>
      </c>
      <c r="BZ212" s="3">
        <v>0</v>
      </c>
      <c r="CA212" s="3">
        <v>0</v>
      </c>
      <c r="CB212" s="3" t="s">
        <v>3</v>
      </c>
      <c r="CE212" s="3">
        <v>1566</v>
      </c>
      <c r="CF212" s="3">
        <v>0</v>
      </c>
      <c r="CG212" s="3">
        <v>0</v>
      </c>
      <c r="CM212" s="3">
        <v>0</v>
      </c>
      <c r="CN212" s="3" t="s">
        <v>3</v>
      </c>
      <c r="CO212" s="3">
        <v>0</v>
      </c>
      <c r="CP212" s="3">
        <f t="shared" si="183"/>
        <v>2987.12</v>
      </c>
      <c r="CQ212" s="3">
        <f t="shared" si="225"/>
        <v>746.78</v>
      </c>
      <c r="CR212" s="3">
        <f t="shared" si="219"/>
        <v>0</v>
      </c>
      <c r="CS212" s="3">
        <f t="shared" si="220"/>
        <v>0</v>
      </c>
      <c r="CT212" s="3">
        <f t="shared" si="184"/>
        <v>0</v>
      </c>
      <c r="CU212" s="3">
        <f t="shared" si="185"/>
        <v>0</v>
      </c>
      <c r="CV212" s="3">
        <f t="shared" si="186"/>
        <v>0</v>
      </c>
      <c r="CW212" s="3">
        <f t="shared" si="187"/>
        <v>0</v>
      </c>
      <c r="CX212" s="3">
        <f t="shared" si="188"/>
        <v>0</v>
      </c>
      <c r="CY212" s="3">
        <f t="shared" si="221"/>
        <v>0</v>
      </c>
      <c r="CZ212" s="3">
        <f t="shared" si="222"/>
        <v>0</v>
      </c>
      <c r="DC212" s="3" t="s">
        <v>3</v>
      </c>
      <c r="DD212" s="3" t="s">
        <v>3</v>
      </c>
      <c r="DE212" s="3" t="s">
        <v>3</v>
      </c>
      <c r="DF212" s="3" t="s">
        <v>3</v>
      </c>
      <c r="DG212" s="3" t="s">
        <v>3</v>
      </c>
      <c r="DH212" s="3" t="s">
        <v>3</v>
      </c>
      <c r="DI212" s="3" t="s">
        <v>3</v>
      </c>
      <c r="DJ212" s="3" t="s">
        <v>3</v>
      </c>
      <c r="DK212" s="3" t="s">
        <v>3</v>
      </c>
      <c r="DL212" s="3" t="s">
        <v>3</v>
      </c>
      <c r="DM212" s="3" t="s">
        <v>3</v>
      </c>
      <c r="DN212" s="3">
        <v>0</v>
      </c>
      <c r="DO212" s="3">
        <v>0</v>
      </c>
      <c r="DP212" s="3">
        <v>1</v>
      </c>
      <c r="DQ212" s="3">
        <v>1</v>
      </c>
      <c r="DU212" s="3">
        <v>1013</v>
      </c>
      <c r="DV212" s="3" t="s">
        <v>161</v>
      </c>
      <c r="DW212" s="3" t="s">
        <v>161</v>
      </c>
      <c r="DX212" s="3">
        <v>1</v>
      </c>
      <c r="DZ212" s="3" t="s">
        <v>3</v>
      </c>
      <c r="EA212" s="3" t="s">
        <v>3</v>
      </c>
      <c r="EB212" s="3" t="s">
        <v>3</v>
      </c>
      <c r="EC212" s="3" t="s">
        <v>3</v>
      </c>
      <c r="EE212" s="3">
        <v>55393630</v>
      </c>
      <c r="EF212" s="3">
        <v>214</v>
      </c>
      <c r="EG212" s="3" t="s">
        <v>162</v>
      </c>
      <c r="EH212" s="3">
        <v>0</v>
      </c>
      <c r="EI212" s="3" t="s">
        <v>3</v>
      </c>
      <c r="EJ212" s="3">
        <v>3</v>
      </c>
      <c r="EK212" s="3">
        <v>400007</v>
      </c>
      <c r="EL212" s="3" t="s">
        <v>162</v>
      </c>
      <c r="EM212" s="3" t="s">
        <v>163</v>
      </c>
      <c r="EO212" s="3" t="s">
        <v>3</v>
      </c>
      <c r="EQ212" s="3">
        <v>16</v>
      </c>
      <c r="ER212" s="3">
        <v>0</v>
      </c>
      <c r="ES212" s="3">
        <v>98.65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5</v>
      </c>
      <c r="FC212" s="3">
        <v>1</v>
      </c>
      <c r="FD212" s="3">
        <v>18</v>
      </c>
      <c r="FF212" s="3">
        <v>874</v>
      </c>
      <c r="FQ212" s="3">
        <v>0</v>
      </c>
      <c r="FR212" s="3">
        <f t="shared" si="223"/>
        <v>2987.12</v>
      </c>
      <c r="FS212" s="3">
        <v>0</v>
      </c>
      <c r="FX212" s="3">
        <v>0</v>
      </c>
      <c r="FY212" s="3">
        <v>0</v>
      </c>
      <c r="GA212" s="3" t="s">
        <v>359</v>
      </c>
      <c r="GD212" s="3">
        <v>1</v>
      </c>
      <c r="GF212" s="3">
        <v>687897957</v>
      </c>
      <c r="GG212" s="3">
        <v>2</v>
      </c>
      <c r="GH212" s="3">
        <v>3</v>
      </c>
      <c r="GI212" s="3">
        <v>5</v>
      </c>
      <c r="GJ212" s="3">
        <v>0</v>
      </c>
      <c r="GK212" s="3">
        <v>0</v>
      </c>
      <c r="GL212" s="3">
        <f t="shared" si="189"/>
        <v>0</v>
      </c>
      <c r="GM212" s="3">
        <f t="shared" si="190"/>
        <v>2987.12</v>
      </c>
      <c r="GN212" s="3">
        <f t="shared" si="191"/>
        <v>0</v>
      </c>
      <c r="GO212" s="3">
        <f t="shared" si="192"/>
        <v>0</v>
      </c>
      <c r="GP212" s="3">
        <f t="shared" si="193"/>
        <v>0</v>
      </c>
      <c r="GR212" s="3">
        <v>1</v>
      </c>
      <c r="GS212" s="3">
        <v>1</v>
      </c>
      <c r="GT212" s="3">
        <v>0</v>
      </c>
      <c r="GU212" s="3" t="s">
        <v>3</v>
      </c>
      <c r="GV212" s="3">
        <f t="shared" si="194"/>
        <v>0</v>
      </c>
      <c r="GW212" s="3">
        <v>1</v>
      </c>
      <c r="GX212" s="3">
        <f t="shared" si="195"/>
        <v>0</v>
      </c>
      <c r="HA212" s="3">
        <v>0</v>
      </c>
      <c r="HB212" s="3">
        <v>0</v>
      </c>
      <c r="HC212" s="3">
        <f t="shared" si="196"/>
        <v>0</v>
      </c>
      <c r="HE212" s="3" t="s">
        <v>34</v>
      </c>
      <c r="HF212" s="3" t="s">
        <v>165</v>
      </c>
      <c r="HM212" s="3" t="s">
        <v>3</v>
      </c>
      <c r="HN212" s="3" t="s">
        <v>3</v>
      </c>
      <c r="HO212" s="3" t="s">
        <v>3</v>
      </c>
      <c r="HP212" s="3" t="s">
        <v>3</v>
      </c>
      <c r="HQ212" s="3" t="s">
        <v>3</v>
      </c>
      <c r="HS212" s="3">
        <v>0</v>
      </c>
      <c r="IK212" s="3">
        <v>0</v>
      </c>
    </row>
    <row r="213" spans="1:255" x14ac:dyDescent="0.2">
      <c r="A213" s="2">
        <v>17</v>
      </c>
      <c r="B213" s="2">
        <v>1</v>
      </c>
      <c r="C213" s="2"/>
      <c r="D213" s="2"/>
      <c r="E213" s="2" t="s">
        <v>360</v>
      </c>
      <c r="F213" s="2" t="s">
        <v>361</v>
      </c>
      <c r="G213" s="2" t="s">
        <v>362</v>
      </c>
      <c r="H213" s="2" t="s">
        <v>161</v>
      </c>
      <c r="I213" s="2">
        <v>5</v>
      </c>
      <c r="J213" s="2">
        <v>0</v>
      </c>
      <c r="K213" s="2">
        <v>5</v>
      </c>
      <c r="L213" s="2"/>
      <c r="M213" s="2"/>
      <c r="N213" s="2"/>
      <c r="O213" s="2">
        <f t="shared" si="174"/>
        <v>929.25</v>
      </c>
      <c r="P213" s="2">
        <f t="shared" si="224"/>
        <v>929.25</v>
      </c>
      <c r="Q213" s="2">
        <f t="shared" si="209"/>
        <v>0</v>
      </c>
      <c r="R213" s="2">
        <f t="shared" si="210"/>
        <v>0</v>
      </c>
      <c r="S213" s="2">
        <f t="shared" si="175"/>
        <v>0</v>
      </c>
      <c r="T213" s="2">
        <f t="shared" si="176"/>
        <v>0</v>
      </c>
      <c r="U213" s="2">
        <f t="shared" si="177"/>
        <v>0</v>
      </c>
      <c r="V213" s="2">
        <f t="shared" si="178"/>
        <v>0</v>
      </c>
      <c r="W213" s="2">
        <f t="shared" si="179"/>
        <v>0</v>
      </c>
      <c r="X213" s="2">
        <f t="shared" si="211"/>
        <v>0</v>
      </c>
      <c r="Y213" s="2">
        <f t="shared" si="212"/>
        <v>0</v>
      </c>
      <c r="Z213" s="2"/>
      <c r="AA213" s="2">
        <v>55929113</v>
      </c>
      <c r="AB213" s="2">
        <f t="shared" si="180"/>
        <v>185.85</v>
      </c>
      <c r="AC213" s="2">
        <f t="shared" si="213"/>
        <v>185.85</v>
      </c>
      <c r="AD213" s="2">
        <f t="shared" si="214"/>
        <v>0</v>
      </c>
      <c r="AE213" s="2">
        <f t="shared" si="215"/>
        <v>0</v>
      </c>
      <c r="AF213" s="2">
        <f t="shared" si="216"/>
        <v>0</v>
      </c>
      <c r="AG213" s="2">
        <f t="shared" si="181"/>
        <v>0</v>
      </c>
      <c r="AH213" s="2">
        <f t="shared" si="217"/>
        <v>0</v>
      </c>
      <c r="AI213" s="2">
        <f t="shared" si="218"/>
        <v>0</v>
      </c>
      <c r="AJ213" s="2">
        <f t="shared" si="182"/>
        <v>0</v>
      </c>
      <c r="AK213" s="2">
        <v>185.85</v>
      </c>
      <c r="AL213" s="2">
        <v>185.85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1</v>
      </c>
      <c r="AW213" s="2">
        <v>1</v>
      </c>
      <c r="AX213" s="2"/>
      <c r="AY213" s="2"/>
      <c r="AZ213" s="2">
        <v>1</v>
      </c>
      <c r="BA213" s="2">
        <v>1</v>
      </c>
      <c r="BB213" s="2">
        <v>1</v>
      </c>
      <c r="BC213" s="2">
        <v>1</v>
      </c>
      <c r="BD213" s="2" t="s">
        <v>3</v>
      </c>
      <c r="BE213" s="2" t="s">
        <v>3</v>
      </c>
      <c r="BF213" s="2" t="s">
        <v>3</v>
      </c>
      <c r="BG213" s="2" t="s">
        <v>3</v>
      </c>
      <c r="BH213" s="2">
        <v>3</v>
      </c>
      <c r="BI213" s="2">
        <v>3</v>
      </c>
      <c r="BJ213" s="2" t="s">
        <v>361</v>
      </c>
      <c r="BK213" s="2"/>
      <c r="BL213" s="2"/>
      <c r="BM213" s="2">
        <v>400007</v>
      </c>
      <c r="BN213" s="2">
        <v>0</v>
      </c>
      <c r="BO213" s="2" t="s">
        <v>3</v>
      </c>
      <c r="BP213" s="2">
        <v>0</v>
      </c>
      <c r="BQ213" s="2">
        <v>214</v>
      </c>
      <c r="BR213" s="2">
        <v>0</v>
      </c>
      <c r="BS213" s="2">
        <v>1</v>
      </c>
      <c r="BT213" s="2">
        <v>1</v>
      </c>
      <c r="BU213" s="2">
        <v>1</v>
      </c>
      <c r="BV213" s="2">
        <v>1</v>
      </c>
      <c r="BW213" s="2">
        <v>1</v>
      </c>
      <c r="BX213" s="2">
        <v>1</v>
      </c>
      <c r="BY213" s="2" t="s">
        <v>3</v>
      </c>
      <c r="BZ213" s="2">
        <v>0</v>
      </c>
      <c r="CA213" s="2">
        <v>0</v>
      </c>
      <c r="CB213" s="2" t="s">
        <v>3</v>
      </c>
      <c r="CC213" s="2"/>
      <c r="CD213" s="2"/>
      <c r="CE213" s="2">
        <v>1566</v>
      </c>
      <c r="CF213" s="2">
        <v>0</v>
      </c>
      <c r="CG213" s="2">
        <v>0</v>
      </c>
      <c r="CH213" s="2"/>
      <c r="CI213" s="2"/>
      <c r="CJ213" s="2"/>
      <c r="CK213" s="2"/>
      <c r="CL213" s="2"/>
      <c r="CM213" s="2">
        <v>0</v>
      </c>
      <c r="CN213" s="2" t="s">
        <v>3</v>
      </c>
      <c r="CO213" s="2">
        <v>0</v>
      </c>
      <c r="CP213" s="2">
        <f t="shared" si="183"/>
        <v>929.25</v>
      </c>
      <c r="CQ213" s="2">
        <f t="shared" si="225"/>
        <v>185.85</v>
      </c>
      <c r="CR213" s="2">
        <f t="shared" si="219"/>
        <v>0</v>
      </c>
      <c r="CS213" s="2">
        <f t="shared" si="220"/>
        <v>0</v>
      </c>
      <c r="CT213" s="2">
        <f t="shared" si="184"/>
        <v>0</v>
      </c>
      <c r="CU213" s="2">
        <f t="shared" si="185"/>
        <v>0</v>
      </c>
      <c r="CV213" s="2">
        <f t="shared" si="186"/>
        <v>0</v>
      </c>
      <c r="CW213" s="2">
        <f t="shared" si="187"/>
        <v>0</v>
      </c>
      <c r="CX213" s="2">
        <f t="shared" si="188"/>
        <v>0</v>
      </c>
      <c r="CY213" s="2">
        <f t="shared" si="221"/>
        <v>0</v>
      </c>
      <c r="CZ213" s="2">
        <f t="shared" si="222"/>
        <v>0</v>
      </c>
      <c r="DA213" s="2"/>
      <c r="DB213" s="2"/>
      <c r="DC213" s="2" t="s">
        <v>3</v>
      </c>
      <c r="DD213" s="2" t="s">
        <v>3</v>
      </c>
      <c r="DE213" s="2" t="s">
        <v>3</v>
      </c>
      <c r="DF213" s="2" t="s">
        <v>3</v>
      </c>
      <c r="DG213" s="2" t="s">
        <v>3</v>
      </c>
      <c r="DH213" s="2" t="s">
        <v>3</v>
      </c>
      <c r="DI213" s="2" t="s">
        <v>3</v>
      </c>
      <c r="DJ213" s="2" t="s">
        <v>3</v>
      </c>
      <c r="DK213" s="2" t="s">
        <v>3</v>
      </c>
      <c r="DL213" s="2" t="s">
        <v>3</v>
      </c>
      <c r="DM213" s="2" t="s">
        <v>3</v>
      </c>
      <c r="DN213" s="2">
        <v>0</v>
      </c>
      <c r="DO213" s="2">
        <v>0</v>
      </c>
      <c r="DP213" s="2">
        <v>1</v>
      </c>
      <c r="DQ213" s="2">
        <v>1</v>
      </c>
      <c r="DR213" s="2"/>
      <c r="DS213" s="2"/>
      <c r="DT213" s="2"/>
      <c r="DU213" s="2">
        <v>1013</v>
      </c>
      <c r="DV213" s="2" t="s">
        <v>161</v>
      </c>
      <c r="DW213" s="2" t="s">
        <v>161</v>
      </c>
      <c r="DX213" s="2">
        <v>1</v>
      </c>
      <c r="DY213" s="2"/>
      <c r="DZ213" s="2" t="s">
        <v>3</v>
      </c>
      <c r="EA213" s="2" t="s">
        <v>3</v>
      </c>
      <c r="EB213" s="2" t="s">
        <v>3</v>
      </c>
      <c r="EC213" s="2" t="s">
        <v>3</v>
      </c>
      <c r="ED213" s="2"/>
      <c r="EE213" s="2">
        <v>55393630</v>
      </c>
      <c r="EF213" s="2">
        <v>214</v>
      </c>
      <c r="EG213" s="2" t="s">
        <v>162</v>
      </c>
      <c r="EH213" s="2">
        <v>0</v>
      </c>
      <c r="EI213" s="2" t="s">
        <v>3</v>
      </c>
      <c r="EJ213" s="2">
        <v>3</v>
      </c>
      <c r="EK213" s="2">
        <v>400007</v>
      </c>
      <c r="EL213" s="2" t="s">
        <v>162</v>
      </c>
      <c r="EM213" s="2" t="s">
        <v>163</v>
      </c>
      <c r="EN213" s="2"/>
      <c r="EO213" s="2" t="s">
        <v>3</v>
      </c>
      <c r="EP213" s="2"/>
      <c r="EQ213" s="2">
        <v>16</v>
      </c>
      <c r="ER213" s="2">
        <v>0</v>
      </c>
      <c r="ES213" s="2">
        <v>185.85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>
        <v>0</v>
      </c>
      <c r="FR213" s="2">
        <f t="shared" si="223"/>
        <v>929.25</v>
      </c>
      <c r="FS213" s="2">
        <v>0</v>
      </c>
      <c r="FT213" s="2"/>
      <c r="FU213" s="2"/>
      <c r="FV213" s="2"/>
      <c r="FW213" s="2"/>
      <c r="FX213" s="2">
        <v>0</v>
      </c>
      <c r="FY213" s="2">
        <v>0</v>
      </c>
      <c r="FZ213" s="2"/>
      <c r="GA213" s="2" t="s">
        <v>363</v>
      </c>
      <c r="GB213" s="2"/>
      <c r="GC213" s="2"/>
      <c r="GD213" s="2">
        <v>1</v>
      </c>
      <c r="GE213" s="2"/>
      <c r="GF213" s="2">
        <v>851931221</v>
      </c>
      <c r="GG213" s="2">
        <v>2</v>
      </c>
      <c r="GH213" s="2">
        <v>4</v>
      </c>
      <c r="GI213" s="2">
        <v>-2</v>
      </c>
      <c r="GJ213" s="2">
        <v>0</v>
      </c>
      <c r="GK213" s="2">
        <v>0</v>
      </c>
      <c r="GL213" s="2">
        <f t="shared" si="189"/>
        <v>0</v>
      </c>
      <c r="GM213" s="2">
        <f t="shared" si="190"/>
        <v>929.25</v>
      </c>
      <c r="GN213" s="2">
        <f t="shared" si="191"/>
        <v>0</v>
      </c>
      <c r="GO213" s="2">
        <f t="shared" si="192"/>
        <v>0</v>
      </c>
      <c r="GP213" s="2">
        <f t="shared" si="193"/>
        <v>0</v>
      </c>
      <c r="GQ213" s="2"/>
      <c r="GR213" s="2">
        <v>1</v>
      </c>
      <c r="GS213" s="2">
        <v>2</v>
      </c>
      <c r="GT213" s="2">
        <v>0</v>
      </c>
      <c r="GU213" s="2" t="s">
        <v>3</v>
      </c>
      <c r="GV213" s="2">
        <f t="shared" si="194"/>
        <v>0</v>
      </c>
      <c r="GW213" s="2">
        <v>1</v>
      </c>
      <c r="GX213" s="2">
        <f t="shared" si="195"/>
        <v>0</v>
      </c>
      <c r="GY213" s="2"/>
      <c r="GZ213" s="2"/>
      <c r="HA213" s="2">
        <v>0</v>
      </c>
      <c r="HB213" s="2">
        <v>0</v>
      </c>
      <c r="HC213" s="2">
        <f t="shared" si="196"/>
        <v>0</v>
      </c>
      <c r="HD213" s="2"/>
      <c r="HE213" s="2" t="s">
        <v>34</v>
      </c>
      <c r="HF213" s="2" t="s">
        <v>165</v>
      </c>
      <c r="HG213" s="2"/>
      <c r="HH213" s="2"/>
      <c r="HI213" s="2"/>
      <c r="HJ213" s="2"/>
      <c r="HK213" s="2"/>
      <c r="HL213" s="2"/>
      <c r="HM213" s="2" t="s">
        <v>3</v>
      </c>
      <c r="HN213" s="2" t="s">
        <v>3</v>
      </c>
      <c r="HO213" s="2" t="s">
        <v>3</v>
      </c>
      <c r="HP213" s="2" t="s">
        <v>3</v>
      </c>
      <c r="HQ213" s="2" t="s">
        <v>3</v>
      </c>
      <c r="HR213" s="2"/>
      <c r="HS213" s="2">
        <v>0</v>
      </c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>
        <v>0</v>
      </c>
      <c r="IL213" s="2"/>
      <c r="IM213" s="2"/>
      <c r="IN213" s="2"/>
      <c r="IO213" s="2"/>
      <c r="IP213" s="2"/>
      <c r="IQ213" s="2"/>
      <c r="IR213" s="2"/>
      <c r="IS213" s="2"/>
      <c r="IT213" s="2"/>
      <c r="IU213" s="2"/>
    </row>
    <row r="214" spans="1:255" x14ac:dyDescent="0.2">
      <c r="A214" s="3">
        <v>17</v>
      </c>
      <c r="B214" s="3">
        <v>1</v>
      </c>
      <c r="E214" s="3" t="s">
        <v>360</v>
      </c>
      <c r="F214" s="3" t="s">
        <v>361</v>
      </c>
      <c r="G214" s="3" t="s">
        <v>362</v>
      </c>
      <c r="H214" s="3" t="s">
        <v>161</v>
      </c>
      <c r="I214" s="3">
        <v>5</v>
      </c>
      <c r="J214" s="3">
        <v>0</v>
      </c>
      <c r="K214" s="3">
        <v>5</v>
      </c>
      <c r="O214" s="3">
        <f t="shared" si="174"/>
        <v>7034.42</v>
      </c>
      <c r="P214" s="3">
        <f t="shared" si="224"/>
        <v>7034.42</v>
      </c>
      <c r="Q214" s="3">
        <f t="shared" si="209"/>
        <v>0</v>
      </c>
      <c r="R214" s="3">
        <f t="shared" si="210"/>
        <v>0</v>
      </c>
      <c r="S214" s="3">
        <f t="shared" si="175"/>
        <v>0</v>
      </c>
      <c r="T214" s="3">
        <f t="shared" si="176"/>
        <v>0</v>
      </c>
      <c r="U214" s="3">
        <f t="shared" si="177"/>
        <v>0</v>
      </c>
      <c r="V214" s="3">
        <f t="shared" si="178"/>
        <v>0</v>
      </c>
      <c r="W214" s="3">
        <f t="shared" si="179"/>
        <v>0</v>
      </c>
      <c r="X214" s="3">
        <f t="shared" si="211"/>
        <v>0</v>
      </c>
      <c r="Y214" s="3">
        <f t="shared" si="212"/>
        <v>0</v>
      </c>
      <c r="AA214" s="3">
        <v>55929115</v>
      </c>
      <c r="AB214" s="3">
        <f t="shared" si="180"/>
        <v>185.85</v>
      </c>
      <c r="AC214" s="3">
        <f t="shared" si="213"/>
        <v>185.85</v>
      </c>
      <c r="AD214" s="3">
        <f t="shared" si="214"/>
        <v>0</v>
      </c>
      <c r="AE214" s="3">
        <f t="shared" si="215"/>
        <v>0</v>
      </c>
      <c r="AF214" s="3">
        <f t="shared" si="216"/>
        <v>0</v>
      </c>
      <c r="AG214" s="3">
        <f t="shared" si="181"/>
        <v>0</v>
      </c>
      <c r="AH214" s="3">
        <f t="shared" si="217"/>
        <v>0</v>
      </c>
      <c r="AI214" s="3">
        <f t="shared" si="218"/>
        <v>0</v>
      </c>
      <c r="AJ214" s="3">
        <f t="shared" si="182"/>
        <v>0</v>
      </c>
      <c r="AK214" s="3">
        <v>185.85</v>
      </c>
      <c r="AL214" s="3">
        <v>185.85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1</v>
      </c>
      <c r="AW214" s="3">
        <v>1</v>
      </c>
      <c r="AZ214" s="3">
        <v>1</v>
      </c>
      <c r="BA214" s="3">
        <v>1</v>
      </c>
      <c r="BB214" s="3">
        <v>1</v>
      </c>
      <c r="BC214" s="3">
        <v>7.57</v>
      </c>
      <c r="BD214" s="3" t="s">
        <v>3</v>
      </c>
      <c r="BE214" s="3" t="s">
        <v>3</v>
      </c>
      <c r="BF214" s="3" t="s">
        <v>3</v>
      </c>
      <c r="BG214" s="3" t="s">
        <v>3</v>
      </c>
      <c r="BH214" s="3">
        <v>3</v>
      </c>
      <c r="BI214" s="3">
        <v>3</v>
      </c>
      <c r="BJ214" s="3" t="s">
        <v>361</v>
      </c>
      <c r="BM214" s="3">
        <v>400007</v>
      </c>
      <c r="BN214" s="3">
        <v>0</v>
      </c>
      <c r="BO214" s="3" t="s">
        <v>3</v>
      </c>
      <c r="BP214" s="3">
        <v>0</v>
      </c>
      <c r="BQ214" s="3">
        <v>214</v>
      </c>
      <c r="BR214" s="3">
        <v>0</v>
      </c>
      <c r="BS214" s="3">
        <v>1</v>
      </c>
      <c r="BT214" s="3">
        <v>1</v>
      </c>
      <c r="BU214" s="3">
        <v>1</v>
      </c>
      <c r="BV214" s="3">
        <v>1</v>
      </c>
      <c r="BW214" s="3">
        <v>1</v>
      </c>
      <c r="BX214" s="3">
        <v>1</v>
      </c>
      <c r="BY214" s="3" t="s">
        <v>3</v>
      </c>
      <c r="BZ214" s="3">
        <v>0</v>
      </c>
      <c r="CA214" s="3">
        <v>0</v>
      </c>
      <c r="CB214" s="3" t="s">
        <v>3</v>
      </c>
      <c r="CE214" s="3">
        <v>1566</v>
      </c>
      <c r="CF214" s="3">
        <v>0</v>
      </c>
      <c r="CG214" s="3">
        <v>0</v>
      </c>
      <c r="CM214" s="3">
        <v>0</v>
      </c>
      <c r="CN214" s="3" t="s">
        <v>3</v>
      </c>
      <c r="CO214" s="3">
        <v>0</v>
      </c>
      <c r="CP214" s="3">
        <f t="shared" si="183"/>
        <v>7034.42</v>
      </c>
      <c r="CQ214" s="3">
        <f t="shared" si="225"/>
        <v>1406.88</v>
      </c>
      <c r="CR214" s="3">
        <f t="shared" si="219"/>
        <v>0</v>
      </c>
      <c r="CS214" s="3">
        <f t="shared" si="220"/>
        <v>0</v>
      </c>
      <c r="CT214" s="3">
        <f t="shared" si="184"/>
        <v>0</v>
      </c>
      <c r="CU214" s="3">
        <f t="shared" si="185"/>
        <v>0</v>
      </c>
      <c r="CV214" s="3">
        <f t="shared" si="186"/>
        <v>0</v>
      </c>
      <c r="CW214" s="3">
        <f t="shared" si="187"/>
        <v>0</v>
      </c>
      <c r="CX214" s="3">
        <f t="shared" si="188"/>
        <v>0</v>
      </c>
      <c r="CY214" s="3">
        <f t="shared" si="221"/>
        <v>0</v>
      </c>
      <c r="CZ214" s="3">
        <f t="shared" si="222"/>
        <v>0</v>
      </c>
      <c r="DC214" s="3" t="s">
        <v>3</v>
      </c>
      <c r="DD214" s="3" t="s">
        <v>3</v>
      </c>
      <c r="DE214" s="3" t="s">
        <v>3</v>
      </c>
      <c r="DF214" s="3" t="s">
        <v>3</v>
      </c>
      <c r="DG214" s="3" t="s">
        <v>3</v>
      </c>
      <c r="DH214" s="3" t="s">
        <v>3</v>
      </c>
      <c r="DI214" s="3" t="s">
        <v>3</v>
      </c>
      <c r="DJ214" s="3" t="s">
        <v>3</v>
      </c>
      <c r="DK214" s="3" t="s">
        <v>3</v>
      </c>
      <c r="DL214" s="3" t="s">
        <v>3</v>
      </c>
      <c r="DM214" s="3" t="s">
        <v>3</v>
      </c>
      <c r="DN214" s="3">
        <v>0</v>
      </c>
      <c r="DO214" s="3">
        <v>0</v>
      </c>
      <c r="DP214" s="3">
        <v>1</v>
      </c>
      <c r="DQ214" s="3">
        <v>1</v>
      </c>
      <c r="DU214" s="3">
        <v>1013</v>
      </c>
      <c r="DV214" s="3" t="s">
        <v>161</v>
      </c>
      <c r="DW214" s="3" t="s">
        <v>161</v>
      </c>
      <c r="DX214" s="3">
        <v>1</v>
      </c>
      <c r="DZ214" s="3" t="s">
        <v>3</v>
      </c>
      <c r="EA214" s="3" t="s">
        <v>3</v>
      </c>
      <c r="EB214" s="3" t="s">
        <v>3</v>
      </c>
      <c r="EC214" s="3" t="s">
        <v>3</v>
      </c>
      <c r="EE214" s="3">
        <v>55393630</v>
      </c>
      <c r="EF214" s="3">
        <v>214</v>
      </c>
      <c r="EG214" s="3" t="s">
        <v>162</v>
      </c>
      <c r="EH214" s="3">
        <v>0</v>
      </c>
      <c r="EI214" s="3" t="s">
        <v>3</v>
      </c>
      <c r="EJ214" s="3">
        <v>3</v>
      </c>
      <c r="EK214" s="3">
        <v>400007</v>
      </c>
      <c r="EL214" s="3" t="s">
        <v>162</v>
      </c>
      <c r="EM214" s="3" t="s">
        <v>163</v>
      </c>
      <c r="EO214" s="3" t="s">
        <v>3</v>
      </c>
      <c r="EQ214" s="3">
        <v>16</v>
      </c>
      <c r="ER214" s="3">
        <v>0</v>
      </c>
      <c r="ES214" s="3">
        <v>185.85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EY214" s="3">
        <v>0</v>
      </c>
      <c r="EZ214" s="3">
        <v>5</v>
      </c>
      <c r="FC214" s="3">
        <v>1</v>
      </c>
      <c r="FD214" s="3">
        <v>18</v>
      </c>
      <c r="FF214" s="3">
        <v>1646.7</v>
      </c>
      <c r="FQ214" s="3">
        <v>0</v>
      </c>
      <c r="FR214" s="3">
        <f t="shared" si="223"/>
        <v>7034.42</v>
      </c>
      <c r="FS214" s="3">
        <v>0</v>
      </c>
      <c r="FX214" s="3">
        <v>0</v>
      </c>
      <c r="FY214" s="3">
        <v>0</v>
      </c>
      <c r="GA214" s="3" t="s">
        <v>363</v>
      </c>
      <c r="GD214" s="3">
        <v>1</v>
      </c>
      <c r="GF214" s="3">
        <v>851931221</v>
      </c>
      <c r="GG214" s="3">
        <v>2</v>
      </c>
      <c r="GH214" s="3">
        <v>3</v>
      </c>
      <c r="GI214" s="3">
        <v>5</v>
      </c>
      <c r="GJ214" s="3">
        <v>0</v>
      </c>
      <c r="GK214" s="3">
        <v>0</v>
      </c>
      <c r="GL214" s="3">
        <f t="shared" si="189"/>
        <v>0</v>
      </c>
      <c r="GM214" s="3">
        <f t="shared" si="190"/>
        <v>7034.42</v>
      </c>
      <c r="GN214" s="3">
        <f t="shared" si="191"/>
        <v>0</v>
      </c>
      <c r="GO214" s="3">
        <f t="shared" si="192"/>
        <v>0</v>
      </c>
      <c r="GP214" s="3">
        <f t="shared" si="193"/>
        <v>0</v>
      </c>
      <c r="GR214" s="3">
        <v>1</v>
      </c>
      <c r="GS214" s="3">
        <v>1</v>
      </c>
      <c r="GT214" s="3">
        <v>0</v>
      </c>
      <c r="GU214" s="3" t="s">
        <v>3</v>
      </c>
      <c r="GV214" s="3">
        <f t="shared" si="194"/>
        <v>0</v>
      </c>
      <c r="GW214" s="3">
        <v>1</v>
      </c>
      <c r="GX214" s="3">
        <f t="shared" si="195"/>
        <v>0</v>
      </c>
      <c r="HA214" s="3">
        <v>0</v>
      </c>
      <c r="HB214" s="3">
        <v>0</v>
      </c>
      <c r="HC214" s="3">
        <f t="shared" si="196"/>
        <v>0</v>
      </c>
      <c r="HE214" s="3" t="s">
        <v>34</v>
      </c>
      <c r="HF214" s="3" t="s">
        <v>165</v>
      </c>
      <c r="HM214" s="3" t="s">
        <v>3</v>
      </c>
      <c r="HN214" s="3" t="s">
        <v>3</v>
      </c>
      <c r="HO214" s="3" t="s">
        <v>3</v>
      </c>
      <c r="HP214" s="3" t="s">
        <v>3</v>
      </c>
      <c r="HQ214" s="3" t="s">
        <v>3</v>
      </c>
      <c r="HS214" s="3">
        <v>0</v>
      </c>
      <c r="IK214" s="3">
        <v>0</v>
      </c>
    </row>
    <row r="216" spans="1:255" x14ac:dyDescent="0.2">
      <c r="A216" s="11">
        <v>51</v>
      </c>
      <c r="B216" s="11">
        <f>B89</f>
        <v>1</v>
      </c>
      <c r="C216" s="11">
        <f>A89</f>
        <v>4</v>
      </c>
      <c r="D216" s="11">
        <f>ROW(A89)</f>
        <v>89</v>
      </c>
      <c r="E216" s="11"/>
      <c r="F216" s="11" t="str">
        <f>IF(F89&lt;&gt;"",F89,"")</f>
        <v>1</v>
      </c>
      <c r="G216" s="11" t="str">
        <f>IF(G89&lt;&gt;"",G89,"")</f>
        <v>Центральное оборудование</v>
      </c>
      <c r="H216" s="11">
        <v>0</v>
      </c>
      <c r="I216" s="11"/>
      <c r="J216" s="11"/>
      <c r="K216" s="11"/>
      <c r="L216" s="11"/>
      <c r="M216" s="11"/>
      <c r="N216" s="11"/>
      <c r="O216" s="11">
        <f t="shared" ref="O216:T216" si="226">ROUND(AB216,2)</f>
        <v>617708.56999999995</v>
      </c>
      <c r="P216" s="11">
        <f t="shared" si="226"/>
        <v>610594.64</v>
      </c>
      <c r="Q216" s="11">
        <f t="shared" si="226"/>
        <v>1658.98</v>
      </c>
      <c r="R216" s="11">
        <f t="shared" si="226"/>
        <v>184.46</v>
      </c>
      <c r="S216" s="11">
        <f t="shared" si="226"/>
        <v>5454.95</v>
      </c>
      <c r="T216" s="11">
        <f t="shared" si="226"/>
        <v>0</v>
      </c>
      <c r="U216" s="11">
        <f>AH216</f>
        <v>427.34511779999985</v>
      </c>
      <c r="V216" s="11">
        <f>AI216</f>
        <v>0</v>
      </c>
      <c r="W216" s="11">
        <f>ROUND(AJ216,2)</f>
        <v>0</v>
      </c>
      <c r="X216" s="11">
        <f>ROUND(AK216,2)</f>
        <v>5096.53</v>
      </c>
      <c r="Y216" s="11">
        <f>ROUND(AL216,2)</f>
        <v>2614.5</v>
      </c>
      <c r="Z216" s="11"/>
      <c r="AA216" s="11"/>
      <c r="AB216" s="11">
        <f>ROUND(SUMIF(AA93:AA214,"=55929113",O93:O214),2)</f>
        <v>617708.56999999995</v>
      </c>
      <c r="AC216" s="11">
        <f>ROUND(SUMIF(AA93:AA214,"=55929113",P93:P214),2)</f>
        <v>610594.64</v>
      </c>
      <c r="AD216" s="11">
        <f>ROUND(SUMIF(AA93:AA214,"=55929113",Q93:Q214),2)</f>
        <v>1658.98</v>
      </c>
      <c r="AE216" s="11">
        <f>ROUND(SUMIF(AA93:AA214,"=55929113",R93:R214),2)</f>
        <v>184.46</v>
      </c>
      <c r="AF216" s="11">
        <f>ROUND(SUMIF(AA93:AA214,"=55929113",S93:S214),2)</f>
        <v>5454.95</v>
      </c>
      <c r="AG216" s="11">
        <f>ROUND(SUMIF(AA93:AA214,"=55929113",T93:T214),2)</f>
        <v>0</v>
      </c>
      <c r="AH216" s="11">
        <f>SUMIF(AA93:AA214,"=55929113",U93:U214)</f>
        <v>427.34511779999985</v>
      </c>
      <c r="AI216" s="11">
        <f>SUMIF(AA93:AA214,"=55929113",V93:V214)</f>
        <v>0</v>
      </c>
      <c r="AJ216" s="11">
        <f>ROUND(SUMIF(AA93:AA214,"=55929113",W93:W214),2)</f>
        <v>0</v>
      </c>
      <c r="AK216" s="11">
        <f>ROUND(SUMIF(AA93:AA214,"=55929113",X93:X214),2)</f>
        <v>5096.53</v>
      </c>
      <c r="AL216" s="11">
        <f>ROUND(SUMIF(AA93:AA214,"=55929113",Y93:Y214),2)</f>
        <v>2614.5</v>
      </c>
      <c r="AM216" s="11"/>
      <c r="AN216" s="11"/>
      <c r="AO216" s="11">
        <f t="shared" ref="AO216:BD216" si="227">ROUND(BX216,2)</f>
        <v>0</v>
      </c>
      <c r="AP216" s="11">
        <f t="shared" si="227"/>
        <v>600871.51</v>
      </c>
      <c r="AQ216" s="11">
        <f t="shared" si="227"/>
        <v>0</v>
      </c>
      <c r="AR216" s="11">
        <f t="shared" si="227"/>
        <v>625419.6</v>
      </c>
      <c r="AS216" s="11">
        <f t="shared" si="227"/>
        <v>0</v>
      </c>
      <c r="AT216" s="11">
        <f t="shared" si="227"/>
        <v>24548.09</v>
      </c>
      <c r="AU216" s="11">
        <f t="shared" si="227"/>
        <v>0</v>
      </c>
      <c r="AV216" s="11">
        <f t="shared" si="227"/>
        <v>610594.64</v>
      </c>
      <c r="AW216" s="11">
        <f t="shared" si="227"/>
        <v>9723.1299999999992</v>
      </c>
      <c r="AX216" s="11">
        <f t="shared" si="227"/>
        <v>0</v>
      </c>
      <c r="AY216" s="11">
        <f t="shared" si="227"/>
        <v>9723.1299999999992</v>
      </c>
      <c r="AZ216" s="11">
        <f t="shared" si="227"/>
        <v>600871.51</v>
      </c>
      <c r="BA216" s="11">
        <f t="shared" si="227"/>
        <v>0</v>
      </c>
      <c r="BB216" s="11">
        <f t="shared" si="227"/>
        <v>0</v>
      </c>
      <c r="BC216" s="11">
        <f t="shared" si="227"/>
        <v>0</v>
      </c>
      <c r="BD216" s="11">
        <f t="shared" si="227"/>
        <v>0</v>
      </c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>
        <f>ROUND(SUMIF(AA93:AA214,"=55929113",FQ93:FQ214),2)</f>
        <v>0</v>
      </c>
      <c r="BY216" s="11">
        <f>ROUND(SUMIF(AA93:AA214,"=55929113",FR93:FR214),2)</f>
        <v>600871.51</v>
      </c>
      <c r="BZ216" s="11">
        <f>ROUND(SUMIF(AA93:AA214,"=55929113",GL93:GL214),2)</f>
        <v>0</v>
      </c>
      <c r="CA216" s="11">
        <f>ROUND(SUMIF(AA93:AA214,"=55929113",GM93:GM214),2)</f>
        <v>625419.6</v>
      </c>
      <c r="CB216" s="11">
        <f>ROUND(SUMIF(AA93:AA214,"=55929113",GN93:GN214),2)</f>
        <v>0</v>
      </c>
      <c r="CC216" s="11">
        <f>ROUND(SUMIF(AA93:AA214,"=55929113",GO93:GO214),2)</f>
        <v>24548.09</v>
      </c>
      <c r="CD216" s="11">
        <f>ROUND(SUMIF(AA93:AA214,"=55929113",GP93:GP214),2)</f>
        <v>0</v>
      </c>
      <c r="CE216" s="11">
        <f>AC216-BX216</f>
        <v>610594.64</v>
      </c>
      <c r="CF216" s="11">
        <f>AC216-BY216</f>
        <v>9723.1300000000047</v>
      </c>
      <c r="CG216" s="11">
        <f>BX216-BZ216</f>
        <v>0</v>
      </c>
      <c r="CH216" s="11">
        <f>AC216-BX216-BY216+BZ216</f>
        <v>9723.1300000000047</v>
      </c>
      <c r="CI216" s="11">
        <f>BY216-BZ216</f>
        <v>600871.51</v>
      </c>
      <c r="CJ216" s="11">
        <f>ROUND(SUMIF(AA93:AA214,"=55929113",GX93:GX214),2)</f>
        <v>0</v>
      </c>
      <c r="CK216" s="11">
        <f>ROUND(SUMIF(AA93:AA214,"=55929113",GY93:GY214),2)</f>
        <v>0</v>
      </c>
      <c r="CL216" s="11">
        <f>ROUND(SUMIF(AA93:AA214,"=55929113",GZ93:GZ214),2)</f>
        <v>0</v>
      </c>
      <c r="CM216" s="11">
        <f>ROUND(SUMIF(AA93:AA214,"=55929113",HD93:HD214),2)</f>
        <v>0</v>
      </c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2">
        <f t="shared" ref="DG216:DL216" si="228">ROUND(DT216,2)</f>
        <v>5029352.33</v>
      </c>
      <c r="DH216" s="12">
        <f t="shared" si="228"/>
        <v>4695153.96</v>
      </c>
      <c r="DI216" s="12">
        <f t="shared" si="228"/>
        <v>26811.93</v>
      </c>
      <c r="DJ216" s="12">
        <f t="shared" si="228"/>
        <v>10394.34</v>
      </c>
      <c r="DK216" s="12">
        <f t="shared" si="228"/>
        <v>307386.44</v>
      </c>
      <c r="DL216" s="12">
        <f t="shared" si="228"/>
        <v>0</v>
      </c>
      <c r="DM216" s="12">
        <f>DZ216</f>
        <v>427.34511779999985</v>
      </c>
      <c r="DN216" s="12">
        <f>EA216</f>
        <v>0</v>
      </c>
      <c r="DO216" s="12">
        <f>ROUND(EB216,2)</f>
        <v>0</v>
      </c>
      <c r="DP216" s="12">
        <f>ROUND(EC216,2)</f>
        <v>287189.23</v>
      </c>
      <c r="DQ216" s="12">
        <f>ROUND(ED216,2)</f>
        <v>147328.32000000001</v>
      </c>
      <c r="DR216" s="12"/>
      <c r="DS216" s="12"/>
      <c r="DT216" s="12">
        <f>ROUND(SUMIF(AA93:AA214,"=55929115",O93:O214),2)</f>
        <v>5029352.33</v>
      </c>
      <c r="DU216" s="12">
        <f>ROUND(SUMIF(AA93:AA214,"=55929115",P93:P214),2)</f>
        <v>4695153.96</v>
      </c>
      <c r="DV216" s="12">
        <f>ROUND(SUMIF(AA93:AA214,"=55929115",Q93:Q214),2)</f>
        <v>26811.93</v>
      </c>
      <c r="DW216" s="12">
        <f>ROUND(SUMIF(AA93:AA214,"=55929115",R93:R214),2)</f>
        <v>10394.34</v>
      </c>
      <c r="DX216" s="12">
        <f>ROUND(SUMIF(AA93:AA214,"=55929115",S93:S214),2)</f>
        <v>307386.44</v>
      </c>
      <c r="DY216" s="12">
        <f>ROUND(SUMIF(AA93:AA214,"=55929115",T93:T214),2)</f>
        <v>0</v>
      </c>
      <c r="DZ216" s="12">
        <f>SUMIF(AA93:AA214,"=55929115",U93:U214)</f>
        <v>427.34511779999985</v>
      </c>
      <c r="EA216" s="12">
        <f>SUMIF(AA93:AA214,"=55929115",V93:V214)</f>
        <v>0</v>
      </c>
      <c r="EB216" s="12">
        <f>ROUND(SUMIF(AA93:AA214,"=55929115",W93:W214),2)</f>
        <v>0</v>
      </c>
      <c r="EC216" s="12">
        <f>ROUND(SUMIF(AA93:AA214,"=55929115",X93:X214),2)</f>
        <v>287189.23</v>
      </c>
      <c r="ED216" s="12">
        <f>ROUND(SUMIF(AA93:AA214,"=55929115",Y93:Y214),2)</f>
        <v>147328.32000000001</v>
      </c>
      <c r="EE216" s="12"/>
      <c r="EF216" s="12"/>
      <c r="EG216" s="12">
        <f t="shared" ref="EG216:EV216" si="229">ROUND(FP216,2)</f>
        <v>0</v>
      </c>
      <c r="EH216" s="12">
        <f t="shared" si="229"/>
        <v>4596004.99</v>
      </c>
      <c r="EI216" s="12">
        <f t="shared" si="229"/>
        <v>0</v>
      </c>
      <c r="EJ216" s="12">
        <f t="shared" si="229"/>
        <v>5463869.8799999999</v>
      </c>
      <c r="EK216" s="12">
        <f t="shared" si="229"/>
        <v>0</v>
      </c>
      <c r="EL216" s="12">
        <f t="shared" si="229"/>
        <v>867864.89</v>
      </c>
      <c r="EM216" s="12">
        <f t="shared" si="229"/>
        <v>0</v>
      </c>
      <c r="EN216" s="12">
        <f t="shared" si="229"/>
        <v>4695153.96</v>
      </c>
      <c r="EO216" s="12">
        <f t="shared" si="229"/>
        <v>99148.97</v>
      </c>
      <c r="EP216" s="12">
        <f t="shared" si="229"/>
        <v>0</v>
      </c>
      <c r="EQ216" s="12">
        <f t="shared" si="229"/>
        <v>99148.97</v>
      </c>
      <c r="ER216" s="12">
        <f t="shared" si="229"/>
        <v>4596004.99</v>
      </c>
      <c r="ES216" s="12">
        <f t="shared" si="229"/>
        <v>0</v>
      </c>
      <c r="ET216" s="12">
        <f t="shared" si="229"/>
        <v>0</v>
      </c>
      <c r="EU216" s="12">
        <f t="shared" si="229"/>
        <v>0</v>
      </c>
      <c r="EV216" s="12">
        <f t="shared" si="229"/>
        <v>0</v>
      </c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>
        <f>ROUND(SUMIF(AA93:AA214,"=55929115",FQ93:FQ214),2)</f>
        <v>0</v>
      </c>
      <c r="FQ216" s="12">
        <f>ROUND(SUMIF(AA93:AA214,"=55929115",FR93:FR214),2)</f>
        <v>4596004.99</v>
      </c>
      <c r="FR216" s="12">
        <f>ROUND(SUMIF(AA93:AA214,"=55929115",GL93:GL214),2)</f>
        <v>0</v>
      </c>
      <c r="FS216" s="12">
        <f>ROUND(SUMIF(AA93:AA214,"=55929115",GM93:GM214),2)</f>
        <v>5463869.8799999999</v>
      </c>
      <c r="FT216" s="12">
        <f>ROUND(SUMIF(AA93:AA214,"=55929115",GN93:GN214),2)</f>
        <v>0</v>
      </c>
      <c r="FU216" s="12">
        <f>ROUND(SUMIF(AA93:AA214,"=55929115",GO93:GO214),2)</f>
        <v>867864.89</v>
      </c>
      <c r="FV216" s="12">
        <f>ROUND(SUMIF(AA93:AA214,"=55929115",GP93:GP214),2)</f>
        <v>0</v>
      </c>
      <c r="FW216" s="12">
        <f>DU216-FP216</f>
        <v>4695153.96</v>
      </c>
      <c r="FX216" s="12">
        <f>DU216-FQ216</f>
        <v>99148.969999999739</v>
      </c>
      <c r="FY216" s="12">
        <f>FP216-FR216</f>
        <v>0</v>
      </c>
      <c r="FZ216" s="12">
        <f>DU216-FP216-FQ216+FR216</f>
        <v>99148.969999999739</v>
      </c>
      <c r="GA216" s="12">
        <f>FQ216-FR216</f>
        <v>4596004.99</v>
      </c>
      <c r="GB216" s="12">
        <f>ROUND(SUMIF(AA93:AA214,"=55929115",GX93:GX214),2)</f>
        <v>0</v>
      </c>
      <c r="GC216" s="12">
        <f>ROUND(SUMIF(AA93:AA214,"=55929115",GY93:GY214),2)</f>
        <v>0</v>
      </c>
      <c r="GD216" s="12">
        <f>ROUND(SUMIF(AA93:AA214,"=55929115",GZ93:GZ214),2)</f>
        <v>0</v>
      </c>
      <c r="GE216" s="12">
        <f>ROUND(SUMIF(AA93:AA214,"=55929115",HD93:HD214),2)</f>
        <v>0</v>
      </c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  <c r="GU216" s="12"/>
      <c r="GV216" s="12"/>
      <c r="GW216" s="12"/>
      <c r="GX216" s="12">
        <v>0</v>
      </c>
    </row>
    <row r="218" spans="1:255" x14ac:dyDescent="0.2">
      <c r="A218" s="13">
        <v>50</v>
      </c>
      <c r="B218" s="13">
        <v>0</v>
      </c>
      <c r="C218" s="13">
        <v>0</v>
      </c>
      <c r="D218" s="13">
        <v>1</v>
      </c>
      <c r="E218" s="13">
        <v>201</v>
      </c>
      <c r="F218" s="13">
        <f>ROUND(Source!O216,O218)</f>
        <v>617708.56999999995</v>
      </c>
      <c r="G218" s="13" t="s">
        <v>101</v>
      </c>
      <c r="H218" s="13" t="s">
        <v>102</v>
      </c>
      <c r="I218" s="13"/>
      <c r="J218" s="13"/>
      <c r="K218" s="13">
        <v>201</v>
      </c>
      <c r="L218" s="13">
        <v>1</v>
      </c>
      <c r="M218" s="13">
        <v>3</v>
      </c>
      <c r="N218" s="13" t="s">
        <v>3</v>
      </c>
      <c r="O218" s="13">
        <v>2</v>
      </c>
      <c r="P218" s="13">
        <f>ROUND(Source!DG216,O218)</f>
        <v>5029352.33</v>
      </c>
      <c r="Q218" s="13"/>
      <c r="R218" s="13"/>
      <c r="S218" s="13"/>
      <c r="T218" s="13"/>
      <c r="U218" s="13"/>
      <c r="V218" s="13"/>
      <c r="W218" s="13">
        <v>617708.56999999995</v>
      </c>
      <c r="X218" s="13">
        <v>1</v>
      </c>
      <c r="Y218" s="13">
        <v>617708.56999999995</v>
      </c>
      <c r="Z218" s="13">
        <v>5029352.33</v>
      </c>
      <c r="AA218" s="13">
        <v>1</v>
      </c>
      <c r="AB218" s="13">
        <v>5029352.33</v>
      </c>
    </row>
    <row r="219" spans="1:255" x14ac:dyDescent="0.2">
      <c r="A219" s="13">
        <v>50</v>
      </c>
      <c r="B219" s="13">
        <v>0</v>
      </c>
      <c r="C219" s="13">
        <v>0</v>
      </c>
      <c r="D219" s="13">
        <v>1</v>
      </c>
      <c r="E219" s="13">
        <v>202</v>
      </c>
      <c r="F219" s="13">
        <f>ROUND(Source!P216,O219)</f>
        <v>610594.64</v>
      </c>
      <c r="G219" s="13" t="s">
        <v>103</v>
      </c>
      <c r="H219" s="13" t="s">
        <v>104</v>
      </c>
      <c r="I219" s="13"/>
      <c r="J219" s="13"/>
      <c r="K219" s="13">
        <v>202</v>
      </c>
      <c r="L219" s="13">
        <v>2</v>
      </c>
      <c r="M219" s="13">
        <v>3</v>
      </c>
      <c r="N219" s="13" t="s">
        <v>3</v>
      </c>
      <c r="O219" s="13">
        <v>2</v>
      </c>
      <c r="P219" s="13">
        <f>ROUND(Source!DH216,O219)</f>
        <v>4695153.96</v>
      </c>
      <c r="Q219" s="13"/>
      <c r="R219" s="13"/>
      <c r="S219" s="13"/>
      <c r="T219" s="13"/>
      <c r="U219" s="13"/>
      <c r="V219" s="13"/>
      <c r="W219" s="13">
        <v>610594.64</v>
      </c>
      <c r="X219" s="13">
        <v>1</v>
      </c>
      <c r="Y219" s="13">
        <v>610594.64</v>
      </c>
      <c r="Z219" s="13">
        <v>4695153.96</v>
      </c>
      <c r="AA219" s="13">
        <v>1</v>
      </c>
      <c r="AB219" s="13">
        <v>4695153.96</v>
      </c>
    </row>
    <row r="220" spans="1:255" x14ac:dyDescent="0.2">
      <c r="A220" s="13">
        <v>50</v>
      </c>
      <c r="B220" s="13">
        <v>0</v>
      </c>
      <c r="C220" s="13">
        <v>0</v>
      </c>
      <c r="D220" s="13">
        <v>1</v>
      </c>
      <c r="E220" s="13">
        <v>222</v>
      </c>
      <c r="F220" s="13">
        <f>ROUND(Source!AO216,O220)</f>
        <v>0</v>
      </c>
      <c r="G220" s="13" t="s">
        <v>105</v>
      </c>
      <c r="H220" s="13" t="s">
        <v>106</v>
      </c>
      <c r="I220" s="13"/>
      <c r="J220" s="13"/>
      <c r="K220" s="13">
        <v>222</v>
      </c>
      <c r="L220" s="13">
        <v>3</v>
      </c>
      <c r="M220" s="13">
        <v>3</v>
      </c>
      <c r="N220" s="13" t="s">
        <v>3</v>
      </c>
      <c r="O220" s="13">
        <v>2</v>
      </c>
      <c r="P220" s="13">
        <f>ROUND(Source!EG216,O220)</f>
        <v>0</v>
      </c>
      <c r="Q220" s="13"/>
      <c r="R220" s="13"/>
      <c r="S220" s="13"/>
      <c r="T220" s="13"/>
      <c r="U220" s="13"/>
      <c r="V220" s="13"/>
      <c r="W220" s="13">
        <v>0</v>
      </c>
      <c r="X220" s="13">
        <v>1</v>
      </c>
      <c r="Y220" s="13">
        <v>0</v>
      </c>
      <c r="Z220" s="13">
        <v>0</v>
      </c>
      <c r="AA220" s="13">
        <v>1</v>
      </c>
      <c r="AB220" s="13">
        <v>0</v>
      </c>
    </row>
    <row r="221" spans="1:255" x14ac:dyDescent="0.2">
      <c r="A221" s="13">
        <v>50</v>
      </c>
      <c r="B221" s="13">
        <v>0</v>
      </c>
      <c r="C221" s="13">
        <v>0</v>
      </c>
      <c r="D221" s="13">
        <v>1</v>
      </c>
      <c r="E221" s="13">
        <v>225</v>
      </c>
      <c r="F221" s="13">
        <f>ROUND(Source!AV216,O221)</f>
        <v>610594.64</v>
      </c>
      <c r="G221" s="13" t="s">
        <v>107</v>
      </c>
      <c r="H221" s="13" t="s">
        <v>108</v>
      </c>
      <c r="I221" s="13"/>
      <c r="J221" s="13"/>
      <c r="K221" s="13">
        <v>225</v>
      </c>
      <c r="L221" s="13">
        <v>4</v>
      </c>
      <c r="M221" s="13">
        <v>3</v>
      </c>
      <c r="N221" s="13" t="s">
        <v>3</v>
      </c>
      <c r="O221" s="13">
        <v>2</v>
      </c>
      <c r="P221" s="13">
        <f>ROUND(Source!EN216,O221)</f>
        <v>4695153.96</v>
      </c>
      <c r="Q221" s="13"/>
      <c r="R221" s="13"/>
      <c r="S221" s="13"/>
      <c r="T221" s="13"/>
      <c r="U221" s="13"/>
      <c r="V221" s="13"/>
      <c r="W221" s="13">
        <v>610594.64</v>
      </c>
      <c r="X221" s="13">
        <v>1</v>
      </c>
      <c r="Y221" s="13">
        <v>610594.64</v>
      </c>
      <c r="Z221" s="13">
        <v>4695153.96</v>
      </c>
      <c r="AA221" s="13">
        <v>1</v>
      </c>
      <c r="AB221" s="13">
        <v>4695153.96</v>
      </c>
    </row>
    <row r="222" spans="1:255" x14ac:dyDescent="0.2">
      <c r="A222" s="13">
        <v>50</v>
      </c>
      <c r="B222" s="13">
        <v>0</v>
      </c>
      <c r="C222" s="13">
        <v>0</v>
      </c>
      <c r="D222" s="13">
        <v>1</v>
      </c>
      <c r="E222" s="13">
        <v>226</v>
      </c>
      <c r="F222" s="13">
        <f>ROUND(Source!AW216,O222)</f>
        <v>9723.1299999999992</v>
      </c>
      <c r="G222" s="13" t="s">
        <v>109</v>
      </c>
      <c r="H222" s="13" t="s">
        <v>110</v>
      </c>
      <c r="I222" s="13"/>
      <c r="J222" s="13"/>
      <c r="K222" s="13">
        <v>226</v>
      </c>
      <c r="L222" s="13">
        <v>5</v>
      </c>
      <c r="M222" s="13">
        <v>3</v>
      </c>
      <c r="N222" s="13" t="s">
        <v>3</v>
      </c>
      <c r="O222" s="13">
        <v>2</v>
      </c>
      <c r="P222" s="13">
        <f>ROUND(Source!EO216,O222)</f>
        <v>99148.97</v>
      </c>
      <c r="Q222" s="13"/>
      <c r="R222" s="13"/>
      <c r="S222" s="13"/>
      <c r="T222" s="13"/>
      <c r="U222" s="13"/>
      <c r="V222" s="13"/>
      <c r="W222" s="13">
        <v>9723.1299999999992</v>
      </c>
      <c r="X222" s="13">
        <v>1</v>
      </c>
      <c r="Y222" s="13">
        <v>9723.1299999999992</v>
      </c>
      <c r="Z222" s="13">
        <v>99148.97</v>
      </c>
      <c r="AA222" s="13">
        <v>1</v>
      </c>
      <c r="AB222" s="13">
        <v>99148.97</v>
      </c>
    </row>
    <row r="223" spans="1:255" x14ac:dyDescent="0.2">
      <c r="A223" s="13">
        <v>50</v>
      </c>
      <c r="B223" s="13">
        <v>0</v>
      </c>
      <c r="C223" s="13">
        <v>0</v>
      </c>
      <c r="D223" s="13">
        <v>1</v>
      </c>
      <c r="E223" s="13">
        <v>227</v>
      </c>
      <c r="F223" s="13">
        <f>ROUND(Source!AX216,O223)</f>
        <v>0</v>
      </c>
      <c r="G223" s="13" t="s">
        <v>111</v>
      </c>
      <c r="H223" s="13" t="s">
        <v>112</v>
      </c>
      <c r="I223" s="13"/>
      <c r="J223" s="13"/>
      <c r="K223" s="13">
        <v>227</v>
      </c>
      <c r="L223" s="13">
        <v>6</v>
      </c>
      <c r="M223" s="13">
        <v>3</v>
      </c>
      <c r="N223" s="13" t="s">
        <v>3</v>
      </c>
      <c r="O223" s="13">
        <v>2</v>
      </c>
      <c r="P223" s="13">
        <f>ROUND(Source!EP216,O223)</f>
        <v>0</v>
      </c>
      <c r="Q223" s="13"/>
      <c r="R223" s="13"/>
      <c r="S223" s="13"/>
      <c r="T223" s="13"/>
      <c r="U223" s="13"/>
      <c r="V223" s="13"/>
      <c r="W223" s="13">
        <v>0</v>
      </c>
      <c r="X223" s="13">
        <v>1</v>
      </c>
      <c r="Y223" s="13">
        <v>0</v>
      </c>
      <c r="Z223" s="13">
        <v>0</v>
      </c>
      <c r="AA223" s="13">
        <v>1</v>
      </c>
      <c r="AB223" s="13">
        <v>0</v>
      </c>
    </row>
    <row r="224" spans="1:255" x14ac:dyDescent="0.2">
      <c r="A224" s="13">
        <v>50</v>
      </c>
      <c r="B224" s="13">
        <v>0</v>
      </c>
      <c r="C224" s="13">
        <v>0</v>
      </c>
      <c r="D224" s="13">
        <v>1</v>
      </c>
      <c r="E224" s="13">
        <v>228</v>
      </c>
      <c r="F224" s="13">
        <f>ROUND(Source!AY216,O224)</f>
        <v>9723.1299999999992</v>
      </c>
      <c r="G224" s="13" t="s">
        <v>113</v>
      </c>
      <c r="H224" s="13" t="s">
        <v>114</v>
      </c>
      <c r="I224" s="13"/>
      <c r="J224" s="13"/>
      <c r="K224" s="13">
        <v>228</v>
      </c>
      <c r="L224" s="13">
        <v>7</v>
      </c>
      <c r="M224" s="13">
        <v>3</v>
      </c>
      <c r="N224" s="13" t="s">
        <v>3</v>
      </c>
      <c r="O224" s="13">
        <v>2</v>
      </c>
      <c r="P224" s="13">
        <f>ROUND(Source!EQ216,O224)</f>
        <v>99148.97</v>
      </c>
      <c r="Q224" s="13"/>
      <c r="R224" s="13"/>
      <c r="S224" s="13"/>
      <c r="T224" s="13"/>
      <c r="U224" s="13"/>
      <c r="V224" s="13"/>
      <c r="W224" s="13">
        <v>9723.1299999999992</v>
      </c>
      <c r="X224" s="13">
        <v>1</v>
      </c>
      <c r="Y224" s="13">
        <v>9723.1299999999992</v>
      </c>
      <c r="Z224" s="13">
        <v>99148.97</v>
      </c>
      <c r="AA224" s="13">
        <v>1</v>
      </c>
      <c r="AB224" s="13">
        <v>99148.97</v>
      </c>
    </row>
    <row r="225" spans="1:28" x14ac:dyDescent="0.2">
      <c r="A225" s="13">
        <v>50</v>
      </c>
      <c r="B225" s="13">
        <v>0</v>
      </c>
      <c r="C225" s="13">
        <v>0</v>
      </c>
      <c r="D225" s="13">
        <v>1</v>
      </c>
      <c r="E225" s="13">
        <v>216</v>
      </c>
      <c r="F225" s="13">
        <f>ROUND(Source!AP216,O225)</f>
        <v>600871.51</v>
      </c>
      <c r="G225" s="13" t="s">
        <v>115</v>
      </c>
      <c r="H225" s="13" t="s">
        <v>116</v>
      </c>
      <c r="I225" s="13"/>
      <c r="J225" s="13"/>
      <c r="K225" s="13">
        <v>216</v>
      </c>
      <c r="L225" s="13">
        <v>8</v>
      </c>
      <c r="M225" s="13">
        <v>3</v>
      </c>
      <c r="N225" s="13" t="s">
        <v>3</v>
      </c>
      <c r="O225" s="13">
        <v>2</v>
      </c>
      <c r="P225" s="13">
        <f>ROUND(Source!EH216,O225)</f>
        <v>4596004.99</v>
      </c>
      <c r="Q225" s="13"/>
      <c r="R225" s="13"/>
      <c r="S225" s="13"/>
      <c r="T225" s="13"/>
      <c r="U225" s="13"/>
      <c r="V225" s="13"/>
      <c r="W225" s="13">
        <v>600871.51</v>
      </c>
      <c r="X225" s="13">
        <v>1</v>
      </c>
      <c r="Y225" s="13">
        <v>600871.51</v>
      </c>
      <c r="Z225" s="13">
        <v>4596004.99</v>
      </c>
      <c r="AA225" s="13">
        <v>1</v>
      </c>
      <c r="AB225" s="13">
        <v>4596004.99</v>
      </c>
    </row>
    <row r="226" spans="1:28" x14ac:dyDescent="0.2">
      <c r="A226" s="13">
        <v>50</v>
      </c>
      <c r="B226" s="13">
        <v>0</v>
      </c>
      <c r="C226" s="13">
        <v>0</v>
      </c>
      <c r="D226" s="13">
        <v>1</v>
      </c>
      <c r="E226" s="13">
        <v>223</v>
      </c>
      <c r="F226" s="13">
        <f>ROUND(Source!AQ216,O226)</f>
        <v>0</v>
      </c>
      <c r="G226" s="13" t="s">
        <v>117</v>
      </c>
      <c r="H226" s="13" t="s">
        <v>118</v>
      </c>
      <c r="I226" s="13"/>
      <c r="J226" s="13"/>
      <c r="K226" s="13">
        <v>223</v>
      </c>
      <c r="L226" s="13">
        <v>9</v>
      </c>
      <c r="M226" s="13">
        <v>3</v>
      </c>
      <c r="N226" s="13" t="s">
        <v>3</v>
      </c>
      <c r="O226" s="13">
        <v>2</v>
      </c>
      <c r="P226" s="13">
        <f>ROUND(Source!EI216,O226)</f>
        <v>0</v>
      </c>
      <c r="Q226" s="13"/>
      <c r="R226" s="13"/>
      <c r="S226" s="13"/>
      <c r="T226" s="13"/>
      <c r="U226" s="13"/>
      <c r="V226" s="13"/>
      <c r="W226" s="13">
        <v>0</v>
      </c>
      <c r="X226" s="13">
        <v>1</v>
      </c>
      <c r="Y226" s="13">
        <v>0</v>
      </c>
      <c r="Z226" s="13">
        <v>0</v>
      </c>
      <c r="AA226" s="13">
        <v>1</v>
      </c>
      <c r="AB226" s="13">
        <v>0</v>
      </c>
    </row>
    <row r="227" spans="1:28" x14ac:dyDescent="0.2">
      <c r="A227" s="13">
        <v>50</v>
      </c>
      <c r="B227" s="13">
        <v>0</v>
      </c>
      <c r="C227" s="13">
        <v>0</v>
      </c>
      <c r="D227" s="13">
        <v>1</v>
      </c>
      <c r="E227" s="13">
        <v>229</v>
      </c>
      <c r="F227" s="13">
        <f>ROUND(Source!AZ216,O227)</f>
        <v>600871.51</v>
      </c>
      <c r="G227" s="13" t="s">
        <v>119</v>
      </c>
      <c r="H227" s="13" t="s">
        <v>120</v>
      </c>
      <c r="I227" s="13"/>
      <c r="J227" s="13"/>
      <c r="K227" s="13">
        <v>229</v>
      </c>
      <c r="L227" s="13">
        <v>10</v>
      </c>
      <c r="M227" s="13">
        <v>3</v>
      </c>
      <c r="N227" s="13" t="s">
        <v>3</v>
      </c>
      <c r="O227" s="13">
        <v>2</v>
      </c>
      <c r="P227" s="13">
        <f>ROUND(Source!ER216,O227)</f>
        <v>4596004.99</v>
      </c>
      <c r="Q227" s="13"/>
      <c r="R227" s="13"/>
      <c r="S227" s="13"/>
      <c r="T227" s="13"/>
      <c r="U227" s="13"/>
      <c r="V227" s="13"/>
      <c r="W227" s="13">
        <v>600871.51</v>
      </c>
      <c r="X227" s="13">
        <v>1</v>
      </c>
      <c r="Y227" s="13">
        <v>600871.51</v>
      </c>
      <c r="Z227" s="13">
        <v>4596004.99</v>
      </c>
      <c r="AA227" s="13">
        <v>1</v>
      </c>
      <c r="AB227" s="13">
        <v>4596004.99</v>
      </c>
    </row>
    <row r="228" spans="1:28" x14ac:dyDescent="0.2">
      <c r="A228" s="13">
        <v>50</v>
      </c>
      <c r="B228" s="13">
        <v>0</v>
      </c>
      <c r="C228" s="13">
        <v>0</v>
      </c>
      <c r="D228" s="13">
        <v>1</v>
      </c>
      <c r="E228" s="13">
        <v>203</v>
      </c>
      <c r="F228" s="13">
        <f>ROUND(Source!Q216,O228)</f>
        <v>1658.98</v>
      </c>
      <c r="G228" s="13" t="s">
        <v>121</v>
      </c>
      <c r="H228" s="13" t="s">
        <v>122</v>
      </c>
      <c r="I228" s="13"/>
      <c r="J228" s="13"/>
      <c r="K228" s="13">
        <v>203</v>
      </c>
      <c r="L228" s="13">
        <v>11</v>
      </c>
      <c r="M228" s="13">
        <v>3</v>
      </c>
      <c r="N228" s="13" t="s">
        <v>3</v>
      </c>
      <c r="O228" s="13">
        <v>2</v>
      </c>
      <c r="P228" s="13">
        <f>ROUND(Source!DI216,O228)</f>
        <v>26811.93</v>
      </c>
      <c r="Q228" s="13"/>
      <c r="R228" s="13"/>
      <c r="S228" s="13"/>
      <c r="T228" s="13"/>
      <c r="U228" s="13"/>
      <c r="V228" s="13"/>
      <c r="W228" s="13">
        <v>1658.98</v>
      </c>
      <c r="X228" s="13">
        <v>1</v>
      </c>
      <c r="Y228" s="13">
        <v>1658.98</v>
      </c>
      <c r="Z228" s="13">
        <v>26811.93</v>
      </c>
      <c r="AA228" s="13">
        <v>1</v>
      </c>
      <c r="AB228" s="13">
        <v>26811.93</v>
      </c>
    </row>
    <row r="229" spans="1:28" x14ac:dyDescent="0.2">
      <c r="A229" s="13">
        <v>50</v>
      </c>
      <c r="B229" s="13">
        <v>0</v>
      </c>
      <c r="C229" s="13">
        <v>0</v>
      </c>
      <c r="D229" s="13">
        <v>1</v>
      </c>
      <c r="E229" s="13">
        <v>231</v>
      </c>
      <c r="F229" s="13">
        <f>ROUND(Source!BB216,O229)</f>
        <v>0</v>
      </c>
      <c r="G229" s="13" t="s">
        <v>123</v>
      </c>
      <c r="H229" s="13" t="s">
        <v>124</v>
      </c>
      <c r="I229" s="13"/>
      <c r="J229" s="13"/>
      <c r="K229" s="13">
        <v>231</v>
      </c>
      <c r="L229" s="13">
        <v>12</v>
      </c>
      <c r="M229" s="13">
        <v>3</v>
      </c>
      <c r="N229" s="13" t="s">
        <v>3</v>
      </c>
      <c r="O229" s="13">
        <v>2</v>
      </c>
      <c r="P229" s="13">
        <f>ROUND(Source!ET216,O229)</f>
        <v>0</v>
      </c>
      <c r="Q229" s="13"/>
      <c r="R229" s="13"/>
      <c r="S229" s="13"/>
      <c r="T229" s="13"/>
      <c r="U229" s="13"/>
      <c r="V229" s="13"/>
      <c r="W229" s="13">
        <v>0</v>
      </c>
      <c r="X229" s="13">
        <v>1</v>
      </c>
      <c r="Y229" s="13">
        <v>0</v>
      </c>
      <c r="Z229" s="13">
        <v>0</v>
      </c>
      <c r="AA229" s="13">
        <v>1</v>
      </c>
      <c r="AB229" s="13">
        <v>0</v>
      </c>
    </row>
    <row r="230" spans="1:28" x14ac:dyDescent="0.2">
      <c r="A230" s="13">
        <v>50</v>
      </c>
      <c r="B230" s="13">
        <v>0</v>
      </c>
      <c r="C230" s="13">
        <v>0</v>
      </c>
      <c r="D230" s="13">
        <v>1</v>
      </c>
      <c r="E230" s="13">
        <v>204</v>
      </c>
      <c r="F230" s="13">
        <f>ROUND(Source!R216,O230)</f>
        <v>184.46</v>
      </c>
      <c r="G230" s="13" t="s">
        <v>125</v>
      </c>
      <c r="H230" s="13" t="s">
        <v>126</v>
      </c>
      <c r="I230" s="13"/>
      <c r="J230" s="13"/>
      <c r="K230" s="13">
        <v>204</v>
      </c>
      <c r="L230" s="13">
        <v>13</v>
      </c>
      <c r="M230" s="13">
        <v>3</v>
      </c>
      <c r="N230" s="13" t="s">
        <v>3</v>
      </c>
      <c r="O230" s="13">
        <v>2</v>
      </c>
      <c r="P230" s="13">
        <f>ROUND(Source!DJ216,O230)</f>
        <v>10394.34</v>
      </c>
      <c r="Q230" s="13"/>
      <c r="R230" s="13"/>
      <c r="S230" s="13"/>
      <c r="T230" s="13"/>
      <c r="U230" s="13"/>
      <c r="V230" s="13"/>
      <c r="W230" s="13">
        <v>184.46</v>
      </c>
      <c r="X230" s="13">
        <v>1</v>
      </c>
      <c r="Y230" s="13">
        <v>184.46</v>
      </c>
      <c r="Z230" s="13">
        <v>10394.34</v>
      </c>
      <c r="AA230" s="13">
        <v>1</v>
      </c>
      <c r="AB230" s="13">
        <v>10394.34</v>
      </c>
    </row>
    <row r="231" spans="1:28" x14ac:dyDescent="0.2">
      <c r="A231" s="13">
        <v>50</v>
      </c>
      <c r="B231" s="13">
        <v>0</v>
      </c>
      <c r="C231" s="13">
        <v>0</v>
      </c>
      <c r="D231" s="13">
        <v>1</v>
      </c>
      <c r="E231" s="13">
        <v>205</v>
      </c>
      <c r="F231" s="13">
        <f>ROUND(Source!S216,O231)</f>
        <v>5454.95</v>
      </c>
      <c r="G231" s="13" t="s">
        <v>127</v>
      </c>
      <c r="H231" s="13" t="s">
        <v>128</v>
      </c>
      <c r="I231" s="13"/>
      <c r="J231" s="13"/>
      <c r="K231" s="13">
        <v>205</v>
      </c>
      <c r="L231" s="13">
        <v>14</v>
      </c>
      <c r="M231" s="13">
        <v>3</v>
      </c>
      <c r="N231" s="13" t="s">
        <v>3</v>
      </c>
      <c r="O231" s="13">
        <v>2</v>
      </c>
      <c r="P231" s="13">
        <f>ROUND(Source!DK216,O231)</f>
        <v>307386.44</v>
      </c>
      <c r="Q231" s="13"/>
      <c r="R231" s="13"/>
      <c r="S231" s="13"/>
      <c r="T231" s="13"/>
      <c r="U231" s="13"/>
      <c r="V231" s="13"/>
      <c r="W231" s="13">
        <v>5454.95</v>
      </c>
      <c r="X231" s="13">
        <v>1</v>
      </c>
      <c r="Y231" s="13">
        <v>5454.95</v>
      </c>
      <c r="Z231" s="13">
        <v>307386.44</v>
      </c>
      <c r="AA231" s="13">
        <v>1</v>
      </c>
      <c r="AB231" s="13">
        <v>307386.44</v>
      </c>
    </row>
    <row r="232" spans="1:28" x14ac:dyDescent="0.2">
      <c r="A232" s="13">
        <v>50</v>
      </c>
      <c r="B232" s="13">
        <v>0</v>
      </c>
      <c r="C232" s="13">
        <v>0</v>
      </c>
      <c r="D232" s="13">
        <v>1</v>
      </c>
      <c r="E232" s="13">
        <v>232</v>
      </c>
      <c r="F232" s="13">
        <f>ROUND(Source!BC216,O232)</f>
        <v>0</v>
      </c>
      <c r="G232" s="13" t="s">
        <v>129</v>
      </c>
      <c r="H232" s="13" t="s">
        <v>130</v>
      </c>
      <c r="I232" s="13"/>
      <c r="J232" s="13"/>
      <c r="K232" s="13">
        <v>232</v>
      </c>
      <c r="L232" s="13">
        <v>15</v>
      </c>
      <c r="M232" s="13">
        <v>3</v>
      </c>
      <c r="N232" s="13" t="s">
        <v>3</v>
      </c>
      <c r="O232" s="13">
        <v>2</v>
      </c>
      <c r="P232" s="13">
        <f>ROUND(Source!EU216,O232)</f>
        <v>0</v>
      </c>
      <c r="Q232" s="13"/>
      <c r="R232" s="13"/>
      <c r="S232" s="13"/>
      <c r="T232" s="13"/>
      <c r="U232" s="13"/>
      <c r="V232" s="13"/>
      <c r="W232" s="13">
        <v>0</v>
      </c>
      <c r="X232" s="13">
        <v>1</v>
      </c>
      <c r="Y232" s="13">
        <v>0</v>
      </c>
      <c r="Z232" s="13">
        <v>0</v>
      </c>
      <c r="AA232" s="13">
        <v>1</v>
      </c>
      <c r="AB232" s="13">
        <v>0</v>
      </c>
    </row>
    <row r="233" spans="1:28" x14ac:dyDescent="0.2">
      <c r="A233" s="13">
        <v>50</v>
      </c>
      <c r="B233" s="13">
        <v>0</v>
      </c>
      <c r="C233" s="13">
        <v>0</v>
      </c>
      <c r="D233" s="13">
        <v>1</v>
      </c>
      <c r="E233" s="13">
        <v>214</v>
      </c>
      <c r="F233" s="13">
        <f>ROUND(Source!AS216,O233)</f>
        <v>0</v>
      </c>
      <c r="G233" s="13" t="s">
        <v>131</v>
      </c>
      <c r="H233" s="13" t="s">
        <v>132</v>
      </c>
      <c r="I233" s="13"/>
      <c r="J233" s="13"/>
      <c r="K233" s="13">
        <v>214</v>
      </c>
      <c r="L233" s="13">
        <v>16</v>
      </c>
      <c r="M233" s="13">
        <v>3</v>
      </c>
      <c r="N233" s="13" t="s">
        <v>3</v>
      </c>
      <c r="O233" s="13">
        <v>2</v>
      </c>
      <c r="P233" s="13">
        <f>ROUND(Source!EK216,O233)</f>
        <v>0</v>
      </c>
      <c r="Q233" s="13"/>
      <c r="R233" s="13"/>
      <c r="S233" s="13"/>
      <c r="T233" s="13"/>
      <c r="U233" s="13"/>
      <c r="V233" s="13"/>
      <c r="W233" s="13">
        <v>0</v>
      </c>
      <c r="X233" s="13">
        <v>1</v>
      </c>
      <c r="Y233" s="13">
        <v>0</v>
      </c>
      <c r="Z233" s="13">
        <v>0</v>
      </c>
      <c r="AA233" s="13">
        <v>1</v>
      </c>
      <c r="AB233" s="13">
        <v>0</v>
      </c>
    </row>
    <row r="234" spans="1:28" x14ac:dyDescent="0.2">
      <c r="A234" s="13">
        <v>50</v>
      </c>
      <c r="B234" s="13">
        <v>0</v>
      </c>
      <c r="C234" s="13">
        <v>0</v>
      </c>
      <c r="D234" s="13">
        <v>1</v>
      </c>
      <c r="E234" s="13">
        <v>215</v>
      </c>
      <c r="F234" s="13">
        <f>ROUND(Source!AT216,O234)</f>
        <v>24548.09</v>
      </c>
      <c r="G234" s="13" t="s">
        <v>133</v>
      </c>
      <c r="H234" s="13" t="s">
        <v>134</v>
      </c>
      <c r="I234" s="13"/>
      <c r="J234" s="13"/>
      <c r="K234" s="13">
        <v>215</v>
      </c>
      <c r="L234" s="13">
        <v>17</v>
      </c>
      <c r="M234" s="13">
        <v>3</v>
      </c>
      <c r="N234" s="13" t="s">
        <v>3</v>
      </c>
      <c r="O234" s="13">
        <v>2</v>
      </c>
      <c r="P234" s="13">
        <f>ROUND(Source!EL216,O234)</f>
        <v>867864.89</v>
      </c>
      <c r="Q234" s="13"/>
      <c r="R234" s="13"/>
      <c r="S234" s="13"/>
      <c r="T234" s="13"/>
      <c r="U234" s="13"/>
      <c r="V234" s="13"/>
      <c r="W234" s="13">
        <v>24548.09</v>
      </c>
      <c r="X234" s="13">
        <v>1</v>
      </c>
      <c r="Y234" s="13">
        <v>24548.09</v>
      </c>
      <c r="Z234" s="13">
        <v>867864.89</v>
      </c>
      <c r="AA234" s="13">
        <v>1</v>
      </c>
      <c r="AB234" s="13">
        <v>867864.89</v>
      </c>
    </row>
    <row r="235" spans="1:28" x14ac:dyDescent="0.2">
      <c r="A235" s="13">
        <v>50</v>
      </c>
      <c r="B235" s="13">
        <v>0</v>
      </c>
      <c r="C235" s="13">
        <v>0</v>
      </c>
      <c r="D235" s="13">
        <v>1</v>
      </c>
      <c r="E235" s="13">
        <v>217</v>
      </c>
      <c r="F235" s="13">
        <f>ROUND(Source!AU216,O235)</f>
        <v>0</v>
      </c>
      <c r="G235" s="13" t="s">
        <v>135</v>
      </c>
      <c r="H235" s="13" t="s">
        <v>136</v>
      </c>
      <c r="I235" s="13"/>
      <c r="J235" s="13"/>
      <c r="K235" s="13">
        <v>217</v>
      </c>
      <c r="L235" s="13">
        <v>18</v>
      </c>
      <c r="M235" s="13">
        <v>3</v>
      </c>
      <c r="N235" s="13" t="s">
        <v>3</v>
      </c>
      <c r="O235" s="13">
        <v>2</v>
      </c>
      <c r="P235" s="13">
        <f>ROUND(Source!EM216,O235)</f>
        <v>0</v>
      </c>
      <c r="Q235" s="13"/>
      <c r="R235" s="13"/>
      <c r="S235" s="13"/>
      <c r="T235" s="13"/>
      <c r="U235" s="13"/>
      <c r="V235" s="13"/>
      <c r="W235" s="13">
        <v>0</v>
      </c>
      <c r="X235" s="13">
        <v>1</v>
      </c>
      <c r="Y235" s="13">
        <v>0</v>
      </c>
      <c r="Z235" s="13">
        <v>0</v>
      </c>
      <c r="AA235" s="13">
        <v>1</v>
      </c>
      <c r="AB235" s="13">
        <v>0</v>
      </c>
    </row>
    <row r="236" spans="1:28" x14ac:dyDescent="0.2">
      <c r="A236" s="13">
        <v>50</v>
      </c>
      <c r="B236" s="13">
        <v>0</v>
      </c>
      <c r="C236" s="13">
        <v>0</v>
      </c>
      <c r="D236" s="13">
        <v>1</v>
      </c>
      <c r="E236" s="13">
        <v>230</v>
      </c>
      <c r="F236" s="13">
        <f>ROUND(Source!BA216,O236)</f>
        <v>0</v>
      </c>
      <c r="G236" s="13" t="s">
        <v>137</v>
      </c>
      <c r="H236" s="13" t="s">
        <v>138</v>
      </c>
      <c r="I236" s="13"/>
      <c r="J236" s="13"/>
      <c r="K236" s="13">
        <v>230</v>
      </c>
      <c r="L236" s="13">
        <v>19</v>
      </c>
      <c r="M236" s="13">
        <v>3</v>
      </c>
      <c r="N236" s="13" t="s">
        <v>3</v>
      </c>
      <c r="O236" s="13">
        <v>2</v>
      </c>
      <c r="P236" s="13">
        <f>ROUND(Source!ES216,O236)</f>
        <v>0</v>
      </c>
      <c r="Q236" s="13"/>
      <c r="R236" s="13"/>
      <c r="S236" s="13"/>
      <c r="T236" s="13"/>
      <c r="U236" s="13"/>
      <c r="V236" s="13"/>
      <c r="W236" s="13">
        <v>0</v>
      </c>
      <c r="X236" s="13">
        <v>1</v>
      </c>
      <c r="Y236" s="13">
        <v>0</v>
      </c>
      <c r="Z236" s="13">
        <v>0</v>
      </c>
      <c r="AA236" s="13">
        <v>1</v>
      </c>
      <c r="AB236" s="13">
        <v>0</v>
      </c>
    </row>
    <row r="237" spans="1:28" x14ac:dyDescent="0.2">
      <c r="A237" s="13">
        <v>50</v>
      </c>
      <c r="B237" s="13">
        <v>0</v>
      </c>
      <c r="C237" s="13">
        <v>0</v>
      </c>
      <c r="D237" s="13">
        <v>1</v>
      </c>
      <c r="E237" s="13">
        <v>206</v>
      </c>
      <c r="F237" s="13">
        <f>ROUND(Source!T216,O237)</f>
        <v>0</v>
      </c>
      <c r="G237" s="13" t="s">
        <v>139</v>
      </c>
      <c r="H237" s="13" t="s">
        <v>140</v>
      </c>
      <c r="I237" s="13"/>
      <c r="J237" s="13"/>
      <c r="K237" s="13">
        <v>206</v>
      </c>
      <c r="L237" s="13">
        <v>20</v>
      </c>
      <c r="M237" s="13">
        <v>3</v>
      </c>
      <c r="N237" s="13" t="s">
        <v>3</v>
      </c>
      <c r="O237" s="13">
        <v>2</v>
      </c>
      <c r="P237" s="13">
        <f>ROUND(Source!DL216,O237)</f>
        <v>0</v>
      </c>
      <c r="Q237" s="13"/>
      <c r="R237" s="13"/>
      <c r="S237" s="13"/>
      <c r="T237" s="13"/>
      <c r="U237" s="13"/>
      <c r="V237" s="13"/>
      <c r="W237" s="13">
        <v>0</v>
      </c>
      <c r="X237" s="13">
        <v>1</v>
      </c>
      <c r="Y237" s="13">
        <v>0</v>
      </c>
      <c r="Z237" s="13">
        <v>0</v>
      </c>
      <c r="AA237" s="13">
        <v>1</v>
      </c>
      <c r="AB237" s="13">
        <v>0</v>
      </c>
    </row>
    <row r="238" spans="1:28" x14ac:dyDescent="0.2">
      <c r="A238" s="13">
        <v>50</v>
      </c>
      <c r="B238" s="13">
        <v>0</v>
      </c>
      <c r="C238" s="13">
        <v>0</v>
      </c>
      <c r="D238" s="13">
        <v>1</v>
      </c>
      <c r="E238" s="13">
        <v>207</v>
      </c>
      <c r="F238" s="13">
        <f>Source!U216</f>
        <v>427.34511779999985</v>
      </c>
      <c r="G238" s="13" t="s">
        <v>141</v>
      </c>
      <c r="H238" s="13" t="s">
        <v>142</v>
      </c>
      <c r="I238" s="13"/>
      <c r="J238" s="13"/>
      <c r="K238" s="13">
        <v>207</v>
      </c>
      <c r="L238" s="13">
        <v>21</v>
      </c>
      <c r="M238" s="13">
        <v>3</v>
      </c>
      <c r="N238" s="13" t="s">
        <v>3</v>
      </c>
      <c r="O238" s="13">
        <v>-1</v>
      </c>
      <c r="P238" s="13">
        <f>Source!DM216</f>
        <v>427.34511779999985</v>
      </c>
      <c r="Q238" s="13"/>
      <c r="R238" s="13"/>
      <c r="S238" s="13"/>
      <c r="T238" s="13"/>
      <c r="U238" s="13"/>
      <c r="V238" s="13"/>
      <c r="W238" s="13">
        <v>427.34511779999991</v>
      </c>
      <c r="X238" s="13">
        <v>1</v>
      </c>
      <c r="Y238" s="13">
        <v>427.34511779999991</v>
      </c>
      <c r="Z238" s="13">
        <v>427.34511779999991</v>
      </c>
      <c r="AA238" s="13">
        <v>1</v>
      </c>
      <c r="AB238" s="13">
        <v>427.34511779999991</v>
      </c>
    </row>
    <row r="239" spans="1:28" x14ac:dyDescent="0.2">
      <c r="A239" s="13">
        <v>50</v>
      </c>
      <c r="B239" s="13">
        <v>0</v>
      </c>
      <c r="C239" s="13">
        <v>0</v>
      </c>
      <c r="D239" s="13">
        <v>1</v>
      </c>
      <c r="E239" s="13">
        <v>208</v>
      </c>
      <c r="F239" s="13">
        <f>Source!V216</f>
        <v>0</v>
      </c>
      <c r="G239" s="13" t="s">
        <v>143</v>
      </c>
      <c r="H239" s="13" t="s">
        <v>144</v>
      </c>
      <c r="I239" s="13"/>
      <c r="J239" s="13"/>
      <c r="K239" s="13">
        <v>208</v>
      </c>
      <c r="L239" s="13">
        <v>22</v>
      </c>
      <c r="M239" s="13">
        <v>3</v>
      </c>
      <c r="N239" s="13" t="s">
        <v>3</v>
      </c>
      <c r="O239" s="13">
        <v>-1</v>
      </c>
      <c r="P239" s="13">
        <f>Source!DN216</f>
        <v>0</v>
      </c>
      <c r="Q239" s="13"/>
      <c r="R239" s="13"/>
      <c r="S239" s="13"/>
      <c r="T239" s="13"/>
      <c r="U239" s="13"/>
      <c r="V239" s="13"/>
      <c r="W239" s="13">
        <v>0</v>
      </c>
      <c r="X239" s="13">
        <v>1</v>
      </c>
      <c r="Y239" s="13">
        <v>0</v>
      </c>
      <c r="Z239" s="13">
        <v>0</v>
      </c>
      <c r="AA239" s="13">
        <v>1</v>
      </c>
      <c r="AB239" s="13">
        <v>0</v>
      </c>
    </row>
    <row r="240" spans="1:28" x14ac:dyDescent="0.2">
      <c r="A240" s="13">
        <v>50</v>
      </c>
      <c r="B240" s="13">
        <v>0</v>
      </c>
      <c r="C240" s="13">
        <v>0</v>
      </c>
      <c r="D240" s="13">
        <v>1</v>
      </c>
      <c r="E240" s="13">
        <v>209</v>
      </c>
      <c r="F240" s="13">
        <f>ROUND(Source!W216,O240)</f>
        <v>0</v>
      </c>
      <c r="G240" s="13" t="s">
        <v>145</v>
      </c>
      <c r="H240" s="13" t="s">
        <v>146</v>
      </c>
      <c r="I240" s="13"/>
      <c r="J240" s="13"/>
      <c r="K240" s="13">
        <v>209</v>
      </c>
      <c r="L240" s="13">
        <v>23</v>
      </c>
      <c r="M240" s="13">
        <v>3</v>
      </c>
      <c r="N240" s="13" t="s">
        <v>3</v>
      </c>
      <c r="O240" s="13">
        <v>2</v>
      </c>
      <c r="P240" s="13">
        <f>ROUND(Source!DO216,O240)</f>
        <v>0</v>
      </c>
      <c r="Q240" s="13"/>
      <c r="R240" s="13"/>
      <c r="S240" s="13"/>
      <c r="T240" s="13"/>
      <c r="U240" s="13"/>
      <c r="V240" s="13"/>
      <c r="W240" s="13">
        <v>0</v>
      </c>
      <c r="X240" s="13">
        <v>1</v>
      </c>
      <c r="Y240" s="13">
        <v>0</v>
      </c>
      <c r="Z240" s="13">
        <v>0</v>
      </c>
      <c r="AA240" s="13">
        <v>1</v>
      </c>
      <c r="AB240" s="13">
        <v>0</v>
      </c>
    </row>
    <row r="241" spans="1:255" x14ac:dyDescent="0.2">
      <c r="A241" s="13">
        <v>50</v>
      </c>
      <c r="B241" s="13">
        <v>0</v>
      </c>
      <c r="C241" s="13">
        <v>0</v>
      </c>
      <c r="D241" s="13">
        <v>1</v>
      </c>
      <c r="E241" s="13">
        <v>233</v>
      </c>
      <c r="F241" s="13">
        <f>ROUND(Source!BD216,O241)</f>
        <v>0</v>
      </c>
      <c r="G241" s="13" t="s">
        <v>147</v>
      </c>
      <c r="H241" s="13" t="s">
        <v>148</v>
      </c>
      <c r="I241" s="13"/>
      <c r="J241" s="13"/>
      <c r="K241" s="13">
        <v>233</v>
      </c>
      <c r="L241" s="13">
        <v>24</v>
      </c>
      <c r="M241" s="13">
        <v>3</v>
      </c>
      <c r="N241" s="13" t="s">
        <v>3</v>
      </c>
      <c r="O241" s="13">
        <v>2</v>
      </c>
      <c r="P241" s="13">
        <f>ROUND(Source!EV216,O241)</f>
        <v>0</v>
      </c>
      <c r="Q241" s="13"/>
      <c r="R241" s="13"/>
      <c r="S241" s="13"/>
      <c r="T241" s="13"/>
      <c r="U241" s="13"/>
      <c r="V241" s="13"/>
      <c r="W241" s="13">
        <v>0</v>
      </c>
      <c r="X241" s="13">
        <v>1</v>
      </c>
      <c r="Y241" s="13">
        <v>0</v>
      </c>
      <c r="Z241" s="13">
        <v>0</v>
      </c>
      <c r="AA241" s="13">
        <v>1</v>
      </c>
      <c r="AB241" s="13">
        <v>0</v>
      </c>
    </row>
    <row r="242" spans="1:255" x14ac:dyDescent="0.2">
      <c r="A242" s="13">
        <v>50</v>
      </c>
      <c r="B242" s="13">
        <v>0</v>
      </c>
      <c r="C242" s="13">
        <v>0</v>
      </c>
      <c r="D242" s="13">
        <v>1</v>
      </c>
      <c r="E242" s="13">
        <v>210</v>
      </c>
      <c r="F242" s="13">
        <f>ROUND(Source!X216,O242)</f>
        <v>5096.53</v>
      </c>
      <c r="G242" s="13" t="s">
        <v>149</v>
      </c>
      <c r="H242" s="13" t="s">
        <v>150</v>
      </c>
      <c r="I242" s="13"/>
      <c r="J242" s="13"/>
      <c r="K242" s="13">
        <v>210</v>
      </c>
      <c r="L242" s="13">
        <v>25</v>
      </c>
      <c r="M242" s="13">
        <v>3</v>
      </c>
      <c r="N242" s="13" t="s">
        <v>3</v>
      </c>
      <c r="O242" s="13">
        <v>2</v>
      </c>
      <c r="P242" s="13">
        <f>ROUND(Source!DP216,O242)</f>
        <v>287189.23</v>
      </c>
      <c r="Q242" s="13"/>
      <c r="R242" s="13"/>
      <c r="S242" s="13"/>
      <c r="T242" s="13"/>
      <c r="U242" s="13"/>
      <c r="V242" s="13"/>
      <c r="W242" s="13">
        <v>5096.53</v>
      </c>
      <c r="X242" s="13">
        <v>1</v>
      </c>
      <c r="Y242" s="13">
        <v>5096.53</v>
      </c>
      <c r="Z242" s="13">
        <v>287189.23</v>
      </c>
      <c r="AA242" s="13">
        <v>1</v>
      </c>
      <c r="AB242" s="13">
        <v>287189.23</v>
      </c>
    </row>
    <row r="243" spans="1:255" x14ac:dyDescent="0.2">
      <c r="A243" s="13">
        <v>50</v>
      </c>
      <c r="B243" s="13">
        <v>0</v>
      </c>
      <c r="C243" s="13">
        <v>0</v>
      </c>
      <c r="D243" s="13">
        <v>1</v>
      </c>
      <c r="E243" s="13">
        <v>211</v>
      </c>
      <c r="F243" s="13">
        <f>ROUND(Source!Y216,O243)</f>
        <v>2614.5</v>
      </c>
      <c r="G243" s="13" t="s">
        <v>151</v>
      </c>
      <c r="H243" s="13" t="s">
        <v>152</v>
      </c>
      <c r="I243" s="13"/>
      <c r="J243" s="13"/>
      <c r="K243" s="13">
        <v>211</v>
      </c>
      <c r="L243" s="13">
        <v>26</v>
      </c>
      <c r="M243" s="13">
        <v>3</v>
      </c>
      <c r="N243" s="13" t="s">
        <v>3</v>
      </c>
      <c r="O243" s="13">
        <v>2</v>
      </c>
      <c r="P243" s="13">
        <f>ROUND(Source!DQ216,O243)</f>
        <v>147328.32000000001</v>
      </c>
      <c r="Q243" s="13"/>
      <c r="R243" s="13"/>
      <c r="S243" s="13"/>
      <c r="T243" s="13"/>
      <c r="U243" s="13"/>
      <c r="V243" s="13"/>
      <c r="W243" s="13">
        <v>2614.5</v>
      </c>
      <c r="X243" s="13">
        <v>1</v>
      </c>
      <c r="Y243" s="13">
        <v>2614.5</v>
      </c>
      <c r="Z243" s="13">
        <v>147328.32000000001</v>
      </c>
      <c r="AA243" s="13">
        <v>1</v>
      </c>
      <c r="AB243" s="13">
        <v>147328.32000000001</v>
      </c>
    </row>
    <row r="244" spans="1:255" x14ac:dyDescent="0.2">
      <c r="A244" s="13">
        <v>50</v>
      </c>
      <c r="B244" s="13">
        <v>0</v>
      </c>
      <c r="C244" s="13">
        <v>0</v>
      </c>
      <c r="D244" s="13">
        <v>1</v>
      </c>
      <c r="E244" s="13">
        <v>224</v>
      </c>
      <c r="F244" s="13">
        <f>ROUND(Source!AR216,O244)</f>
        <v>625419.6</v>
      </c>
      <c r="G244" s="13" t="s">
        <v>153</v>
      </c>
      <c r="H244" s="13" t="s">
        <v>154</v>
      </c>
      <c r="I244" s="13"/>
      <c r="J244" s="13"/>
      <c r="K244" s="13">
        <v>224</v>
      </c>
      <c r="L244" s="13">
        <v>27</v>
      </c>
      <c r="M244" s="13">
        <v>3</v>
      </c>
      <c r="N244" s="13" t="s">
        <v>3</v>
      </c>
      <c r="O244" s="13">
        <v>2</v>
      </c>
      <c r="P244" s="13">
        <f>ROUND(Source!EJ216,O244)</f>
        <v>5463869.8799999999</v>
      </c>
      <c r="Q244" s="13"/>
      <c r="R244" s="13"/>
      <c r="S244" s="13"/>
      <c r="T244" s="13"/>
      <c r="U244" s="13"/>
      <c r="V244" s="13"/>
      <c r="W244" s="13">
        <v>625419.6</v>
      </c>
      <c r="X244" s="13">
        <v>1</v>
      </c>
      <c r="Y244" s="13">
        <v>625419.6</v>
      </c>
      <c r="Z244" s="13">
        <v>5463869.8799999999</v>
      </c>
      <c r="AA244" s="13">
        <v>1</v>
      </c>
      <c r="AB244" s="13">
        <v>5463869.8799999999</v>
      </c>
    </row>
    <row r="246" spans="1:255" x14ac:dyDescent="0.2">
      <c r="A246" s="10">
        <v>4</v>
      </c>
      <c r="B246" s="10">
        <v>1</v>
      </c>
      <c r="C246" s="10"/>
      <c r="D246" s="10">
        <f>ROW(A309)</f>
        <v>309</v>
      </c>
      <c r="E246" s="10"/>
      <c r="F246" s="10" t="s">
        <v>30</v>
      </c>
      <c r="G246" s="10" t="s">
        <v>364</v>
      </c>
      <c r="H246" s="10" t="s">
        <v>3</v>
      </c>
      <c r="I246" s="10">
        <v>0</v>
      </c>
      <c r="J246" s="10"/>
      <c r="K246" s="10">
        <v>-1</v>
      </c>
      <c r="L246" s="10"/>
      <c r="M246" s="10" t="s">
        <v>3</v>
      </c>
      <c r="N246" s="10"/>
      <c r="O246" s="10"/>
      <c r="P246" s="10"/>
      <c r="Q246" s="10"/>
      <c r="R246" s="10"/>
      <c r="S246" s="10">
        <v>0</v>
      </c>
      <c r="T246" s="10">
        <v>0</v>
      </c>
      <c r="U246" s="10" t="s">
        <v>3</v>
      </c>
      <c r="V246" s="10">
        <v>0</v>
      </c>
      <c r="W246" s="10"/>
      <c r="X246" s="10"/>
      <c r="Y246" s="10"/>
      <c r="Z246" s="10"/>
      <c r="AA246" s="10"/>
      <c r="AB246" s="10" t="s">
        <v>3</v>
      </c>
      <c r="AC246" s="10" t="s">
        <v>3</v>
      </c>
      <c r="AD246" s="10" t="s">
        <v>3</v>
      </c>
      <c r="AE246" s="10" t="s">
        <v>3</v>
      </c>
      <c r="AF246" s="10" t="s">
        <v>3</v>
      </c>
      <c r="AG246" s="10" t="s">
        <v>3</v>
      </c>
      <c r="AH246" s="10"/>
      <c r="AI246" s="10"/>
      <c r="AJ246" s="10"/>
      <c r="AK246" s="10"/>
      <c r="AL246" s="10"/>
      <c r="AM246" s="10"/>
      <c r="AN246" s="10"/>
      <c r="AO246" s="10"/>
      <c r="AP246" s="10" t="s">
        <v>3</v>
      </c>
      <c r="AQ246" s="10" t="s">
        <v>3</v>
      </c>
      <c r="AR246" s="10" t="s">
        <v>3</v>
      </c>
      <c r="AS246" s="10"/>
      <c r="AT246" s="10"/>
      <c r="AU246" s="10"/>
      <c r="AV246" s="10"/>
      <c r="AW246" s="10"/>
      <c r="AX246" s="10"/>
      <c r="AY246" s="10"/>
      <c r="AZ246" s="10" t="s">
        <v>3</v>
      </c>
      <c r="BA246" s="10"/>
      <c r="BB246" s="10" t="s">
        <v>3</v>
      </c>
      <c r="BC246" s="10" t="s">
        <v>3</v>
      </c>
      <c r="BD246" s="10" t="s">
        <v>3</v>
      </c>
      <c r="BE246" s="10" t="s">
        <v>3</v>
      </c>
      <c r="BF246" s="10" t="s">
        <v>3</v>
      </c>
      <c r="BG246" s="10" t="s">
        <v>3</v>
      </c>
      <c r="BH246" s="10" t="s">
        <v>3</v>
      </c>
      <c r="BI246" s="10" t="s">
        <v>3</v>
      </c>
      <c r="BJ246" s="10" t="s">
        <v>3</v>
      </c>
      <c r="BK246" s="10" t="s">
        <v>3</v>
      </c>
      <c r="BL246" s="10" t="s">
        <v>3</v>
      </c>
      <c r="BM246" s="10" t="s">
        <v>3</v>
      </c>
      <c r="BN246" s="10" t="s">
        <v>3</v>
      </c>
      <c r="BO246" s="10" t="s">
        <v>3</v>
      </c>
      <c r="BP246" s="10" t="s">
        <v>3</v>
      </c>
      <c r="BQ246" s="10"/>
      <c r="BR246" s="10"/>
      <c r="BS246" s="10"/>
      <c r="BT246" s="10"/>
      <c r="BU246" s="10"/>
      <c r="BV246" s="10"/>
      <c r="BW246" s="10"/>
      <c r="BX246" s="10">
        <v>0</v>
      </c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>
        <v>0</v>
      </c>
    </row>
    <row r="248" spans="1:255" x14ac:dyDescent="0.2">
      <c r="A248" s="11">
        <v>52</v>
      </c>
      <c r="B248" s="11">
        <f t="shared" ref="B248:G248" si="230">B309</f>
        <v>1</v>
      </c>
      <c r="C248" s="11">
        <f t="shared" si="230"/>
        <v>4</v>
      </c>
      <c r="D248" s="11">
        <f t="shared" si="230"/>
        <v>246</v>
      </c>
      <c r="E248" s="11">
        <f t="shared" si="230"/>
        <v>0</v>
      </c>
      <c r="F248" s="11" t="str">
        <f t="shared" si="230"/>
        <v>2</v>
      </c>
      <c r="G248" s="11" t="str">
        <f t="shared" si="230"/>
        <v>Оборудование устанавливаемое по месту</v>
      </c>
      <c r="H248" s="11"/>
      <c r="I248" s="11"/>
      <c r="J248" s="11"/>
      <c r="K248" s="11"/>
      <c r="L248" s="11"/>
      <c r="M248" s="11"/>
      <c r="N248" s="11"/>
      <c r="O248" s="11">
        <f t="shared" ref="O248:AT248" si="231">O309</f>
        <v>156216.29999999999</v>
      </c>
      <c r="P248" s="11">
        <f t="shared" si="231"/>
        <v>152307.62</v>
      </c>
      <c r="Q248" s="11">
        <f t="shared" si="231"/>
        <v>20.09</v>
      </c>
      <c r="R248" s="11">
        <f t="shared" si="231"/>
        <v>0.37</v>
      </c>
      <c r="S248" s="11">
        <f t="shared" si="231"/>
        <v>3888.59</v>
      </c>
      <c r="T248" s="11">
        <f t="shared" si="231"/>
        <v>0</v>
      </c>
      <c r="U248" s="11">
        <f t="shared" si="231"/>
        <v>335.24330183999996</v>
      </c>
      <c r="V248" s="11">
        <f t="shared" si="231"/>
        <v>0</v>
      </c>
      <c r="W248" s="11">
        <f t="shared" si="231"/>
        <v>0</v>
      </c>
      <c r="X248" s="11">
        <f t="shared" si="231"/>
        <v>3647.2</v>
      </c>
      <c r="Y248" s="11">
        <f t="shared" si="231"/>
        <v>1945.25</v>
      </c>
      <c r="Z248" s="11">
        <f t="shared" si="231"/>
        <v>0</v>
      </c>
      <c r="AA248" s="11">
        <f t="shared" si="231"/>
        <v>0</v>
      </c>
      <c r="AB248" s="11">
        <f t="shared" si="231"/>
        <v>156216.29999999999</v>
      </c>
      <c r="AC248" s="11">
        <f t="shared" si="231"/>
        <v>152307.62</v>
      </c>
      <c r="AD248" s="11">
        <f t="shared" si="231"/>
        <v>20.09</v>
      </c>
      <c r="AE248" s="11">
        <f t="shared" si="231"/>
        <v>0.37</v>
      </c>
      <c r="AF248" s="11">
        <f t="shared" si="231"/>
        <v>3888.59</v>
      </c>
      <c r="AG248" s="11">
        <f t="shared" si="231"/>
        <v>0</v>
      </c>
      <c r="AH248" s="11">
        <f t="shared" si="231"/>
        <v>335.24330183999996</v>
      </c>
      <c r="AI248" s="11">
        <f t="shared" si="231"/>
        <v>0</v>
      </c>
      <c r="AJ248" s="11">
        <f t="shared" si="231"/>
        <v>0</v>
      </c>
      <c r="AK248" s="11">
        <f t="shared" si="231"/>
        <v>3647.2</v>
      </c>
      <c r="AL248" s="11">
        <f t="shared" si="231"/>
        <v>1945.25</v>
      </c>
      <c r="AM248" s="11">
        <f t="shared" si="231"/>
        <v>0</v>
      </c>
      <c r="AN248" s="11">
        <f t="shared" si="231"/>
        <v>0</v>
      </c>
      <c r="AO248" s="11">
        <f t="shared" si="231"/>
        <v>0</v>
      </c>
      <c r="AP248" s="11">
        <f t="shared" si="231"/>
        <v>74533.88</v>
      </c>
      <c r="AQ248" s="11">
        <f t="shared" si="231"/>
        <v>0</v>
      </c>
      <c r="AR248" s="11">
        <f t="shared" si="231"/>
        <v>161808.75</v>
      </c>
      <c r="AS248" s="11">
        <f t="shared" si="231"/>
        <v>0</v>
      </c>
      <c r="AT248" s="11">
        <f t="shared" si="231"/>
        <v>87274.87</v>
      </c>
      <c r="AU248" s="11">
        <f t="shared" ref="AU248:BZ248" si="232">AU309</f>
        <v>0</v>
      </c>
      <c r="AV248" s="11">
        <f t="shared" si="232"/>
        <v>152307.62</v>
      </c>
      <c r="AW248" s="11">
        <f t="shared" si="232"/>
        <v>77773.740000000005</v>
      </c>
      <c r="AX248" s="11">
        <f t="shared" si="232"/>
        <v>0</v>
      </c>
      <c r="AY248" s="11">
        <f t="shared" si="232"/>
        <v>77773.740000000005</v>
      </c>
      <c r="AZ248" s="11">
        <f t="shared" si="232"/>
        <v>74533.88</v>
      </c>
      <c r="BA248" s="11">
        <f t="shared" si="232"/>
        <v>0</v>
      </c>
      <c r="BB248" s="11">
        <f t="shared" si="232"/>
        <v>0</v>
      </c>
      <c r="BC248" s="11">
        <f t="shared" si="232"/>
        <v>0</v>
      </c>
      <c r="BD248" s="11">
        <f t="shared" si="232"/>
        <v>0</v>
      </c>
      <c r="BE248" s="11">
        <f t="shared" si="232"/>
        <v>0</v>
      </c>
      <c r="BF248" s="11">
        <f t="shared" si="232"/>
        <v>0</v>
      </c>
      <c r="BG248" s="11">
        <f t="shared" si="232"/>
        <v>0</v>
      </c>
      <c r="BH248" s="11">
        <f t="shared" si="232"/>
        <v>0</v>
      </c>
      <c r="BI248" s="11">
        <f t="shared" si="232"/>
        <v>0</v>
      </c>
      <c r="BJ248" s="11">
        <f t="shared" si="232"/>
        <v>0</v>
      </c>
      <c r="BK248" s="11">
        <f t="shared" si="232"/>
        <v>0</v>
      </c>
      <c r="BL248" s="11">
        <f t="shared" si="232"/>
        <v>0</v>
      </c>
      <c r="BM248" s="11">
        <f t="shared" si="232"/>
        <v>0</v>
      </c>
      <c r="BN248" s="11">
        <f t="shared" si="232"/>
        <v>0</v>
      </c>
      <c r="BO248" s="11">
        <f t="shared" si="232"/>
        <v>0</v>
      </c>
      <c r="BP248" s="11">
        <f t="shared" si="232"/>
        <v>0</v>
      </c>
      <c r="BQ248" s="11">
        <f t="shared" si="232"/>
        <v>0</v>
      </c>
      <c r="BR248" s="11">
        <f t="shared" si="232"/>
        <v>0</v>
      </c>
      <c r="BS248" s="11">
        <f t="shared" si="232"/>
        <v>0</v>
      </c>
      <c r="BT248" s="11">
        <f t="shared" si="232"/>
        <v>0</v>
      </c>
      <c r="BU248" s="11">
        <f t="shared" si="232"/>
        <v>0</v>
      </c>
      <c r="BV248" s="11">
        <f t="shared" si="232"/>
        <v>0</v>
      </c>
      <c r="BW248" s="11">
        <f t="shared" si="232"/>
        <v>0</v>
      </c>
      <c r="BX248" s="11">
        <f t="shared" si="232"/>
        <v>0</v>
      </c>
      <c r="BY248" s="11">
        <f t="shared" si="232"/>
        <v>74533.88</v>
      </c>
      <c r="BZ248" s="11">
        <f t="shared" si="232"/>
        <v>0</v>
      </c>
      <c r="CA248" s="11">
        <f t="shared" ref="CA248:DF248" si="233">CA309</f>
        <v>161808.75</v>
      </c>
      <c r="CB248" s="11">
        <f t="shared" si="233"/>
        <v>0</v>
      </c>
      <c r="CC248" s="11">
        <f t="shared" si="233"/>
        <v>87274.87</v>
      </c>
      <c r="CD248" s="11">
        <f t="shared" si="233"/>
        <v>0</v>
      </c>
      <c r="CE248" s="11">
        <f t="shared" si="233"/>
        <v>152307.62</v>
      </c>
      <c r="CF248" s="11">
        <f t="shared" si="233"/>
        <v>77773.739999999991</v>
      </c>
      <c r="CG248" s="11">
        <f t="shared" si="233"/>
        <v>0</v>
      </c>
      <c r="CH248" s="11">
        <f t="shared" si="233"/>
        <v>77773.739999999991</v>
      </c>
      <c r="CI248" s="11">
        <f t="shared" si="233"/>
        <v>74533.88</v>
      </c>
      <c r="CJ248" s="11">
        <f t="shared" si="233"/>
        <v>0</v>
      </c>
      <c r="CK248" s="11">
        <f t="shared" si="233"/>
        <v>0</v>
      </c>
      <c r="CL248" s="11">
        <f t="shared" si="233"/>
        <v>0</v>
      </c>
      <c r="CM248" s="11">
        <f t="shared" si="233"/>
        <v>0</v>
      </c>
      <c r="CN248" s="11">
        <f t="shared" si="233"/>
        <v>0</v>
      </c>
      <c r="CO248" s="11">
        <f t="shared" si="233"/>
        <v>0</v>
      </c>
      <c r="CP248" s="11">
        <f t="shared" si="233"/>
        <v>0</v>
      </c>
      <c r="CQ248" s="11">
        <f t="shared" si="233"/>
        <v>0</v>
      </c>
      <c r="CR248" s="11">
        <f t="shared" si="233"/>
        <v>0</v>
      </c>
      <c r="CS248" s="11">
        <f t="shared" si="233"/>
        <v>0</v>
      </c>
      <c r="CT248" s="11">
        <f t="shared" si="233"/>
        <v>0</v>
      </c>
      <c r="CU248" s="11">
        <f t="shared" si="233"/>
        <v>0</v>
      </c>
      <c r="CV248" s="11">
        <f t="shared" si="233"/>
        <v>0</v>
      </c>
      <c r="CW248" s="11">
        <f t="shared" si="233"/>
        <v>0</v>
      </c>
      <c r="CX248" s="11">
        <f t="shared" si="233"/>
        <v>0</v>
      </c>
      <c r="CY248" s="11">
        <f t="shared" si="233"/>
        <v>0</v>
      </c>
      <c r="CZ248" s="11">
        <f t="shared" si="233"/>
        <v>0</v>
      </c>
      <c r="DA248" s="11">
        <f t="shared" si="233"/>
        <v>0</v>
      </c>
      <c r="DB248" s="11">
        <f t="shared" si="233"/>
        <v>0</v>
      </c>
      <c r="DC248" s="11">
        <f t="shared" si="233"/>
        <v>0</v>
      </c>
      <c r="DD248" s="11">
        <f t="shared" si="233"/>
        <v>0</v>
      </c>
      <c r="DE248" s="11">
        <f t="shared" si="233"/>
        <v>0</v>
      </c>
      <c r="DF248" s="11">
        <f t="shared" si="233"/>
        <v>0</v>
      </c>
      <c r="DG248" s="12">
        <f t="shared" ref="DG248:EL248" si="234">DG309</f>
        <v>1464661.12</v>
      </c>
      <c r="DH248" s="12">
        <f t="shared" si="234"/>
        <v>1245329.1200000001</v>
      </c>
      <c r="DI248" s="12">
        <f t="shared" si="234"/>
        <v>209.95</v>
      </c>
      <c r="DJ248" s="12">
        <f t="shared" si="234"/>
        <v>20.84</v>
      </c>
      <c r="DK248" s="12">
        <f t="shared" si="234"/>
        <v>219122.05</v>
      </c>
      <c r="DL248" s="12">
        <f t="shared" si="234"/>
        <v>0</v>
      </c>
      <c r="DM248" s="12">
        <f t="shared" si="234"/>
        <v>335.24330183999996</v>
      </c>
      <c r="DN248" s="12">
        <f t="shared" si="234"/>
        <v>0</v>
      </c>
      <c r="DO248" s="12">
        <f t="shared" si="234"/>
        <v>0</v>
      </c>
      <c r="DP248" s="12">
        <f t="shared" si="234"/>
        <v>205520.56</v>
      </c>
      <c r="DQ248" s="12">
        <f t="shared" si="234"/>
        <v>109614.89</v>
      </c>
      <c r="DR248" s="12">
        <f t="shared" si="234"/>
        <v>0</v>
      </c>
      <c r="DS248" s="12">
        <f t="shared" si="234"/>
        <v>0</v>
      </c>
      <c r="DT248" s="12">
        <f t="shared" si="234"/>
        <v>1464661.12</v>
      </c>
      <c r="DU248" s="12">
        <f t="shared" si="234"/>
        <v>1245329.1200000001</v>
      </c>
      <c r="DV248" s="12">
        <f t="shared" si="234"/>
        <v>209.95</v>
      </c>
      <c r="DW248" s="12">
        <f t="shared" si="234"/>
        <v>20.84</v>
      </c>
      <c r="DX248" s="12">
        <f t="shared" si="234"/>
        <v>219122.05</v>
      </c>
      <c r="DY248" s="12">
        <f t="shared" si="234"/>
        <v>0</v>
      </c>
      <c r="DZ248" s="12">
        <f t="shared" si="234"/>
        <v>335.24330183999996</v>
      </c>
      <c r="EA248" s="12">
        <f t="shared" si="234"/>
        <v>0</v>
      </c>
      <c r="EB248" s="12">
        <f t="shared" si="234"/>
        <v>0</v>
      </c>
      <c r="EC248" s="12">
        <f t="shared" si="234"/>
        <v>205520.56</v>
      </c>
      <c r="ED248" s="12">
        <f t="shared" si="234"/>
        <v>109614.89</v>
      </c>
      <c r="EE248" s="12">
        <f t="shared" si="234"/>
        <v>0</v>
      </c>
      <c r="EF248" s="12">
        <f t="shared" si="234"/>
        <v>0</v>
      </c>
      <c r="EG248" s="12">
        <f t="shared" si="234"/>
        <v>0</v>
      </c>
      <c r="EH248" s="12">
        <f t="shared" si="234"/>
        <v>564221.47</v>
      </c>
      <c r="EI248" s="12">
        <f t="shared" si="234"/>
        <v>0</v>
      </c>
      <c r="EJ248" s="12">
        <f t="shared" si="234"/>
        <v>1779796.57</v>
      </c>
      <c r="EK248" s="12">
        <f t="shared" si="234"/>
        <v>0</v>
      </c>
      <c r="EL248" s="12">
        <f t="shared" si="234"/>
        <v>1215575.1000000001</v>
      </c>
      <c r="EM248" s="12">
        <f t="shared" ref="EM248:FR248" si="235">EM309</f>
        <v>0</v>
      </c>
      <c r="EN248" s="12">
        <f t="shared" si="235"/>
        <v>1245329.1200000001</v>
      </c>
      <c r="EO248" s="12">
        <f t="shared" si="235"/>
        <v>681107.65</v>
      </c>
      <c r="EP248" s="12">
        <f t="shared" si="235"/>
        <v>0</v>
      </c>
      <c r="EQ248" s="12">
        <f t="shared" si="235"/>
        <v>681107.65</v>
      </c>
      <c r="ER248" s="12">
        <f t="shared" si="235"/>
        <v>564221.47</v>
      </c>
      <c r="ES248" s="12">
        <f t="shared" si="235"/>
        <v>0</v>
      </c>
      <c r="ET248" s="12">
        <f t="shared" si="235"/>
        <v>0</v>
      </c>
      <c r="EU248" s="12">
        <f t="shared" si="235"/>
        <v>0</v>
      </c>
      <c r="EV248" s="12">
        <f t="shared" si="235"/>
        <v>0</v>
      </c>
      <c r="EW248" s="12">
        <f t="shared" si="235"/>
        <v>0</v>
      </c>
      <c r="EX248" s="12">
        <f t="shared" si="235"/>
        <v>0</v>
      </c>
      <c r="EY248" s="12">
        <f t="shared" si="235"/>
        <v>0</v>
      </c>
      <c r="EZ248" s="12">
        <f t="shared" si="235"/>
        <v>0</v>
      </c>
      <c r="FA248" s="12">
        <f t="shared" si="235"/>
        <v>0</v>
      </c>
      <c r="FB248" s="12">
        <f t="shared" si="235"/>
        <v>0</v>
      </c>
      <c r="FC248" s="12">
        <f t="shared" si="235"/>
        <v>0</v>
      </c>
      <c r="FD248" s="12">
        <f t="shared" si="235"/>
        <v>0</v>
      </c>
      <c r="FE248" s="12">
        <f t="shared" si="235"/>
        <v>0</v>
      </c>
      <c r="FF248" s="12">
        <f t="shared" si="235"/>
        <v>0</v>
      </c>
      <c r="FG248" s="12">
        <f t="shared" si="235"/>
        <v>0</v>
      </c>
      <c r="FH248" s="12">
        <f t="shared" si="235"/>
        <v>0</v>
      </c>
      <c r="FI248" s="12">
        <f t="shared" si="235"/>
        <v>0</v>
      </c>
      <c r="FJ248" s="12">
        <f t="shared" si="235"/>
        <v>0</v>
      </c>
      <c r="FK248" s="12">
        <f t="shared" si="235"/>
        <v>0</v>
      </c>
      <c r="FL248" s="12">
        <f t="shared" si="235"/>
        <v>0</v>
      </c>
      <c r="FM248" s="12">
        <f t="shared" si="235"/>
        <v>0</v>
      </c>
      <c r="FN248" s="12">
        <f t="shared" si="235"/>
        <v>0</v>
      </c>
      <c r="FO248" s="12">
        <f t="shared" si="235"/>
        <v>0</v>
      </c>
      <c r="FP248" s="12">
        <f t="shared" si="235"/>
        <v>0</v>
      </c>
      <c r="FQ248" s="12">
        <f t="shared" si="235"/>
        <v>564221.47</v>
      </c>
      <c r="FR248" s="12">
        <f t="shared" si="235"/>
        <v>0</v>
      </c>
      <c r="FS248" s="12">
        <f t="shared" ref="FS248:GX248" si="236">FS309</f>
        <v>1779796.57</v>
      </c>
      <c r="FT248" s="12">
        <f t="shared" si="236"/>
        <v>0</v>
      </c>
      <c r="FU248" s="12">
        <f t="shared" si="236"/>
        <v>1215575.1000000001</v>
      </c>
      <c r="FV248" s="12">
        <f t="shared" si="236"/>
        <v>0</v>
      </c>
      <c r="FW248" s="12">
        <f t="shared" si="236"/>
        <v>1245329.1200000001</v>
      </c>
      <c r="FX248" s="12">
        <f t="shared" si="236"/>
        <v>681107.65000000014</v>
      </c>
      <c r="FY248" s="12">
        <f t="shared" si="236"/>
        <v>0</v>
      </c>
      <c r="FZ248" s="12">
        <f t="shared" si="236"/>
        <v>681107.65000000014</v>
      </c>
      <c r="GA248" s="12">
        <f t="shared" si="236"/>
        <v>564221.47</v>
      </c>
      <c r="GB248" s="12">
        <f t="shared" si="236"/>
        <v>0</v>
      </c>
      <c r="GC248" s="12">
        <f t="shared" si="236"/>
        <v>0</v>
      </c>
      <c r="GD248" s="12">
        <f t="shared" si="236"/>
        <v>0</v>
      </c>
      <c r="GE248" s="12">
        <f t="shared" si="236"/>
        <v>0</v>
      </c>
      <c r="GF248" s="12">
        <f t="shared" si="236"/>
        <v>0</v>
      </c>
      <c r="GG248" s="12">
        <f t="shared" si="236"/>
        <v>0</v>
      </c>
      <c r="GH248" s="12">
        <f t="shared" si="236"/>
        <v>0</v>
      </c>
      <c r="GI248" s="12">
        <f t="shared" si="236"/>
        <v>0</v>
      </c>
      <c r="GJ248" s="12">
        <f t="shared" si="236"/>
        <v>0</v>
      </c>
      <c r="GK248" s="12">
        <f t="shared" si="236"/>
        <v>0</v>
      </c>
      <c r="GL248" s="12">
        <f t="shared" si="236"/>
        <v>0</v>
      </c>
      <c r="GM248" s="12">
        <f t="shared" si="236"/>
        <v>0</v>
      </c>
      <c r="GN248" s="12">
        <f t="shared" si="236"/>
        <v>0</v>
      </c>
      <c r="GO248" s="12">
        <f t="shared" si="236"/>
        <v>0</v>
      </c>
      <c r="GP248" s="12">
        <f t="shared" si="236"/>
        <v>0</v>
      </c>
      <c r="GQ248" s="12">
        <f t="shared" si="236"/>
        <v>0</v>
      </c>
      <c r="GR248" s="12">
        <f t="shared" si="236"/>
        <v>0</v>
      </c>
      <c r="GS248" s="12">
        <f t="shared" si="236"/>
        <v>0</v>
      </c>
      <c r="GT248" s="12">
        <f t="shared" si="236"/>
        <v>0</v>
      </c>
      <c r="GU248" s="12">
        <f t="shared" si="236"/>
        <v>0</v>
      </c>
      <c r="GV248" s="12">
        <f t="shared" si="236"/>
        <v>0</v>
      </c>
      <c r="GW248" s="12">
        <f t="shared" si="236"/>
        <v>0</v>
      </c>
      <c r="GX248" s="12">
        <f t="shared" si="236"/>
        <v>0</v>
      </c>
    </row>
    <row r="250" spans="1:255" x14ac:dyDescent="0.2">
      <c r="A250" s="2">
        <v>17</v>
      </c>
      <c r="B250" s="2">
        <v>1</v>
      </c>
      <c r="C250" s="2">
        <f>ROW(SmtRes!A403)</f>
        <v>403</v>
      </c>
      <c r="D250" s="2">
        <f>ROW(EtalonRes!A478)</f>
        <v>478</v>
      </c>
      <c r="E250" s="2" t="s">
        <v>365</v>
      </c>
      <c r="F250" s="2" t="s">
        <v>312</v>
      </c>
      <c r="G250" s="2" t="s">
        <v>313</v>
      </c>
      <c r="H250" s="2" t="s">
        <v>60</v>
      </c>
      <c r="I250" s="2">
        <f>ROUND((204+204)/100,9)</f>
        <v>4.08</v>
      </c>
      <c r="J250" s="2">
        <v>0</v>
      </c>
      <c r="K250" s="2">
        <f>ROUND((204+204)/100,9)</f>
        <v>4.08</v>
      </c>
      <c r="L250" s="2"/>
      <c r="M250" s="2"/>
      <c r="N250" s="2"/>
      <c r="O250" s="2">
        <f t="shared" ref="O250:O281" si="237">ROUND(CP250,2)</f>
        <v>373.17</v>
      </c>
      <c r="P250" s="2">
        <f t="shared" ref="P250:P281" si="238">ROUND((ROUND((AC250*AW250*I250),2)*BC250),2)</f>
        <v>7.47</v>
      </c>
      <c r="Q250" s="2">
        <f>(ROUND((ROUND((((ET250*1.2))*AV250*I250),2)*BB250),2)+ROUND((ROUND(((AE250-((EU250*1.2)))*AV250*I250),2)*BS250),2))</f>
        <v>0</v>
      </c>
      <c r="R250" s="2">
        <f>(ROUND((ROUND((((EU250*1.2))*AV250*I250),2)*BS250),2)+ROUND((ROUND(((AE250-((EU250*1.2)))*AV250*I250),2)*BS250),2))</f>
        <v>0</v>
      </c>
      <c r="S250" s="2">
        <f t="shared" ref="S250:S281" si="239">ROUND((ROUND((AF250*AV250*I250),2)*BA250),2)</f>
        <v>365.7</v>
      </c>
      <c r="T250" s="2">
        <f t="shared" ref="T250:T281" si="240">ROUND(CU250*I250,2)</f>
        <v>0</v>
      </c>
      <c r="U250" s="2">
        <f t="shared" ref="U250:U281" si="241">CV250*I250</f>
        <v>30.756671999999995</v>
      </c>
      <c r="V250" s="2">
        <f t="shared" ref="V250:V281" si="242">CW250*I250</f>
        <v>0</v>
      </c>
      <c r="W250" s="2">
        <f t="shared" ref="W250:W281" si="243">ROUND(CX250*I250,2)</f>
        <v>0</v>
      </c>
      <c r="X250" s="2">
        <f>(ROUND((((S250+ROUND((ROUND((((EU250*1.2))*AV250*I250),2)*BS250),2))*AT250)/100),2)+ROUND(((ROUND((ROUND(((AE250-((EU250*1.2)))*AV250*I250),2)*BS250),2)*AT250)/100),2))</f>
        <v>329.13</v>
      </c>
      <c r="Y250" s="2">
        <f>(ROUND((((S250+ROUND((ROUND((((EU250*1.2))*AV250*I250),2)*BS250),2))*AU250)/100),2)+ROUND(((ROUND((ROUND(((AE250-((EU250*1.2)))*AV250*I250),2)*BS250),2)*AU250)/100),2))</f>
        <v>168.22</v>
      </c>
      <c r="Z250" s="2"/>
      <c r="AA250" s="2">
        <v>55929113</v>
      </c>
      <c r="AB250" s="2">
        <f t="shared" ref="AB250:AB281" si="244">ROUND((AC250+AD250+AF250),6)</f>
        <v>87.438000000000002</v>
      </c>
      <c r="AC250" s="2">
        <f>ROUND(((ES250*1)),6)</f>
        <v>1.83</v>
      </c>
      <c r="AD250" s="2">
        <f>ROUND(((((ET250*1.2))-((EU250*1.2)))+AE250),6)</f>
        <v>0</v>
      </c>
      <c r="AE250" s="2">
        <f>ROUND(((EU250*1.2)),6)</f>
        <v>0</v>
      </c>
      <c r="AF250" s="2">
        <f>ROUND(((EV250*1.2)),6)</f>
        <v>85.608000000000004</v>
      </c>
      <c r="AG250" s="2">
        <f t="shared" ref="AG250:AG281" si="245">ROUND((AP250),6)</f>
        <v>0</v>
      </c>
      <c r="AH250" s="2">
        <f>((EW250*1.2))</f>
        <v>7.1999999999999993</v>
      </c>
      <c r="AI250" s="2">
        <f>((EX250*1.2))</f>
        <v>0</v>
      </c>
      <c r="AJ250" s="2">
        <f t="shared" ref="AJ250:AJ281" si="246">(AS250)</f>
        <v>0</v>
      </c>
      <c r="AK250" s="2">
        <v>73.17</v>
      </c>
      <c r="AL250" s="2">
        <v>1.83</v>
      </c>
      <c r="AM250" s="2">
        <v>0</v>
      </c>
      <c r="AN250" s="2">
        <v>0</v>
      </c>
      <c r="AO250" s="2">
        <v>71.34</v>
      </c>
      <c r="AP250" s="2">
        <v>0</v>
      </c>
      <c r="AQ250" s="2">
        <v>6</v>
      </c>
      <c r="AR250" s="2">
        <v>0</v>
      </c>
      <c r="AS250" s="2">
        <v>0</v>
      </c>
      <c r="AT250" s="2">
        <v>90</v>
      </c>
      <c r="AU250" s="2">
        <v>46</v>
      </c>
      <c r="AV250" s="2">
        <v>1.0469999999999999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0</v>
      </c>
      <c r="BI250" s="2">
        <v>2</v>
      </c>
      <c r="BJ250" s="2" t="s">
        <v>314</v>
      </c>
      <c r="BK250" s="2"/>
      <c r="BL250" s="2"/>
      <c r="BM250" s="2">
        <v>68</v>
      </c>
      <c r="BN250" s="2">
        <v>0</v>
      </c>
      <c r="BO250" s="2" t="s">
        <v>312</v>
      </c>
      <c r="BP250" s="2">
        <v>1</v>
      </c>
      <c r="BQ250" s="2">
        <v>40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90</v>
      </c>
      <c r="CA250" s="2">
        <v>46</v>
      </c>
      <c r="CB250" s="2" t="s">
        <v>3</v>
      </c>
      <c r="CC250" s="2"/>
      <c r="CD250" s="2"/>
      <c r="CE250" s="2">
        <v>1566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1250</v>
      </c>
      <c r="CO250" s="2">
        <v>0</v>
      </c>
      <c r="CP250" s="2">
        <f t="shared" ref="CP250:CP281" si="247">(P250+Q250+S250)</f>
        <v>373.17</v>
      </c>
      <c r="CQ250" s="2">
        <f t="shared" ref="CQ250:CQ281" si="248">ROUND((ROUND((AC250*AW250*1),2)*BC250),2)</f>
        <v>1.83</v>
      </c>
      <c r="CR250" s="2">
        <f>(ROUND((ROUND((((ET250*1.2))*AV250*1),2)*BB250),2)+ROUND((ROUND(((AE250-((EU250*1.2)))*AV250*1),2)*BS250),2))</f>
        <v>0</v>
      </c>
      <c r="CS250" s="2">
        <f>(ROUND((ROUND((((EU250*1.2))*AV250*1),2)*BS250),2)+ROUND((ROUND(((AE250-((EU250*1.2)))*AV250*1),2)*BS250),2))</f>
        <v>0</v>
      </c>
      <c r="CT250" s="2">
        <f t="shared" ref="CT250:CT281" si="249">ROUND((ROUND((AF250*AV250*1),2)*BA250),2)</f>
        <v>89.63</v>
      </c>
      <c r="CU250" s="2">
        <f t="shared" ref="CU250:CU281" si="250">AG250</f>
        <v>0</v>
      </c>
      <c r="CV250" s="2">
        <f t="shared" ref="CV250:CV281" si="251">(AH250*AV250)</f>
        <v>7.5383999999999984</v>
      </c>
      <c r="CW250" s="2">
        <f t="shared" ref="CW250:CW281" si="252">AI250</f>
        <v>0</v>
      </c>
      <c r="CX250" s="2">
        <f t="shared" ref="CX250:CX281" si="253">AJ250</f>
        <v>0</v>
      </c>
      <c r="CY250" s="2">
        <f>(ROUND((((S250+ROUND((ROUND((((EU250*1.2))*AV250*1),2)*BS250),2))*AT250)/100),2)+ROUND(((ROUND((ROUND(((AE250-((EU250*1.2)))*AV250*1),2)*BS250),2)*AT250)/100),2))</f>
        <v>329.13</v>
      </c>
      <c r="CZ250" s="2">
        <f>(ROUND((((S250+ROUND((ROUND((((EU250*1.2))*AV250*1),2)*BS250),2))*AU250)/100),2)+ROUND(((ROUND((ROUND(((AE250-((EU250*1.2)))*AV250*1),2)*BS250),2)*AU250)/100),2))</f>
        <v>168.22</v>
      </c>
      <c r="DA250" s="2"/>
      <c r="DB250" s="2">
        <v>105</v>
      </c>
      <c r="DC250" s="2" t="s">
        <v>3</v>
      </c>
      <c r="DD250" s="2" t="s">
        <v>62</v>
      </c>
      <c r="DE250" s="2" t="s">
        <v>63</v>
      </c>
      <c r="DF250" s="2" t="s">
        <v>63</v>
      </c>
      <c r="DG250" s="2" t="s">
        <v>63</v>
      </c>
      <c r="DH250" s="2" t="s">
        <v>3</v>
      </c>
      <c r="DI250" s="2" t="s">
        <v>63</v>
      </c>
      <c r="DJ250" s="2" t="s">
        <v>63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1010</v>
      </c>
      <c r="DV250" s="2" t="s">
        <v>60</v>
      </c>
      <c r="DW250" s="2" t="s">
        <v>60</v>
      </c>
      <c r="DX250" s="2">
        <v>100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55393700</v>
      </c>
      <c r="EF250" s="2">
        <v>40</v>
      </c>
      <c r="EG250" s="2" t="s">
        <v>26</v>
      </c>
      <c r="EH250" s="2">
        <v>0</v>
      </c>
      <c r="EI250" s="2" t="s">
        <v>3</v>
      </c>
      <c r="EJ250" s="2">
        <v>2</v>
      </c>
      <c r="EK250" s="2">
        <v>68</v>
      </c>
      <c r="EL250" s="2" t="s">
        <v>27</v>
      </c>
      <c r="EM250" s="2" t="s">
        <v>28</v>
      </c>
      <c r="EN250" s="2"/>
      <c r="EO250" s="2" t="s">
        <v>67</v>
      </c>
      <c r="EP250" s="2"/>
      <c r="EQ250" s="2">
        <v>0</v>
      </c>
      <c r="ER250" s="2">
        <v>73.17</v>
      </c>
      <c r="ES250" s="2">
        <v>1.83</v>
      </c>
      <c r="ET250" s="2">
        <v>0</v>
      </c>
      <c r="EU250" s="2">
        <v>0</v>
      </c>
      <c r="EV250" s="2">
        <v>71.34</v>
      </c>
      <c r="EW250" s="2">
        <v>6</v>
      </c>
      <c r="EX250" s="2">
        <v>0</v>
      </c>
      <c r="EY250" s="2">
        <v>0</v>
      </c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v>0</v>
      </c>
      <c r="FS250" s="2">
        <v>0</v>
      </c>
      <c r="FT250" s="2"/>
      <c r="FU250" s="2"/>
      <c r="FV250" s="2"/>
      <c r="FW250" s="2"/>
      <c r="FX250" s="2">
        <v>90</v>
      </c>
      <c r="FY250" s="2">
        <v>46</v>
      </c>
      <c r="FZ250" s="2"/>
      <c r="GA250" s="2" t="s">
        <v>3</v>
      </c>
      <c r="GB250" s="2"/>
      <c r="GC250" s="2"/>
      <c r="GD250" s="2">
        <v>1</v>
      </c>
      <c r="GE250" s="2"/>
      <c r="GF250" s="2">
        <v>-1564333983</v>
      </c>
      <c r="GG250" s="2">
        <v>2</v>
      </c>
      <c r="GH250" s="2">
        <v>1</v>
      </c>
      <c r="GI250" s="2">
        <v>2</v>
      </c>
      <c r="GJ250" s="2">
        <v>0</v>
      </c>
      <c r="GK250" s="2">
        <v>0</v>
      </c>
      <c r="GL250" s="2">
        <f t="shared" ref="GL250:GL281" si="254">ROUND(IF(AND(BH250=3,BI250=3,FS250&lt;&gt;0),P250,0),2)</f>
        <v>0</v>
      </c>
      <c r="GM250" s="2">
        <f t="shared" ref="GM250:GM281" si="255">ROUND(O250+X250+Y250,2)+GX250</f>
        <v>870.52</v>
      </c>
      <c r="GN250" s="2">
        <f t="shared" ref="GN250:GN281" si="256">IF(OR(BI250=0,BI250=1),GM250-GX250,0)</f>
        <v>0</v>
      </c>
      <c r="GO250" s="2">
        <f t="shared" ref="GO250:GO281" si="257">IF(BI250=2,GM250-GX250,0)</f>
        <v>870.52</v>
      </c>
      <c r="GP250" s="2">
        <f t="shared" ref="GP250:GP281" si="258">IF(BI250=4,GM250-GX250,0)</f>
        <v>0</v>
      </c>
      <c r="GQ250" s="2"/>
      <c r="GR250" s="2">
        <v>0</v>
      </c>
      <c r="GS250" s="2">
        <v>3</v>
      </c>
      <c r="GT250" s="2">
        <v>0</v>
      </c>
      <c r="GU250" s="2" t="s">
        <v>3</v>
      </c>
      <c r="GV250" s="2">
        <f t="shared" ref="GV250:GV281" si="259">ROUND((GT250),6)</f>
        <v>0</v>
      </c>
      <c r="GW250" s="2">
        <v>1</v>
      </c>
      <c r="GX250" s="2">
        <f t="shared" ref="GX250:GX281" si="260">ROUND(HC250*I250,2)</f>
        <v>0</v>
      </c>
      <c r="GY250" s="2"/>
      <c r="GZ250" s="2"/>
      <c r="HA250" s="2">
        <v>0</v>
      </c>
      <c r="HB250" s="2">
        <v>0</v>
      </c>
      <c r="HC250" s="2">
        <f t="shared" ref="HC250:HC281" si="261">GV250*GW250</f>
        <v>0</v>
      </c>
      <c r="HD250" s="2"/>
      <c r="HE250" s="2" t="s">
        <v>3</v>
      </c>
      <c r="HF250" s="2" t="s">
        <v>3</v>
      </c>
      <c r="HG250" s="2"/>
      <c r="HH250" s="2"/>
      <c r="HI250" s="2"/>
      <c r="HJ250" s="2"/>
      <c r="HK250" s="2"/>
      <c r="HL250" s="2"/>
      <c r="HM250" s="2" t="s">
        <v>3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">
      <c r="A251" s="3">
        <v>17</v>
      </c>
      <c r="B251" s="3">
        <v>1</v>
      </c>
      <c r="C251" s="3">
        <f>ROW(SmtRes!A406)</f>
        <v>406</v>
      </c>
      <c r="D251" s="3">
        <f>ROW(EtalonRes!A482)</f>
        <v>482</v>
      </c>
      <c r="E251" s="3" t="s">
        <v>365</v>
      </c>
      <c r="F251" s="3" t="s">
        <v>312</v>
      </c>
      <c r="G251" s="3" t="s">
        <v>313</v>
      </c>
      <c r="H251" s="3" t="s">
        <v>60</v>
      </c>
      <c r="I251" s="3">
        <f>ROUND((204+204)/100,9)</f>
        <v>4.08</v>
      </c>
      <c r="J251" s="3">
        <v>0</v>
      </c>
      <c r="K251" s="3">
        <f>ROUND((204+204)/100,9)</f>
        <v>4.08</v>
      </c>
      <c r="O251" s="3">
        <f t="shared" si="237"/>
        <v>20657.25</v>
      </c>
      <c r="P251" s="3">
        <f t="shared" si="238"/>
        <v>50.05</v>
      </c>
      <c r="Q251" s="3">
        <f>(ROUND((ROUND((((ET251*1.2))*AV251*I251),2)*BB251),2)+ROUND((ROUND(((AE251-((EU251*1.2)))*AV251*I251),2)*BS251),2))</f>
        <v>0</v>
      </c>
      <c r="R251" s="3">
        <f>(ROUND((ROUND((((EU251*1.2))*AV251*I251),2)*BS251),2)+ROUND((ROUND(((AE251-((EU251*1.2)))*AV251*I251),2)*BS251),2))</f>
        <v>0</v>
      </c>
      <c r="S251" s="3">
        <f t="shared" si="239"/>
        <v>20607.2</v>
      </c>
      <c r="T251" s="3">
        <f t="shared" si="240"/>
        <v>0</v>
      </c>
      <c r="U251" s="3">
        <f t="shared" si="241"/>
        <v>30.756671999999995</v>
      </c>
      <c r="V251" s="3">
        <f t="shared" si="242"/>
        <v>0</v>
      </c>
      <c r="W251" s="3">
        <f t="shared" si="243"/>
        <v>0</v>
      </c>
      <c r="X251" s="3">
        <f>(ROUND((((S251+ROUND((ROUND((((EU251*1.2))*AV251*I251),2)*BS251),2))*AT251)/100),2)+ROUND(((ROUND((ROUND(((AE251-((EU251*1.2)))*AV251*I251),2)*BS251),2)*AT251)/100),2))</f>
        <v>18546.48</v>
      </c>
      <c r="Y251" s="3">
        <f>(ROUND((((S251+ROUND((ROUND((((EU251*1.2))*AV251*I251),2)*BS251),2))*AU251)/100),2)+ROUND(((ROUND((ROUND(((AE251-((EU251*1.2)))*AV251*I251),2)*BS251),2)*AU251)/100),2))</f>
        <v>9479.31</v>
      </c>
      <c r="AA251" s="3">
        <v>55929115</v>
      </c>
      <c r="AB251" s="3">
        <f t="shared" si="244"/>
        <v>87.438000000000002</v>
      </c>
      <c r="AC251" s="3">
        <f>ROUND(((ES251*1)),6)</f>
        <v>1.83</v>
      </c>
      <c r="AD251" s="3">
        <f>ROUND(((((ET251*1.2))-((EU251*1.2)))+AE251),6)</f>
        <v>0</v>
      </c>
      <c r="AE251" s="3">
        <f>ROUND(((EU251*1.2)),6)</f>
        <v>0</v>
      </c>
      <c r="AF251" s="3">
        <f>ROUND(((EV251*1.2)),6)</f>
        <v>85.608000000000004</v>
      </c>
      <c r="AG251" s="3">
        <f t="shared" si="245"/>
        <v>0</v>
      </c>
      <c r="AH251" s="3">
        <f>((EW251*1.2))</f>
        <v>7.1999999999999993</v>
      </c>
      <c r="AI251" s="3">
        <f>((EX251*1.2))</f>
        <v>0</v>
      </c>
      <c r="AJ251" s="3">
        <f t="shared" si="246"/>
        <v>0</v>
      </c>
      <c r="AK251" s="3">
        <v>73.17</v>
      </c>
      <c r="AL251" s="3">
        <v>1.83</v>
      </c>
      <c r="AM251" s="3">
        <v>0</v>
      </c>
      <c r="AN251" s="3">
        <v>0</v>
      </c>
      <c r="AO251" s="3">
        <v>71.34</v>
      </c>
      <c r="AP251" s="3">
        <v>0</v>
      </c>
      <c r="AQ251" s="3">
        <v>6</v>
      </c>
      <c r="AR251" s="3">
        <v>0</v>
      </c>
      <c r="AS251" s="3">
        <v>0</v>
      </c>
      <c r="AT251" s="3">
        <v>90</v>
      </c>
      <c r="AU251" s="3">
        <v>46</v>
      </c>
      <c r="AV251" s="3">
        <v>1.0469999999999999</v>
      </c>
      <c r="AW251" s="3">
        <v>1</v>
      </c>
      <c r="AZ251" s="3">
        <v>1</v>
      </c>
      <c r="BA251" s="3">
        <v>56.35</v>
      </c>
      <c r="BB251" s="3">
        <v>1</v>
      </c>
      <c r="BC251" s="3">
        <v>6.7</v>
      </c>
      <c r="BD251" s="3" t="s">
        <v>3</v>
      </c>
      <c r="BE251" s="3" t="s">
        <v>3</v>
      </c>
      <c r="BF251" s="3" t="s">
        <v>3</v>
      </c>
      <c r="BG251" s="3" t="s">
        <v>3</v>
      </c>
      <c r="BH251" s="3">
        <v>0</v>
      </c>
      <c r="BI251" s="3">
        <v>2</v>
      </c>
      <c r="BJ251" s="3" t="s">
        <v>314</v>
      </c>
      <c r="BM251" s="3">
        <v>68</v>
      </c>
      <c r="BN251" s="3">
        <v>0</v>
      </c>
      <c r="BO251" s="3" t="s">
        <v>312</v>
      </c>
      <c r="BP251" s="3">
        <v>1</v>
      </c>
      <c r="BQ251" s="3">
        <v>40</v>
      </c>
      <c r="BR251" s="3">
        <v>0</v>
      </c>
      <c r="BS251" s="3">
        <v>56.35</v>
      </c>
      <c r="BT251" s="3">
        <v>1</v>
      </c>
      <c r="BU251" s="3">
        <v>1</v>
      </c>
      <c r="BV251" s="3">
        <v>1</v>
      </c>
      <c r="BW251" s="3">
        <v>1</v>
      </c>
      <c r="BX251" s="3">
        <v>1</v>
      </c>
      <c r="BY251" s="3" t="s">
        <v>3</v>
      </c>
      <c r="BZ251" s="3">
        <v>90</v>
      </c>
      <c r="CA251" s="3">
        <v>46</v>
      </c>
      <c r="CB251" s="3" t="s">
        <v>3</v>
      </c>
      <c r="CE251" s="3">
        <v>1566</v>
      </c>
      <c r="CF251" s="3">
        <v>0</v>
      </c>
      <c r="CG251" s="3">
        <v>0</v>
      </c>
      <c r="CM251" s="3">
        <v>0</v>
      </c>
      <c r="CN251" s="3" t="s">
        <v>1250</v>
      </c>
      <c r="CO251" s="3">
        <v>0</v>
      </c>
      <c r="CP251" s="3">
        <f t="shared" si="247"/>
        <v>20657.25</v>
      </c>
      <c r="CQ251" s="3">
        <f t="shared" si="248"/>
        <v>12.26</v>
      </c>
      <c r="CR251" s="3">
        <f>(ROUND((ROUND((((ET251*1.2))*AV251*1),2)*BB251),2)+ROUND((ROUND(((AE251-((EU251*1.2)))*AV251*1),2)*BS251),2))</f>
        <v>0</v>
      </c>
      <c r="CS251" s="3">
        <f>(ROUND((ROUND((((EU251*1.2))*AV251*1),2)*BS251),2)+ROUND((ROUND(((AE251-((EU251*1.2)))*AV251*1),2)*BS251),2))</f>
        <v>0</v>
      </c>
      <c r="CT251" s="3">
        <f t="shared" si="249"/>
        <v>5050.6499999999996</v>
      </c>
      <c r="CU251" s="3">
        <f t="shared" si="250"/>
        <v>0</v>
      </c>
      <c r="CV251" s="3">
        <f t="shared" si="251"/>
        <v>7.5383999999999984</v>
      </c>
      <c r="CW251" s="3">
        <f t="shared" si="252"/>
        <v>0</v>
      </c>
      <c r="CX251" s="3">
        <f t="shared" si="253"/>
        <v>0</v>
      </c>
      <c r="CY251" s="3">
        <f>(ROUND((((S251+ROUND((ROUND((((EU251*1.2))*AV251*1),2)*BS251),2))*AT251)/100),2)+ROUND(((ROUND((ROUND(((AE251-((EU251*1.2)))*AV251*1),2)*BS251),2)*AT251)/100),2))</f>
        <v>18546.48</v>
      </c>
      <c r="CZ251" s="3">
        <f>(ROUND((((S251+ROUND((ROUND((((EU251*1.2))*AV251*1),2)*BS251),2))*AU251)/100),2)+ROUND(((ROUND((ROUND(((AE251-((EU251*1.2)))*AV251*1),2)*BS251),2)*AU251)/100),2))</f>
        <v>9479.31</v>
      </c>
      <c r="DB251" s="3">
        <v>106</v>
      </c>
      <c r="DC251" s="3" t="s">
        <v>3</v>
      </c>
      <c r="DD251" s="3" t="s">
        <v>62</v>
      </c>
      <c r="DE251" s="3" t="s">
        <v>63</v>
      </c>
      <c r="DF251" s="3" t="s">
        <v>63</v>
      </c>
      <c r="DG251" s="3" t="s">
        <v>63</v>
      </c>
      <c r="DH251" s="3" t="s">
        <v>3</v>
      </c>
      <c r="DI251" s="3" t="s">
        <v>63</v>
      </c>
      <c r="DJ251" s="3" t="s">
        <v>63</v>
      </c>
      <c r="DK251" s="3" t="s">
        <v>3</v>
      </c>
      <c r="DL251" s="3" t="s">
        <v>3</v>
      </c>
      <c r="DM251" s="3" t="s">
        <v>3</v>
      </c>
      <c r="DN251" s="3">
        <v>0</v>
      </c>
      <c r="DO251" s="3">
        <v>0</v>
      </c>
      <c r="DP251" s="3">
        <v>1</v>
      </c>
      <c r="DQ251" s="3">
        <v>1</v>
      </c>
      <c r="DU251" s="3">
        <v>1010</v>
      </c>
      <c r="DV251" s="3" t="s">
        <v>60</v>
      </c>
      <c r="DW251" s="3" t="s">
        <v>60</v>
      </c>
      <c r="DX251" s="3">
        <v>100</v>
      </c>
      <c r="DZ251" s="3" t="s">
        <v>3</v>
      </c>
      <c r="EA251" s="3" t="s">
        <v>3</v>
      </c>
      <c r="EB251" s="3" t="s">
        <v>3</v>
      </c>
      <c r="EC251" s="3" t="s">
        <v>3</v>
      </c>
      <c r="EE251" s="3">
        <v>55393700</v>
      </c>
      <c r="EF251" s="3">
        <v>40</v>
      </c>
      <c r="EG251" s="3" t="s">
        <v>26</v>
      </c>
      <c r="EH251" s="3">
        <v>0</v>
      </c>
      <c r="EI251" s="3" t="s">
        <v>3</v>
      </c>
      <c r="EJ251" s="3">
        <v>2</v>
      </c>
      <c r="EK251" s="3">
        <v>68</v>
      </c>
      <c r="EL251" s="3" t="s">
        <v>27</v>
      </c>
      <c r="EM251" s="3" t="s">
        <v>28</v>
      </c>
      <c r="EO251" s="3" t="s">
        <v>67</v>
      </c>
      <c r="EQ251" s="3">
        <v>0</v>
      </c>
      <c r="ER251" s="3">
        <v>73.17</v>
      </c>
      <c r="ES251" s="3">
        <v>1.83</v>
      </c>
      <c r="ET251" s="3">
        <v>0</v>
      </c>
      <c r="EU251" s="3">
        <v>0</v>
      </c>
      <c r="EV251" s="3">
        <v>71.34</v>
      </c>
      <c r="EW251" s="3">
        <v>6</v>
      </c>
      <c r="EX251" s="3">
        <v>0</v>
      </c>
      <c r="EY251" s="3">
        <v>0</v>
      </c>
      <c r="FQ251" s="3">
        <v>0</v>
      </c>
      <c r="FR251" s="3">
        <v>0</v>
      </c>
      <c r="FS251" s="3">
        <v>0</v>
      </c>
      <c r="FX251" s="3">
        <v>90</v>
      </c>
      <c r="FY251" s="3">
        <v>46</v>
      </c>
      <c r="GA251" s="3" t="s">
        <v>3</v>
      </c>
      <c r="GD251" s="3">
        <v>1</v>
      </c>
      <c r="GF251" s="3">
        <v>-1564333983</v>
      </c>
      <c r="GG251" s="3">
        <v>2</v>
      </c>
      <c r="GH251" s="3">
        <v>1</v>
      </c>
      <c r="GI251" s="3">
        <v>2</v>
      </c>
      <c r="GJ251" s="3">
        <v>0</v>
      </c>
      <c r="GK251" s="3">
        <v>0</v>
      </c>
      <c r="GL251" s="3">
        <f t="shared" si="254"/>
        <v>0</v>
      </c>
      <c r="GM251" s="3">
        <f t="shared" si="255"/>
        <v>48683.040000000001</v>
      </c>
      <c r="GN251" s="3">
        <f t="shared" si="256"/>
        <v>0</v>
      </c>
      <c r="GO251" s="3">
        <f t="shared" si="257"/>
        <v>48683.040000000001</v>
      </c>
      <c r="GP251" s="3">
        <f t="shared" si="258"/>
        <v>0</v>
      </c>
      <c r="GR251" s="3">
        <v>0</v>
      </c>
      <c r="GS251" s="3">
        <v>3</v>
      </c>
      <c r="GT251" s="3">
        <v>0</v>
      </c>
      <c r="GU251" s="3" t="s">
        <v>3</v>
      </c>
      <c r="GV251" s="3">
        <f t="shared" si="259"/>
        <v>0</v>
      </c>
      <c r="GW251" s="3">
        <v>1</v>
      </c>
      <c r="GX251" s="3">
        <f t="shared" si="260"/>
        <v>0</v>
      </c>
      <c r="HA251" s="3">
        <v>0</v>
      </c>
      <c r="HB251" s="3">
        <v>0</v>
      </c>
      <c r="HC251" s="3">
        <f t="shared" si="261"/>
        <v>0</v>
      </c>
      <c r="HE251" s="3" t="s">
        <v>3</v>
      </c>
      <c r="HF251" s="3" t="s">
        <v>3</v>
      </c>
      <c r="HM251" s="3" t="s">
        <v>3</v>
      </c>
      <c r="HN251" s="3" t="s">
        <v>3</v>
      </c>
      <c r="HO251" s="3" t="s">
        <v>3</v>
      </c>
      <c r="HP251" s="3" t="s">
        <v>3</v>
      </c>
      <c r="HQ251" s="3" t="s">
        <v>3</v>
      </c>
      <c r="HS251" s="3">
        <v>0</v>
      </c>
      <c r="IK251" s="3">
        <v>0</v>
      </c>
    </row>
    <row r="252" spans="1:255" x14ac:dyDescent="0.2">
      <c r="A252" s="2">
        <v>17</v>
      </c>
      <c r="B252" s="2">
        <v>1</v>
      </c>
      <c r="C252" s="2"/>
      <c r="D252" s="2"/>
      <c r="E252" s="2" t="s">
        <v>366</v>
      </c>
      <c r="F252" s="2" t="s">
        <v>367</v>
      </c>
      <c r="G252" s="2" t="s">
        <v>368</v>
      </c>
      <c r="H252" s="2" t="s">
        <v>161</v>
      </c>
      <c r="I252" s="2">
        <v>204</v>
      </c>
      <c r="J252" s="2">
        <v>0</v>
      </c>
      <c r="K252" s="2">
        <v>204</v>
      </c>
      <c r="L252" s="2"/>
      <c r="M252" s="2"/>
      <c r="N252" s="2"/>
      <c r="O252" s="2">
        <f t="shared" si="237"/>
        <v>2407.1999999999998</v>
      </c>
      <c r="P252" s="2">
        <f t="shared" si="238"/>
        <v>2407.1999999999998</v>
      </c>
      <c r="Q252" s="2">
        <f>(ROUND((ROUND(((ET252)*AV252*I252),2)*BB252),2)+ROUND((ROUND(((AE252-(EU252))*AV252*I252),2)*BS252),2))</f>
        <v>0</v>
      </c>
      <c r="R252" s="2">
        <f>(ROUND((ROUND(((EU252)*AV252*I252),2)*BS252),2)+ROUND((ROUND(((AE252-(EU252))*AV252*I252),2)*BS252),2))</f>
        <v>0</v>
      </c>
      <c r="S252" s="2">
        <f t="shared" si="239"/>
        <v>0</v>
      </c>
      <c r="T252" s="2">
        <f t="shared" si="240"/>
        <v>0</v>
      </c>
      <c r="U252" s="2">
        <f t="shared" si="241"/>
        <v>0</v>
      </c>
      <c r="V252" s="2">
        <f t="shared" si="242"/>
        <v>0</v>
      </c>
      <c r="W252" s="2">
        <f t="shared" si="243"/>
        <v>0</v>
      </c>
      <c r="X252" s="2">
        <f>(ROUND((((S252+ROUND((ROUND(((EU252)*AV252*I252),2)*BS252),2))*AT252)/100),2)+ROUND(((ROUND((ROUND(((AE252-(EU252))*AV252*I252),2)*BS252),2)*AT252)/100),2))</f>
        <v>0</v>
      </c>
      <c r="Y252" s="2">
        <f>(ROUND((((S252+ROUND((ROUND(((EU252)*AV252*I252),2)*BS252),2))*AU252)/100),2)+ROUND(((ROUND((ROUND(((AE252-(EU252))*AV252*I252),2)*BS252),2)*AU252)/100),2))</f>
        <v>0</v>
      </c>
      <c r="Z252" s="2"/>
      <c r="AA252" s="2">
        <v>55929113</v>
      </c>
      <c r="AB252" s="2">
        <f t="shared" si="244"/>
        <v>11.8</v>
      </c>
      <c r="AC252" s="2">
        <f>ROUND((ES252),6)</f>
        <v>11.8</v>
      </c>
      <c r="AD252" s="2">
        <f>ROUND((((ET252)-(EU252))+AE252),6)</f>
        <v>0</v>
      </c>
      <c r="AE252" s="2">
        <f t="shared" ref="AE252:AF255" si="262">ROUND((EU252),6)</f>
        <v>0</v>
      </c>
      <c r="AF252" s="2">
        <f t="shared" si="262"/>
        <v>0</v>
      </c>
      <c r="AG252" s="2">
        <f t="shared" si="245"/>
        <v>0</v>
      </c>
      <c r="AH252" s="2">
        <f t="shared" ref="AH252:AI255" si="263">(EW252)</f>
        <v>0</v>
      </c>
      <c r="AI252" s="2">
        <f t="shared" si="263"/>
        <v>0</v>
      </c>
      <c r="AJ252" s="2">
        <f t="shared" si="246"/>
        <v>0</v>
      </c>
      <c r="AK252" s="2">
        <v>11.8</v>
      </c>
      <c r="AL252" s="2">
        <v>11.8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1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3</v>
      </c>
      <c r="BI252" s="2">
        <v>3</v>
      </c>
      <c r="BJ252" s="2" t="s">
        <v>367</v>
      </c>
      <c r="BK252" s="2"/>
      <c r="BL252" s="2"/>
      <c r="BM252" s="2">
        <v>400007</v>
      </c>
      <c r="BN252" s="2">
        <v>0</v>
      </c>
      <c r="BO252" s="2" t="s">
        <v>3</v>
      </c>
      <c r="BP252" s="2">
        <v>0</v>
      </c>
      <c r="BQ252" s="2">
        <v>214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0</v>
      </c>
      <c r="CA252" s="2">
        <v>0</v>
      </c>
      <c r="CB252" s="2" t="s">
        <v>3</v>
      </c>
      <c r="CC252" s="2"/>
      <c r="CD252" s="2"/>
      <c r="CE252" s="2">
        <v>1566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3</v>
      </c>
      <c r="CO252" s="2">
        <v>0</v>
      </c>
      <c r="CP252" s="2">
        <f t="shared" si="247"/>
        <v>2407.1999999999998</v>
      </c>
      <c r="CQ252" s="2">
        <f t="shared" si="248"/>
        <v>11.8</v>
      </c>
      <c r="CR252" s="2">
        <f>(ROUND((ROUND(((ET252)*AV252*1),2)*BB252),2)+ROUND((ROUND(((AE252-(EU252))*AV252*1),2)*BS252),2))</f>
        <v>0</v>
      </c>
      <c r="CS252" s="2">
        <f>(ROUND((ROUND(((EU252)*AV252*1),2)*BS252),2)+ROUND((ROUND(((AE252-(EU252))*AV252*1),2)*BS252),2))</f>
        <v>0</v>
      </c>
      <c r="CT252" s="2">
        <f t="shared" si="249"/>
        <v>0</v>
      </c>
      <c r="CU252" s="2">
        <f t="shared" si="250"/>
        <v>0</v>
      </c>
      <c r="CV252" s="2">
        <f t="shared" si="251"/>
        <v>0</v>
      </c>
      <c r="CW252" s="2">
        <f t="shared" si="252"/>
        <v>0</v>
      </c>
      <c r="CX252" s="2">
        <f t="shared" si="253"/>
        <v>0</v>
      </c>
      <c r="CY252" s="2">
        <f>(ROUND((((S252+ROUND((ROUND(((EU252)*AV252*1),2)*BS252),2))*AT252)/100),2)+ROUND(((ROUND((ROUND(((AE252-(EU252))*AV252*1),2)*BS252),2)*AT252)/100),2))</f>
        <v>0</v>
      </c>
      <c r="CZ252" s="2">
        <f>(ROUND((((S252+ROUND((ROUND(((EU252)*AV252*1),2)*BS252),2))*AU252)/100),2)+ROUND(((ROUND((ROUND(((AE252-(EU252))*AV252*1),2)*BS252),2)*AU252)/100),2))</f>
        <v>0</v>
      </c>
      <c r="DA252" s="2"/>
      <c r="DB252" s="2"/>
      <c r="DC252" s="2" t="s">
        <v>3</v>
      </c>
      <c r="DD252" s="2" t="s">
        <v>3</v>
      </c>
      <c r="DE252" s="2" t="s">
        <v>3</v>
      </c>
      <c r="DF252" s="2" t="s">
        <v>3</v>
      </c>
      <c r="DG252" s="2" t="s">
        <v>3</v>
      </c>
      <c r="DH252" s="2" t="s">
        <v>3</v>
      </c>
      <c r="DI252" s="2" t="s">
        <v>3</v>
      </c>
      <c r="DJ252" s="2" t="s">
        <v>3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1013</v>
      </c>
      <c r="DV252" s="2" t="s">
        <v>161</v>
      </c>
      <c r="DW252" s="2" t="s">
        <v>161</v>
      </c>
      <c r="DX252" s="2">
        <v>1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55393630</v>
      </c>
      <c r="EF252" s="2">
        <v>214</v>
      </c>
      <c r="EG252" s="2" t="s">
        <v>162</v>
      </c>
      <c r="EH252" s="2">
        <v>0</v>
      </c>
      <c r="EI252" s="2" t="s">
        <v>3</v>
      </c>
      <c r="EJ252" s="2">
        <v>3</v>
      </c>
      <c r="EK252" s="2">
        <v>400007</v>
      </c>
      <c r="EL252" s="2" t="s">
        <v>162</v>
      </c>
      <c r="EM252" s="2" t="s">
        <v>163</v>
      </c>
      <c r="EN252" s="2"/>
      <c r="EO252" s="2" t="s">
        <v>3</v>
      </c>
      <c r="EP252" s="2"/>
      <c r="EQ252" s="2">
        <v>16</v>
      </c>
      <c r="ER252" s="2">
        <v>0</v>
      </c>
      <c r="ES252" s="2">
        <v>11.8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f>P252</f>
        <v>2407.1999999999998</v>
      </c>
      <c r="FS252" s="2">
        <v>0</v>
      </c>
      <c r="FT252" s="2"/>
      <c r="FU252" s="2"/>
      <c r="FV252" s="2"/>
      <c r="FW252" s="2"/>
      <c r="FX252" s="2">
        <v>0</v>
      </c>
      <c r="FY252" s="2">
        <v>0</v>
      </c>
      <c r="FZ252" s="2"/>
      <c r="GA252" s="2" t="s">
        <v>369</v>
      </c>
      <c r="GB252" s="2"/>
      <c r="GC252" s="2"/>
      <c r="GD252" s="2">
        <v>1</v>
      </c>
      <c r="GE252" s="2"/>
      <c r="GF252" s="2">
        <v>-1712451530</v>
      </c>
      <c r="GG252" s="2">
        <v>2</v>
      </c>
      <c r="GH252" s="2">
        <v>4</v>
      </c>
      <c r="GI252" s="2">
        <v>-2</v>
      </c>
      <c r="GJ252" s="2">
        <v>0</v>
      </c>
      <c r="GK252" s="2">
        <v>0</v>
      </c>
      <c r="GL252" s="2">
        <f t="shared" si="254"/>
        <v>0</v>
      </c>
      <c r="GM252" s="2">
        <f t="shared" si="255"/>
        <v>2407.1999999999998</v>
      </c>
      <c r="GN252" s="2">
        <f t="shared" si="256"/>
        <v>0</v>
      </c>
      <c r="GO252" s="2">
        <f t="shared" si="257"/>
        <v>0</v>
      </c>
      <c r="GP252" s="2">
        <f t="shared" si="258"/>
        <v>0</v>
      </c>
      <c r="GQ252" s="2"/>
      <c r="GR252" s="2">
        <v>1</v>
      </c>
      <c r="GS252" s="2">
        <v>2</v>
      </c>
      <c r="GT252" s="2">
        <v>0</v>
      </c>
      <c r="GU252" s="2" t="s">
        <v>3</v>
      </c>
      <c r="GV252" s="2">
        <f t="shared" si="259"/>
        <v>0</v>
      </c>
      <c r="GW252" s="2">
        <v>1</v>
      </c>
      <c r="GX252" s="2">
        <f t="shared" si="260"/>
        <v>0</v>
      </c>
      <c r="GY252" s="2"/>
      <c r="GZ252" s="2"/>
      <c r="HA252" s="2">
        <v>0</v>
      </c>
      <c r="HB252" s="2">
        <v>0</v>
      </c>
      <c r="HC252" s="2">
        <f t="shared" si="261"/>
        <v>0</v>
      </c>
      <c r="HD252" s="2"/>
      <c r="HE252" s="2" t="s">
        <v>34</v>
      </c>
      <c r="HF252" s="2" t="s">
        <v>165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">
      <c r="A253" s="3">
        <v>17</v>
      </c>
      <c r="B253" s="3">
        <v>1</v>
      </c>
      <c r="E253" s="3" t="s">
        <v>366</v>
      </c>
      <c r="F253" s="3" t="s">
        <v>367</v>
      </c>
      <c r="G253" s="3" t="s">
        <v>368</v>
      </c>
      <c r="H253" s="3" t="s">
        <v>161</v>
      </c>
      <c r="I253" s="3">
        <v>204</v>
      </c>
      <c r="J253" s="3">
        <v>0</v>
      </c>
      <c r="K253" s="3">
        <v>204</v>
      </c>
      <c r="O253" s="3">
        <f t="shared" si="237"/>
        <v>18222.5</v>
      </c>
      <c r="P253" s="3">
        <f t="shared" si="238"/>
        <v>18222.5</v>
      </c>
      <c r="Q253" s="3">
        <f>(ROUND((ROUND(((ET253)*AV253*I253),2)*BB253),2)+ROUND((ROUND(((AE253-(EU253))*AV253*I253),2)*BS253),2))</f>
        <v>0</v>
      </c>
      <c r="R253" s="3">
        <f>(ROUND((ROUND(((EU253)*AV253*I253),2)*BS253),2)+ROUND((ROUND(((AE253-(EU253))*AV253*I253),2)*BS253),2))</f>
        <v>0</v>
      </c>
      <c r="S253" s="3">
        <f t="shared" si="239"/>
        <v>0</v>
      </c>
      <c r="T253" s="3">
        <f t="shared" si="240"/>
        <v>0</v>
      </c>
      <c r="U253" s="3">
        <f t="shared" si="241"/>
        <v>0</v>
      </c>
      <c r="V253" s="3">
        <f t="shared" si="242"/>
        <v>0</v>
      </c>
      <c r="W253" s="3">
        <f t="shared" si="243"/>
        <v>0</v>
      </c>
      <c r="X253" s="3">
        <f>(ROUND((((S253+ROUND((ROUND(((EU253)*AV253*I253),2)*BS253),2))*AT253)/100),2)+ROUND(((ROUND((ROUND(((AE253-(EU253))*AV253*I253),2)*BS253),2)*AT253)/100),2))</f>
        <v>0</v>
      </c>
      <c r="Y253" s="3">
        <f>(ROUND((((S253+ROUND((ROUND(((EU253)*AV253*I253),2)*BS253),2))*AU253)/100),2)+ROUND(((ROUND((ROUND(((AE253-(EU253))*AV253*I253),2)*BS253),2)*AU253)/100),2))</f>
        <v>0</v>
      </c>
      <c r="AA253" s="3">
        <v>55929115</v>
      </c>
      <c r="AB253" s="3">
        <f t="shared" si="244"/>
        <v>11.8</v>
      </c>
      <c r="AC253" s="3">
        <f>ROUND((ES253),6)</f>
        <v>11.8</v>
      </c>
      <c r="AD253" s="3">
        <f>ROUND((((ET253)-(EU253))+AE253),6)</f>
        <v>0</v>
      </c>
      <c r="AE253" s="3">
        <f t="shared" si="262"/>
        <v>0</v>
      </c>
      <c r="AF253" s="3">
        <f t="shared" si="262"/>
        <v>0</v>
      </c>
      <c r="AG253" s="3">
        <f t="shared" si="245"/>
        <v>0</v>
      </c>
      <c r="AH253" s="3">
        <f t="shared" si="263"/>
        <v>0</v>
      </c>
      <c r="AI253" s="3">
        <f t="shared" si="263"/>
        <v>0</v>
      </c>
      <c r="AJ253" s="3">
        <f t="shared" si="246"/>
        <v>0</v>
      </c>
      <c r="AK253" s="3">
        <v>11.8</v>
      </c>
      <c r="AL253" s="3">
        <v>11.8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1</v>
      </c>
      <c r="AW253" s="3">
        <v>1</v>
      </c>
      <c r="AZ253" s="3">
        <v>1</v>
      </c>
      <c r="BA253" s="3">
        <v>1</v>
      </c>
      <c r="BB253" s="3">
        <v>1</v>
      </c>
      <c r="BC253" s="3">
        <v>7.57</v>
      </c>
      <c r="BD253" s="3" t="s">
        <v>3</v>
      </c>
      <c r="BE253" s="3" t="s">
        <v>3</v>
      </c>
      <c r="BF253" s="3" t="s">
        <v>3</v>
      </c>
      <c r="BG253" s="3" t="s">
        <v>3</v>
      </c>
      <c r="BH253" s="3">
        <v>3</v>
      </c>
      <c r="BI253" s="3">
        <v>3</v>
      </c>
      <c r="BJ253" s="3" t="s">
        <v>367</v>
      </c>
      <c r="BM253" s="3">
        <v>400007</v>
      </c>
      <c r="BN253" s="3">
        <v>0</v>
      </c>
      <c r="BO253" s="3" t="s">
        <v>3</v>
      </c>
      <c r="BP253" s="3">
        <v>0</v>
      </c>
      <c r="BQ253" s="3">
        <v>214</v>
      </c>
      <c r="BR253" s="3">
        <v>0</v>
      </c>
      <c r="BS253" s="3">
        <v>1</v>
      </c>
      <c r="BT253" s="3">
        <v>1</v>
      </c>
      <c r="BU253" s="3">
        <v>1</v>
      </c>
      <c r="BV253" s="3">
        <v>1</v>
      </c>
      <c r="BW253" s="3">
        <v>1</v>
      </c>
      <c r="BX253" s="3">
        <v>1</v>
      </c>
      <c r="BY253" s="3" t="s">
        <v>3</v>
      </c>
      <c r="BZ253" s="3">
        <v>0</v>
      </c>
      <c r="CA253" s="3">
        <v>0</v>
      </c>
      <c r="CB253" s="3" t="s">
        <v>3</v>
      </c>
      <c r="CE253" s="3">
        <v>1566</v>
      </c>
      <c r="CF253" s="3">
        <v>0</v>
      </c>
      <c r="CG253" s="3">
        <v>0</v>
      </c>
      <c r="CM253" s="3">
        <v>0</v>
      </c>
      <c r="CN253" s="3" t="s">
        <v>3</v>
      </c>
      <c r="CO253" s="3">
        <v>0</v>
      </c>
      <c r="CP253" s="3">
        <f t="shared" si="247"/>
        <v>18222.5</v>
      </c>
      <c r="CQ253" s="3">
        <f t="shared" si="248"/>
        <v>89.33</v>
      </c>
      <c r="CR253" s="3">
        <f>(ROUND((ROUND(((ET253)*AV253*1),2)*BB253),2)+ROUND((ROUND(((AE253-(EU253))*AV253*1),2)*BS253),2))</f>
        <v>0</v>
      </c>
      <c r="CS253" s="3">
        <f>(ROUND((ROUND(((EU253)*AV253*1),2)*BS253),2)+ROUND((ROUND(((AE253-(EU253))*AV253*1),2)*BS253),2))</f>
        <v>0</v>
      </c>
      <c r="CT253" s="3">
        <f t="shared" si="249"/>
        <v>0</v>
      </c>
      <c r="CU253" s="3">
        <f t="shared" si="250"/>
        <v>0</v>
      </c>
      <c r="CV253" s="3">
        <f t="shared" si="251"/>
        <v>0</v>
      </c>
      <c r="CW253" s="3">
        <f t="shared" si="252"/>
        <v>0</v>
      </c>
      <c r="CX253" s="3">
        <f t="shared" si="253"/>
        <v>0</v>
      </c>
      <c r="CY253" s="3">
        <f>(ROUND((((S253+ROUND((ROUND(((EU253)*AV253*1),2)*BS253),2))*AT253)/100),2)+ROUND(((ROUND((ROUND(((AE253-(EU253))*AV253*1),2)*BS253),2)*AT253)/100),2))</f>
        <v>0</v>
      </c>
      <c r="CZ253" s="3">
        <f>(ROUND((((S253+ROUND((ROUND(((EU253)*AV253*1),2)*BS253),2))*AU253)/100),2)+ROUND(((ROUND((ROUND(((AE253-(EU253))*AV253*1),2)*BS253),2)*AU253)/100),2))</f>
        <v>0</v>
      </c>
      <c r="DC253" s="3" t="s">
        <v>3</v>
      </c>
      <c r="DD253" s="3" t="s">
        <v>3</v>
      </c>
      <c r="DE253" s="3" t="s">
        <v>3</v>
      </c>
      <c r="DF253" s="3" t="s">
        <v>3</v>
      </c>
      <c r="DG253" s="3" t="s">
        <v>3</v>
      </c>
      <c r="DH253" s="3" t="s">
        <v>3</v>
      </c>
      <c r="DI253" s="3" t="s">
        <v>3</v>
      </c>
      <c r="DJ253" s="3" t="s">
        <v>3</v>
      </c>
      <c r="DK253" s="3" t="s">
        <v>3</v>
      </c>
      <c r="DL253" s="3" t="s">
        <v>3</v>
      </c>
      <c r="DM253" s="3" t="s">
        <v>3</v>
      </c>
      <c r="DN253" s="3">
        <v>0</v>
      </c>
      <c r="DO253" s="3">
        <v>0</v>
      </c>
      <c r="DP253" s="3">
        <v>1</v>
      </c>
      <c r="DQ253" s="3">
        <v>1</v>
      </c>
      <c r="DU253" s="3">
        <v>1013</v>
      </c>
      <c r="DV253" s="3" t="s">
        <v>161</v>
      </c>
      <c r="DW253" s="3" t="s">
        <v>161</v>
      </c>
      <c r="DX253" s="3">
        <v>1</v>
      </c>
      <c r="DZ253" s="3" t="s">
        <v>3</v>
      </c>
      <c r="EA253" s="3" t="s">
        <v>3</v>
      </c>
      <c r="EB253" s="3" t="s">
        <v>3</v>
      </c>
      <c r="EC253" s="3" t="s">
        <v>3</v>
      </c>
      <c r="EE253" s="3">
        <v>55393630</v>
      </c>
      <c r="EF253" s="3">
        <v>214</v>
      </c>
      <c r="EG253" s="3" t="s">
        <v>162</v>
      </c>
      <c r="EH253" s="3">
        <v>0</v>
      </c>
      <c r="EI253" s="3" t="s">
        <v>3</v>
      </c>
      <c r="EJ253" s="3">
        <v>3</v>
      </c>
      <c r="EK253" s="3">
        <v>400007</v>
      </c>
      <c r="EL253" s="3" t="s">
        <v>162</v>
      </c>
      <c r="EM253" s="3" t="s">
        <v>163</v>
      </c>
      <c r="EO253" s="3" t="s">
        <v>3</v>
      </c>
      <c r="EQ253" s="3">
        <v>16</v>
      </c>
      <c r="ER253" s="3">
        <v>0</v>
      </c>
      <c r="ES253" s="3">
        <v>11.8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EY253" s="3">
        <v>0</v>
      </c>
      <c r="EZ253" s="3">
        <v>5</v>
      </c>
      <c r="FC253" s="3">
        <v>1</v>
      </c>
      <c r="FD253" s="3">
        <v>18</v>
      </c>
      <c r="FF253" s="3">
        <v>104.5</v>
      </c>
      <c r="FQ253" s="3">
        <v>0</v>
      </c>
      <c r="FR253" s="3">
        <f>P253</f>
        <v>18222.5</v>
      </c>
      <c r="FS253" s="3">
        <v>0</v>
      </c>
      <c r="FX253" s="3">
        <v>0</v>
      </c>
      <c r="FY253" s="3">
        <v>0</v>
      </c>
      <c r="GA253" s="3" t="s">
        <v>369</v>
      </c>
      <c r="GD253" s="3">
        <v>1</v>
      </c>
      <c r="GF253" s="3">
        <v>-1712451530</v>
      </c>
      <c r="GG253" s="3">
        <v>2</v>
      </c>
      <c r="GH253" s="3">
        <v>3</v>
      </c>
      <c r="GI253" s="3">
        <v>5</v>
      </c>
      <c r="GJ253" s="3">
        <v>0</v>
      </c>
      <c r="GK253" s="3">
        <v>0</v>
      </c>
      <c r="GL253" s="3">
        <f t="shared" si="254"/>
        <v>0</v>
      </c>
      <c r="GM253" s="3">
        <f t="shared" si="255"/>
        <v>18222.5</v>
      </c>
      <c r="GN253" s="3">
        <f t="shared" si="256"/>
        <v>0</v>
      </c>
      <c r="GO253" s="3">
        <f t="shared" si="257"/>
        <v>0</v>
      </c>
      <c r="GP253" s="3">
        <f t="shared" si="258"/>
        <v>0</v>
      </c>
      <c r="GR253" s="3">
        <v>1</v>
      </c>
      <c r="GS253" s="3">
        <v>1</v>
      </c>
      <c r="GT253" s="3">
        <v>0</v>
      </c>
      <c r="GU253" s="3" t="s">
        <v>3</v>
      </c>
      <c r="GV253" s="3">
        <f t="shared" si="259"/>
        <v>0</v>
      </c>
      <c r="GW253" s="3">
        <v>1</v>
      </c>
      <c r="GX253" s="3">
        <f t="shared" si="260"/>
        <v>0</v>
      </c>
      <c r="HA253" s="3">
        <v>0</v>
      </c>
      <c r="HB253" s="3">
        <v>0</v>
      </c>
      <c r="HC253" s="3">
        <f t="shared" si="261"/>
        <v>0</v>
      </c>
      <c r="HE253" s="3" t="s">
        <v>34</v>
      </c>
      <c r="HF253" s="3" t="s">
        <v>165</v>
      </c>
      <c r="HM253" s="3" t="s">
        <v>3</v>
      </c>
      <c r="HN253" s="3" t="s">
        <v>3</v>
      </c>
      <c r="HO253" s="3" t="s">
        <v>3</v>
      </c>
      <c r="HP253" s="3" t="s">
        <v>3</v>
      </c>
      <c r="HQ253" s="3" t="s">
        <v>3</v>
      </c>
      <c r="HS253" s="3">
        <v>0</v>
      </c>
      <c r="IK253" s="3">
        <v>0</v>
      </c>
    </row>
    <row r="254" spans="1:255" x14ac:dyDescent="0.2">
      <c r="A254" s="2">
        <v>17</v>
      </c>
      <c r="B254" s="2">
        <v>1</v>
      </c>
      <c r="C254" s="2"/>
      <c r="D254" s="2"/>
      <c r="E254" s="2" t="s">
        <v>370</v>
      </c>
      <c r="F254" s="2" t="s">
        <v>371</v>
      </c>
      <c r="G254" s="2" t="s">
        <v>372</v>
      </c>
      <c r="H254" s="2" t="s">
        <v>161</v>
      </c>
      <c r="I254" s="2">
        <v>204</v>
      </c>
      <c r="J254" s="2">
        <v>0</v>
      </c>
      <c r="K254" s="2">
        <v>204</v>
      </c>
      <c r="L254" s="2"/>
      <c r="M254" s="2"/>
      <c r="N254" s="2"/>
      <c r="O254" s="2">
        <f t="shared" si="237"/>
        <v>1105.68</v>
      </c>
      <c r="P254" s="2">
        <f t="shared" si="238"/>
        <v>1105.68</v>
      </c>
      <c r="Q254" s="2">
        <f>(ROUND((ROUND(((ET254)*AV254*I254),2)*BB254),2)+ROUND((ROUND(((AE254-(EU254))*AV254*I254),2)*BS254),2))</f>
        <v>0</v>
      </c>
      <c r="R254" s="2">
        <f>(ROUND((ROUND(((EU254)*AV254*I254),2)*BS254),2)+ROUND((ROUND(((AE254-(EU254))*AV254*I254),2)*BS254),2))</f>
        <v>0</v>
      </c>
      <c r="S254" s="2">
        <f t="shared" si="239"/>
        <v>0</v>
      </c>
      <c r="T254" s="2">
        <f t="shared" si="240"/>
        <v>0</v>
      </c>
      <c r="U254" s="2">
        <f t="shared" si="241"/>
        <v>0</v>
      </c>
      <c r="V254" s="2">
        <f t="shared" si="242"/>
        <v>0</v>
      </c>
      <c r="W254" s="2">
        <f t="shared" si="243"/>
        <v>0</v>
      </c>
      <c r="X254" s="2">
        <f>(ROUND((((S254+ROUND((ROUND(((EU254)*AV254*I254),2)*BS254),2))*AT254)/100),2)+ROUND(((ROUND((ROUND(((AE254-(EU254))*AV254*I254),2)*BS254),2)*AT254)/100),2))</f>
        <v>0</v>
      </c>
      <c r="Y254" s="2">
        <f>(ROUND((((S254+ROUND((ROUND(((EU254)*AV254*I254),2)*BS254),2))*AU254)/100),2)+ROUND(((ROUND((ROUND(((AE254-(EU254))*AV254*I254),2)*BS254),2)*AU254)/100),2))</f>
        <v>0</v>
      </c>
      <c r="Z254" s="2"/>
      <c r="AA254" s="2">
        <v>55929113</v>
      </c>
      <c r="AB254" s="2">
        <f t="shared" si="244"/>
        <v>5.42</v>
      </c>
      <c r="AC254" s="2">
        <f>ROUND((ES254),6)</f>
        <v>5.42</v>
      </c>
      <c r="AD254" s="2">
        <f>ROUND((((ET254)-(EU254))+AE254),6)</f>
        <v>0</v>
      </c>
      <c r="AE254" s="2">
        <f t="shared" si="262"/>
        <v>0</v>
      </c>
      <c r="AF254" s="2">
        <f t="shared" si="262"/>
        <v>0</v>
      </c>
      <c r="AG254" s="2">
        <f t="shared" si="245"/>
        <v>0</v>
      </c>
      <c r="AH254" s="2">
        <f t="shared" si="263"/>
        <v>0</v>
      </c>
      <c r="AI254" s="2">
        <f t="shared" si="263"/>
        <v>0</v>
      </c>
      <c r="AJ254" s="2">
        <f t="shared" si="246"/>
        <v>0</v>
      </c>
      <c r="AK254" s="2">
        <v>5.42</v>
      </c>
      <c r="AL254" s="2">
        <v>5.42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1</v>
      </c>
      <c r="AW254" s="2">
        <v>1</v>
      </c>
      <c r="AX254" s="2"/>
      <c r="AY254" s="2"/>
      <c r="AZ254" s="2">
        <v>1</v>
      </c>
      <c r="BA254" s="2">
        <v>1</v>
      </c>
      <c r="BB254" s="2">
        <v>1</v>
      </c>
      <c r="BC254" s="2">
        <v>1</v>
      </c>
      <c r="BD254" s="2" t="s">
        <v>3</v>
      </c>
      <c r="BE254" s="2" t="s">
        <v>3</v>
      </c>
      <c r="BF254" s="2" t="s">
        <v>3</v>
      </c>
      <c r="BG254" s="2" t="s">
        <v>3</v>
      </c>
      <c r="BH254" s="2">
        <v>3</v>
      </c>
      <c r="BI254" s="2">
        <v>3</v>
      </c>
      <c r="BJ254" s="2" t="s">
        <v>371</v>
      </c>
      <c r="BK254" s="2"/>
      <c r="BL254" s="2"/>
      <c r="BM254" s="2">
        <v>400007</v>
      </c>
      <c r="BN254" s="2">
        <v>0</v>
      </c>
      <c r="BO254" s="2" t="s">
        <v>3</v>
      </c>
      <c r="BP254" s="2">
        <v>0</v>
      </c>
      <c r="BQ254" s="2">
        <v>214</v>
      </c>
      <c r="BR254" s="2">
        <v>0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 t="s">
        <v>3</v>
      </c>
      <c r="BZ254" s="2">
        <v>0</v>
      </c>
      <c r="CA254" s="2">
        <v>0</v>
      </c>
      <c r="CB254" s="2" t="s">
        <v>3</v>
      </c>
      <c r="CC254" s="2"/>
      <c r="CD254" s="2"/>
      <c r="CE254" s="2">
        <v>1566</v>
      </c>
      <c r="CF254" s="2">
        <v>0</v>
      </c>
      <c r="CG254" s="2">
        <v>0</v>
      </c>
      <c r="CH254" s="2"/>
      <c r="CI254" s="2"/>
      <c r="CJ254" s="2"/>
      <c r="CK254" s="2"/>
      <c r="CL254" s="2"/>
      <c r="CM254" s="2">
        <v>0</v>
      </c>
      <c r="CN254" s="2" t="s">
        <v>3</v>
      </c>
      <c r="CO254" s="2">
        <v>0</v>
      </c>
      <c r="CP254" s="2">
        <f t="shared" si="247"/>
        <v>1105.68</v>
      </c>
      <c r="CQ254" s="2">
        <f t="shared" si="248"/>
        <v>5.42</v>
      </c>
      <c r="CR254" s="2">
        <f>(ROUND((ROUND(((ET254)*AV254*1),2)*BB254),2)+ROUND((ROUND(((AE254-(EU254))*AV254*1),2)*BS254),2))</f>
        <v>0</v>
      </c>
      <c r="CS254" s="2">
        <f>(ROUND((ROUND(((EU254)*AV254*1),2)*BS254),2)+ROUND((ROUND(((AE254-(EU254))*AV254*1),2)*BS254),2))</f>
        <v>0</v>
      </c>
      <c r="CT254" s="2">
        <f t="shared" si="249"/>
        <v>0</v>
      </c>
      <c r="CU254" s="2">
        <f t="shared" si="250"/>
        <v>0</v>
      </c>
      <c r="CV254" s="2">
        <f t="shared" si="251"/>
        <v>0</v>
      </c>
      <c r="CW254" s="2">
        <f t="shared" si="252"/>
        <v>0</v>
      </c>
      <c r="CX254" s="2">
        <f t="shared" si="253"/>
        <v>0</v>
      </c>
      <c r="CY254" s="2">
        <f>(ROUND((((S254+ROUND((ROUND(((EU254)*AV254*1),2)*BS254),2))*AT254)/100),2)+ROUND(((ROUND((ROUND(((AE254-(EU254))*AV254*1),2)*BS254),2)*AT254)/100),2))</f>
        <v>0</v>
      </c>
      <c r="CZ254" s="2">
        <f>(ROUND((((S254+ROUND((ROUND(((EU254)*AV254*1),2)*BS254),2))*AU254)/100),2)+ROUND(((ROUND((ROUND(((AE254-(EU254))*AV254*1),2)*BS254),2)*AU254)/100),2))</f>
        <v>0</v>
      </c>
      <c r="DA254" s="2"/>
      <c r="DB254" s="2"/>
      <c r="DC254" s="2" t="s">
        <v>3</v>
      </c>
      <c r="DD254" s="2" t="s">
        <v>3</v>
      </c>
      <c r="DE254" s="2" t="s">
        <v>3</v>
      </c>
      <c r="DF254" s="2" t="s">
        <v>3</v>
      </c>
      <c r="DG254" s="2" t="s">
        <v>3</v>
      </c>
      <c r="DH254" s="2" t="s">
        <v>3</v>
      </c>
      <c r="DI254" s="2" t="s">
        <v>3</v>
      </c>
      <c r="DJ254" s="2" t="s">
        <v>3</v>
      </c>
      <c r="DK254" s="2" t="s">
        <v>3</v>
      </c>
      <c r="DL254" s="2" t="s">
        <v>3</v>
      </c>
      <c r="DM254" s="2" t="s">
        <v>3</v>
      </c>
      <c r="DN254" s="2">
        <v>0</v>
      </c>
      <c r="DO254" s="2">
        <v>0</v>
      </c>
      <c r="DP254" s="2">
        <v>1</v>
      </c>
      <c r="DQ254" s="2">
        <v>1</v>
      </c>
      <c r="DR254" s="2"/>
      <c r="DS254" s="2"/>
      <c r="DT254" s="2"/>
      <c r="DU254" s="2">
        <v>1013</v>
      </c>
      <c r="DV254" s="2" t="s">
        <v>161</v>
      </c>
      <c r="DW254" s="2" t="s">
        <v>161</v>
      </c>
      <c r="DX254" s="2">
        <v>1</v>
      </c>
      <c r="DY254" s="2"/>
      <c r="DZ254" s="2" t="s">
        <v>3</v>
      </c>
      <c r="EA254" s="2" t="s">
        <v>3</v>
      </c>
      <c r="EB254" s="2" t="s">
        <v>3</v>
      </c>
      <c r="EC254" s="2" t="s">
        <v>3</v>
      </c>
      <c r="ED254" s="2"/>
      <c r="EE254" s="2">
        <v>55393630</v>
      </c>
      <c r="EF254" s="2">
        <v>214</v>
      </c>
      <c r="EG254" s="2" t="s">
        <v>162</v>
      </c>
      <c r="EH254" s="2">
        <v>0</v>
      </c>
      <c r="EI254" s="2" t="s">
        <v>3</v>
      </c>
      <c r="EJ254" s="2">
        <v>3</v>
      </c>
      <c r="EK254" s="2">
        <v>400007</v>
      </c>
      <c r="EL254" s="2" t="s">
        <v>162</v>
      </c>
      <c r="EM254" s="2" t="s">
        <v>163</v>
      </c>
      <c r="EN254" s="2"/>
      <c r="EO254" s="2" t="s">
        <v>3</v>
      </c>
      <c r="EP254" s="2"/>
      <c r="EQ254" s="2">
        <v>16</v>
      </c>
      <c r="ER254" s="2">
        <v>0</v>
      </c>
      <c r="ES254" s="2">
        <v>5.42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>
        <v>0</v>
      </c>
      <c r="FR254" s="2">
        <f>P254</f>
        <v>1105.68</v>
      </c>
      <c r="FS254" s="2">
        <v>0</v>
      </c>
      <c r="FT254" s="2"/>
      <c r="FU254" s="2"/>
      <c r="FV254" s="2"/>
      <c r="FW254" s="2"/>
      <c r="FX254" s="2">
        <v>0</v>
      </c>
      <c r="FY254" s="2">
        <v>0</v>
      </c>
      <c r="FZ254" s="2"/>
      <c r="GA254" s="2" t="s">
        <v>373</v>
      </c>
      <c r="GB254" s="2"/>
      <c r="GC254" s="2"/>
      <c r="GD254" s="2">
        <v>1</v>
      </c>
      <c r="GE254" s="2"/>
      <c r="GF254" s="2">
        <v>-2124313703</v>
      </c>
      <c r="GG254" s="2">
        <v>2</v>
      </c>
      <c r="GH254" s="2">
        <v>4</v>
      </c>
      <c r="GI254" s="2">
        <v>-2</v>
      </c>
      <c r="GJ254" s="2">
        <v>0</v>
      </c>
      <c r="GK254" s="2">
        <v>0</v>
      </c>
      <c r="GL254" s="2">
        <f t="shared" si="254"/>
        <v>0</v>
      </c>
      <c r="GM254" s="2">
        <f t="shared" si="255"/>
        <v>1105.68</v>
      </c>
      <c r="GN254" s="2">
        <f t="shared" si="256"/>
        <v>0</v>
      </c>
      <c r="GO254" s="2">
        <f t="shared" si="257"/>
        <v>0</v>
      </c>
      <c r="GP254" s="2">
        <f t="shared" si="258"/>
        <v>0</v>
      </c>
      <c r="GQ254" s="2"/>
      <c r="GR254" s="2">
        <v>1</v>
      </c>
      <c r="GS254" s="2">
        <v>2</v>
      </c>
      <c r="GT254" s="2">
        <v>0</v>
      </c>
      <c r="GU254" s="2" t="s">
        <v>3</v>
      </c>
      <c r="GV254" s="2">
        <f t="shared" si="259"/>
        <v>0</v>
      </c>
      <c r="GW254" s="2">
        <v>1</v>
      </c>
      <c r="GX254" s="2">
        <f t="shared" si="260"/>
        <v>0</v>
      </c>
      <c r="GY254" s="2"/>
      <c r="GZ254" s="2"/>
      <c r="HA254" s="2">
        <v>0</v>
      </c>
      <c r="HB254" s="2">
        <v>0</v>
      </c>
      <c r="HC254" s="2">
        <f t="shared" si="261"/>
        <v>0</v>
      </c>
      <c r="HD254" s="2"/>
      <c r="HE254" s="2" t="s">
        <v>34</v>
      </c>
      <c r="HF254" s="2" t="s">
        <v>165</v>
      </c>
      <c r="HG254" s="2"/>
      <c r="HH254" s="2"/>
      <c r="HI254" s="2"/>
      <c r="HJ254" s="2"/>
      <c r="HK254" s="2"/>
      <c r="HL254" s="2"/>
      <c r="HM254" s="2" t="s">
        <v>3</v>
      </c>
      <c r="HN254" s="2" t="s">
        <v>3</v>
      </c>
      <c r="HO254" s="2" t="s">
        <v>3</v>
      </c>
      <c r="HP254" s="2" t="s">
        <v>3</v>
      </c>
      <c r="HQ254" s="2" t="s">
        <v>3</v>
      </c>
      <c r="HR254" s="2"/>
      <c r="HS254" s="2">
        <v>0</v>
      </c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>
        <v>0</v>
      </c>
      <c r="IL254" s="2"/>
      <c r="IM254" s="2"/>
      <c r="IN254" s="2"/>
      <c r="IO254" s="2"/>
      <c r="IP254" s="2"/>
      <c r="IQ254" s="2"/>
      <c r="IR254" s="2"/>
      <c r="IS254" s="2"/>
      <c r="IT254" s="2"/>
      <c r="IU254" s="2"/>
    </row>
    <row r="255" spans="1:255" x14ac:dyDescent="0.2">
      <c r="A255" s="3">
        <v>17</v>
      </c>
      <c r="B255" s="3">
        <v>1</v>
      </c>
      <c r="E255" s="3" t="s">
        <v>370</v>
      </c>
      <c r="F255" s="3" t="s">
        <v>371</v>
      </c>
      <c r="G255" s="3" t="s">
        <v>372</v>
      </c>
      <c r="H255" s="3" t="s">
        <v>161</v>
      </c>
      <c r="I255" s="3">
        <v>204</v>
      </c>
      <c r="J255" s="3">
        <v>0</v>
      </c>
      <c r="K255" s="3">
        <v>204</v>
      </c>
      <c r="O255" s="3">
        <f t="shared" si="237"/>
        <v>8370</v>
      </c>
      <c r="P255" s="3">
        <f t="shared" si="238"/>
        <v>8370</v>
      </c>
      <c r="Q255" s="3">
        <f>(ROUND((ROUND(((ET255)*AV255*I255),2)*BB255),2)+ROUND((ROUND(((AE255-(EU255))*AV255*I255),2)*BS255),2))</f>
        <v>0</v>
      </c>
      <c r="R255" s="3">
        <f>(ROUND((ROUND(((EU255)*AV255*I255),2)*BS255),2)+ROUND((ROUND(((AE255-(EU255))*AV255*I255),2)*BS255),2))</f>
        <v>0</v>
      </c>
      <c r="S255" s="3">
        <f t="shared" si="239"/>
        <v>0</v>
      </c>
      <c r="T255" s="3">
        <f t="shared" si="240"/>
        <v>0</v>
      </c>
      <c r="U255" s="3">
        <f t="shared" si="241"/>
        <v>0</v>
      </c>
      <c r="V255" s="3">
        <f t="shared" si="242"/>
        <v>0</v>
      </c>
      <c r="W255" s="3">
        <f t="shared" si="243"/>
        <v>0</v>
      </c>
      <c r="X255" s="3">
        <f>(ROUND((((S255+ROUND((ROUND(((EU255)*AV255*I255),2)*BS255),2))*AT255)/100),2)+ROUND(((ROUND((ROUND(((AE255-(EU255))*AV255*I255),2)*BS255),2)*AT255)/100),2))</f>
        <v>0</v>
      </c>
      <c r="Y255" s="3">
        <f>(ROUND((((S255+ROUND((ROUND(((EU255)*AV255*I255),2)*BS255),2))*AU255)/100),2)+ROUND(((ROUND((ROUND(((AE255-(EU255))*AV255*I255),2)*BS255),2)*AU255)/100),2))</f>
        <v>0</v>
      </c>
      <c r="AA255" s="3">
        <v>55929115</v>
      </c>
      <c r="AB255" s="3">
        <f t="shared" si="244"/>
        <v>5.42</v>
      </c>
      <c r="AC255" s="3">
        <f>ROUND((ES255),6)</f>
        <v>5.42</v>
      </c>
      <c r="AD255" s="3">
        <f>ROUND((((ET255)-(EU255))+AE255),6)</f>
        <v>0</v>
      </c>
      <c r="AE255" s="3">
        <f t="shared" si="262"/>
        <v>0</v>
      </c>
      <c r="AF255" s="3">
        <f t="shared" si="262"/>
        <v>0</v>
      </c>
      <c r="AG255" s="3">
        <f t="shared" si="245"/>
        <v>0</v>
      </c>
      <c r="AH255" s="3">
        <f t="shared" si="263"/>
        <v>0</v>
      </c>
      <c r="AI255" s="3">
        <f t="shared" si="263"/>
        <v>0</v>
      </c>
      <c r="AJ255" s="3">
        <f t="shared" si="246"/>
        <v>0</v>
      </c>
      <c r="AK255" s="3">
        <v>5.42</v>
      </c>
      <c r="AL255" s="3">
        <v>5.42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1</v>
      </c>
      <c r="AW255" s="3">
        <v>1</v>
      </c>
      <c r="AZ255" s="3">
        <v>1</v>
      </c>
      <c r="BA255" s="3">
        <v>1</v>
      </c>
      <c r="BB255" s="3">
        <v>1</v>
      </c>
      <c r="BC255" s="3">
        <v>7.57</v>
      </c>
      <c r="BD255" s="3" t="s">
        <v>3</v>
      </c>
      <c r="BE255" s="3" t="s">
        <v>3</v>
      </c>
      <c r="BF255" s="3" t="s">
        <v>3</v>
      </c>
      <c r="BG255" s="3" t="s">
        <v>3</v>
      </c>
      <c r="BH255" s="3">
        <v>3</v>
      </c>
      <c r="BI255" s="3">
        <v>3</v>
      </c>
      <c r="BJ255" s="3" t="s">
        <v>371</v>
      </c>
      <c r="BM255" s="3">
        <v>400007</v>
      </c>
      <c r="BN255" s="3">
        <v>0</v>
      </c>
      <c r="BO255" s="3" t="s">
        <v>3</v>
      </c>
      <c r="BP255" s="3">
        <v>0</v>
      </c>
      <c r="BQ255" s="3">
        <v>214</v>
      </c>
      <c r="BR255" s="3">
        <v>0</v>
      </c>
      <c r="BS255" s="3">
        <v>1</v>
      </c>
      <c r="BT255" s="3">
        <v>1</v>
      </c>
      <c r="BU255" s="3">
        <v>1</v>
      </c>
      <c r="BV255" s="3">
        <v>1</v>
      </c>
      <c r="BW255" s="3">
        <v>1</v>
      </c>
      <c r="BX255" s="3">
        <v>1</v>
      </c>
      <c r="BY255" s="3" t="s">
        <v>3</v>
      </c>
      <c r="BZ255" s="3">
        <v>0</v>
      </c>
      <c r="CA255" s="3">
        <v>0</v>
      </c>
      <c r="CB255" s="3" t="s">
        <v>3</v>
      </c>
      <c r="CE255" s="3">
        <v>1566</v>
      </c>
      <c r="CF255" s="3">
        <v>0</v>
      </c>
      <c r="CG255" s="3">
        <v>0</v>
      </c>
      <c r="CM255" s="3">
        <v>0</v>
      </c>
      <c r="CN255" s="3" t="s">
        <v>3</v>
      </c>
      <c r="CO255" s="3">
        <v>0</v>
      </c>
      <c r="CP255" s="3">
        <f t="shared" si="247"/>
        <v>8370</v>
      </c>
      <c r="CQ255" s="3">
        <f t="shared" si="248"/>
        <v>41.03</v>
      </c>
      <c r="CR255" s="3">
        <f>(ROUND((ROUND(((ET255)*AV255*1),2)*BB255),2)+ROUND((ROUND(((AE255-(EU255))*AV255*1),2)*BS255),2))</f>
        <v>0</v>
      </c>
      <c r="CS255" s="3">
        <f>(ROUND((ROUND(((EU255)*AV255*1),2)*BS255),2)+ROUND((ROUND(((AE255-(EU255))*AV255*1),2)*BS255),2))</f>
        <v>0</v>
      </c>
      <c r="CT255" s="3">
        <f t="shared" si="249"/>
        <v>0</v>
      </c>
      <c r="CU255" s="3">
        <f t="shared" si="250"/>
        <v>0</v>
      </c>
      <c r="CV255" s="3">
        <f t="shared" si="251"/>
        <v>0</v>
      </c>
      <c r="CW255" s="3">
        <f t="shared" si="252"/>
        <v>0</v>
      </c>
      <c r="CX255" s="3">
        <f t="shared" si="253"/>
        <v>0</v>
      </c>
      <c r="CY255" s="3">
        <f>(ROUND((((S255+ROUND((ROUND(((EU255)*AV255*1),2)*BS255),2))*AT255)/100),2)+ROUND(((ROUND((ROUND(((AE255-(EU255))*AV255*1),2)*BS255),2)*AT255)/100),2))</f>
        <v>0</v>
      </c>
      <c r="CZ255" s="3">
        <f>(ROUND((((S255+ROUND((ROUND(((EU255)*AV255*1),2)*BS255),2))*AU255)/100),2)+ROUND(((ROUND((ROUND(((AE255-(EU255))*AV255*1),2)*BS255),2)*AU255)/100),2))</f>
        <v>0</v>
      </c>
      <c r="DC255" s="3" t="s">
        <v>3</v>
      </c>
      <c r="DD255" s="3" t="s">
        <v>3</v>
      </c>
      <c r="DE255" s="3" t="s">
        <v>3</v>
      </c>
      <c r="DF255" s="3" t="s">
        <v>3</v>
      </c>
      <c r="DG255" s="3" t="s">
        <v>3</v>
      </c>
      <c r="DH255" s="3" t="s">
        <v>3</v>
      </c>
      <c r="DI255" s="3" t="s">
        <v>3</v>
      </c>
      <c r="DJ255" s="3" t="s">
        <v>3</v>
      </c>
      <c r="DK255" s="3" t="s">
        <v>3</v>
      </c>
      <c r="DL255" s="3" t="s">
        <v>3</v>
      </c>
      <c r="DM255" s="3" t="s">
        <v>3</v>
      </c>
      <c r="DN255" s="3">
        <v>0</v>
      </c>
      <c r="DO255" s="3">
        <v>0</v>
      </c>
      <c r="DP255" s="3">
        <v>1</v>
      </c>
      <c r="DQ255" s="3">
        <v>1</v>
      </c>
      <c r="DU255" s="3">
        <v>1013</v>
      </c>
      <c r="DV255" s="3" t="s">
        <v>161</v>
      </c>
      <c r="DW255" s="3" t="s">
        <v>161</v>
      </c>
      <c r="DX255" s="3">
        <v>1</v>
      </c>
      <c r="DZ255" s="3" t="s">
        <v>3</v>
      </c>
      <c r="EA255" s="3" t="s">
        <v>3</v>
      </c>
      <c r="EB255" s="3" t="s">
        <v>3</v>
      </c>
      <c r="EC255" s="3" t="s">
        <v>3</v>
      </c>
      <c r="EE255" s="3">
        <v>55393630</v>
      </c>
      <c r="EF255" s="3">
        <v>214</v>
      </c>
      <c r="EG255" s="3" t="s">
        <v>162</v>
      </c>
      <c r="EH255" s="3">
        <v>0</v>
      </c>
      <c r="EI255" s="3" t="s">
        <v>3</v>
      </c>
      <c r="EJ255" s="3">
        <v>3</v>
      </c>
      <c r="EK255" s="3">
        <v>400007</v>
      </c>
      <c r="EL255" s="3" t="s">
        <v>162</v>
      </c>
      <c r="EM255" s="3" t="s">
        <v>163</v>
      </c>
      <c r="EO255" s="3" t="s">
        <v>3</v>
      </c>
      <c r="EQ255" s="3">
        <v>16</v>
      </c>
      <c r="ER255" s="3">
        <v>0</v>
      </c>
      <c r="ES255" s="3">
        <v>5.42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EY255" s="3">
        <v>0</v>
      </c>
      <c r="EZ255" s="3">
        <v>5</v>
      </c>
      <c r="FC255" s="3">
        <v>1</v>
      </c>
      <c r="FD255" s="3">
        <v>18</v>
      </c>
      <c r="FF255" s="3">
        <v>48</v>
      </c>
      <c r="FQ255" s="3">
        <v>0</v>
      </c>
      <c r="FR255" s="3">
        <f>P255</f>
        <v>8370</v>
      </c>
      <c r="FS255" s="3">
        <v>0</v>
      </c>
      <c r="FX255" s="3">
        <v>0</v>
      </c>
      <c r="FY255" s="3">
        <v>0</v>
      </c>
      <c r="GA255" s="3" t="s">
        <v>373</v>
      </c>
      <c r="GD255" s="3">
        <v>1</v>
      </c>
      <c r="GF255" s="3">
        <v>-2124313703</v>
      </c>
      <c r="GG255" s="3">
        <v>2</v>
      </c>
      <c r="GH255" s="3">
        <v>3</v>
      </c>
      <c r="GI255" s="3">
        <v>5</v>
      </c>
      <c r="GJ255" s="3">
        <v>0</v>
      </c>
      <c r="GK255" s="3">
        <v>0</v>
      </c>
      <c r="GL255" s="3">
        <f t="shared" si="254"/>
        <v>0</v>
      </c>
      <c r="GM255" s="3">
        <f t="shared" si="255"/>
        <v>8370</v>
      </c>
      <c r="GN255" s="3">
        <f t="shared" si="256"/>
        <v>0</v>
      </c>
      <c r="GO255" s="3">
        <f t="shared" si="257"/>
        <v>0</v>
      </c>
      <c r="GP255" s="3">
        <f t="shared" si="258"/>
        <v>0</v>
      </c>
      <c r="GR255" s="3">
        <v>1</v>
      </c>
      <c r="GS255" s="3">
        <v>1</v>
      </c>
      <c r="GT255" s="3">
        <v>0</v>
      </c>
      <c r="GU255" s="3" t="s">
        <v>3</v>
      </c>
      <c r="GV255" s="3">
        <f t="shared" si="259"/>
        <v>0</v>
      </c>
      <c r="GW255" s="3">
        <v>1</v>
      </c>
      <c r="GX255" s="3">
        <f t="shared" si="260"/>
        <v>0</v>
      </c>
      <c r="HA255" s="3">
        <v>0</v>
      </c>
      <c r="HB255" s="3">
        <v>0</v>
      </c>
      <c r="HC255" s="3">
        <f t="shared" si="261"/>
        <v>0</v>
      </c>
      <c r="HE255" s="3" t="s">
        <v>34</v>
      </c>
      <c r="HF255" s="3" t="s">
        <v>165</v>
      </c>
      <c r="HM255" s="3" t="s">
        <v>3</v>
      </c>
      <c r="HN255" s="3" t="s">
        <v>3</v>
      </c>
      <c r="HO255" s="3" t="s">
        <v>3</v>
      </c>
      <c r="HP255" s="3" t="s">
        <v>3</v>
      </c>
      <c r="HQ255" s="3" t="s">
        <v>3</v>
      </c>
      <c r="HS255" s="3">
        <v>0</v>
      </c>
      <c r="IK255" s="3">
        <v>0</v>
      </c>
    </row>
    <row r="256" spans="1:255" x14ac:dyDescent="0.2">
      <c r="A256" s="2">
        <v>17</v>
      </c>
      <c r="B256" s="2">
        <v>1</v>
      </c>
      <c r="C256" s="2">
        <f>ROW(SmtRes!A408)</f>
        <v>408</v>
      </c>
      <c r="D256" s="2">
        <f>ROW(EtalonRes!A485)</f>
        <v>485</v>
      </c>
      <c r="E256" s="2" t="s">
        <v>374</v>
      </c>
      <c r="F256" s="2" t="s">
        <v>375</v>
      </c>
      <c r="G256" s="2" t="s">
        <v>376</v>
      </c>
      <c r="H256" s="2" t="s">
        <v>60</v>
      </c>
      <c r="I256" s="2">
        <f>ROUND((51+43)/100,9)</f>
        <v>0.94</v>
      </c>
      <c r="J256" s="2">
        <v>0</v>
      </c>
      <c r="K256" s="2">
        <f>ROUND((51+43)/100,9)</f>
        <v>0.94</v>
      </c>
      <c r="L256" s="2"/>
      <c r="M256" s="2"/>
      <c r="N256" s="2"/>
      <c r="O256" s="2">
        <f t="shared" si="237"/>
        <v>249.67</v>
      </c>
      <c r="P256" s="2">
        <f t="shared" si="238"/>
        <v>0</v>
      </c>
      <c r="Q256" s="2">
        <f>(ROUND((ROUND((((ET256*1.2))*AV256*I256),2)*BB256),2)+ROUND((ROUND(((AE256-((EU256*1.2)))*AV256*I256),2)*BS256),2))</f>
        <v>0.98</v>
      </c>
      <c r="R256" s="2">
        <f>(ROUND((ROUND((((EU256*1.2))*AV256*I256),2)*BS256),2)+ROUND((ROUND(((AE256-((EU256*1.2)))*AV256*I256),2)*BS256),2))</f>
        <v>0.15</v>
      </c>
      <c r="S256" s="2">
        <f t="shared" si="239"/>
        <v>248.69</v>
      </c>
      <c r="T256" s="2">
        <f t="shared" si="240"/>
        <v>0</v>
      </c>
      <c r="U256" s="2">
        <f t="shared" si="241"/>
        <v>22.25034144</v>
      </c>
      <c r="V256" s="2">
        <f t="shared" si="242"/>
        <v>0</v>
      </c>
      <c r="W256" s="2">
        <f t="shared" si="243"/>
        <v>0</v>
      </c>
      <c r="X256" s="2">
        <f>(ROUND((((S256+ROUND((ROUND((((EU256*1.2))*AV256*I256),2)*BS256),2))*AT256)/100),2)+ROUND(((ROUND((ROUND(((AE256-((EU256*1.2)))*AV256*I256),2)*BS256),2)*AT256)/100),2))</f>
        <v>241.37</v>
      </c>
      <c r="Y256" s="2">
        <f>(ROUND((((S256+ROUND((ROUND((((EU256*1.2))*AV256*I256),2)*BS256),2))*AU256)/100),2)+ROUND(((ROUND((ROUND(((AE256-((EU256*1.2)))*AV256*I256),2)*BS256),2)*AU256)/100),2))</f>
        <v>126.91</v>
      </c>
      <c r="Z256" s="2"/>
      <c r="AA256" s="2">
        <v>55929113</v>
      </c>
      <c r="AB256" s="2">
        <f t="shared" si="244"/>
        <v>253.68</v>
      </c>
      <c r="AC256" s="2">
        <f>ROUND(((ES256*1)),6)</f>
        <v>0</v>
      </c>
      <c r="AD256" s="2">
        <f>ROUND(((((ET256*1.2))-((EU256*1.2)))+AE256),6)</f>
        <v>0.996</v>
      </c>
      <c r="AE256" s="2">
        <f>ROUND(((EU256*1.2)),6)</f>
        <v>0.156</v>
      </c>
      <c r="AF256" s="2">
        <f>ROUND(((EV256*1.2)),6)</f>
        <v>252.684</v>
      </c>
      <c r="AG256" s="2">
        <f t="shared" si="245"/>
        <v>0</v>
      </c>
      <c r="AH256" s="2">
        <f>((EW256*1.2))</f>
        <v>22.608000000000001</v>
      </c>
      <c r="AI256" s="2">
        <f>((EX256*1.2))</f>
        <v>0</v>
      </c>
      <c r="AJ256" s="2">
        <f t="shared" si="246"/>
        <v>0</v>
      </c>
      <c r="AK256" s="2">
        <v>211.4</v>
      </c>
      <c r="AL256" s="2">
        <v>0</v>
      </c>
      <c r="AM256" s="2">
        <v>0.83</v>
      </c>
      <c r="AN256" s="2">
        <v>0.13</v>
      </c>
      <c r="AO256" s="2">
        <v>210.57</v>
      </c>
      <c r="AP256" s="2">
        <v>0</v>
      </c>
      <c r="AQ256" s="2">
        <v>18.84</v>
      </c>
      <c r="AR256" s="2">
        <v>0</v>
      </c>
      <c r="AS256" s="2">
        <v>0</v>
      </c>
      <c r="AT256" s="2">
        <v>97</v>
      </c>
      <c r="AU256" s="2">
        <v>51</v>
      </c>
      <c r="AV256" s="2">
        <v>1.0469999999999999</v>
      </c>
      <c r="AW256" s="2">
        <v>1</v>
      </c>
      <c r="AX256" s="2"/>
      <c r="AY256" s="2"/>
      <c r="AZ256" s="2">
        <v>1</v>
      </c>
      <c r="BA256" s="2">
        <v>1</v>
      </c>
      <c r="BB256" s="2">
        <v>1</v>
      </c>
      <c r="BC256" s="2">
        <v>1</v>
      </c>
      <c r="BD256" s="2" t="s">
        <v>3</v>
      </c>
      <c r="BE256" s="2" t="s">
        <v>3</v>
      </c>
      <c r="BF256" s="2" t="s">
        <v>3</v>
      </c>
      <c r="BG256" s="2" t="s">
        <v>3</v>
      </c>
      <c r="BH256" s="2">
        <v>0</v>
      </c>
      <c r="BI256" s="2">
        <v>2</v>
      </c>
      <c r="BJ256" s="2" t="s">
        <v>377</v>
      </c>
      <c r="BK256" s="2"/>
      <c r="BL256" s="2"/>
      <c r="BM256" s="2">
        <v>67</v>
      </c>
      <c r="BN256" s="2">
        <v>0</v>
      </c>
      <c r="BO256" s="2" t="s">
        <v>375</v>
      </c>
      <c r="BP256" s="2">
        <v>1</v>
      </c>
      <c r="BQ256" s="2">
        <v>40</v>
      </c>
      <c r="BR256" s="2">
        <v>0</v>
      </c>
      <c r="BS256" s="2">
        <v>1</v>
      </c>
      <c r="BT256" s="2">
        <v>1</v>
      </c>
      <c r="BU256" s="2">
        <v>1</v>
      </c>
      <c r="BV256" s="2">
        <v>1</v>
      </c>
      <c r="BW256" s="2">
        <v>1</v>
      </c>
      <c r="BX256" s="2">
        <v>1</v>
      </c>
      <c r="BY256" s="2" t="s">
        <v>3</v>
      </c>
      <c r="BZ256" s="2">
        <v>97</v>
      </c>
      <c r="CA256" s="2">
        <v>51</v>
      </c>
      <c r="CB256" s="2" t="s">
        <v>3</v>
      </c>
      <c r="CC256" s="2"/>
      <c r="CD256" s="2"/>
      <c r="CE256" s="2">
        <v>1566</v>
      </c>
      <c r="CF256" s="2">
        <v>0</v>
      </c>
      <c r="CG256" s="2">
        <v>0</v>
      </c>
      <c r="CH256" s="2"/>
      <c r="CI256" s="2"/>
      <c r="CJ256" s="2"/>
      <c r="CK256" s="2"/>
      <c r="CL256" s="2"/>
      <c r="CM256" s="2">
        <v>0</v>
      </c>
      <c r="CN256" s="2" t="s">
        <v>1250</v>
      </c>
      <c r="CO256" s="2">
        <v>0</v>
      </c>
      <c r="CP256" s="2">
        <f t="shared" si="247"/>
        <v>249.67</v>
      </c>
      <c r="CQ256" s="2">
        <f t="shared" si="248"/>
        <v>0</v>
      </c>
      <c r="CR256" s="2">
        <f>(ROUND((ROUND((((ET256*1.2))*AV256*1),2)*BB256),2)+ROUND((ROUND(((AE256-((EU256*1.2)))*AV256*1),2)*BS256),2))</f>
        <v>1.04</v>
      </c>
      <c r="CS256" s="2">
        <f>(ROUND((ROUND((((EU256*1.2))*AV256*1),2)*BS256),2)+ROUND((ROUND(((AE256-((EU256*1.2)))*AV256*1),2)*BS256),2))</f>
        <v>0.16</v>
      </c>
      <c r="CT256" s="2">
        <f t="shared" si="249"/>
        <v>264.56</v>
      </c>
      <c r="CU256" s="2">
        <f t="shared" si="250"/>
        <v>0</v>
      </c>
      <c r="CV256" s="2">
        <f t="shared" si="251"/>
        <v>23.670576000000001</v>
      </c>
      <c r="CW256" s="2">
        <f t="shared" si="252"/>
        <v>0</v>
      </c>
      <c r="CX256" s="2">
        <f t="shared" si="253"/>
        <v>0</v>
      </c>
      <c r="CY256" s="2">
        <f>(ROUND((((S256+ROUND((ROUND((((EU256*1.2))*AV256*1),2)*BS256),2))*AT256)/100),2)+ROUND(((ROUND((ROUND(((AE256-((EU256*1.2)))*AV256*1),2)*BS256),2)*AT256)/100),2))</f>
        <v>241.38</v>
      </c>
      <c r="CZ256" s="2">
        <f>(ROUND((((S256+ROUND((ROUND((((EU256*1.2))*AV256*1),2)*BS256),2))*AU256)/100),2)+ROUND(((ROUND((ROUND(((AE256-((EU256*1.2)))*AV256*1),2)*BS256),2)*AU256)/100),2))</f>
        <v>126.91</v>
      </c>
      <c r="DA256" s="2"/>
      <c r="DB256" s="2">
        <v>107</v>
      </c>
      <c r="DC256" s="2" t="s">
        <v>3</v>
      </c>
      <c r="DD256" s="2" t="s">
        <v>62</v>
      </c>
      <c r="DE256" s="2" t="s">
        <v>63</v>
      </c>
      <c r="DF256" s="2" t="s">
        <v>63</v>
      </c>
      <c r="DG256" s="2" t="s">
        <v>63</v>
      </c>
      <c r="DH256" s="2" t="s">
        <v>3</v>
      </c>
      <c r="DI256" s="2" t="s">
        <v>63</v>
      </c>
      <c r="DJ256" s="2" t="s">
        <v>63</v>
      </c>
      <c r="DK256" s="2" t="s">
        <v>3</v>
      </c>
      <c r="DL256" s="2" t="s">
        <v>3</v>
      </c>
      <c r="DM256" s="2" t="s">
        <v>3</v>
      </c>
      <c r="DN256" s="2">
        <v>0</v>
      </c>
      <c r="DO256" s="2">
        <v>0</v>
      </c>
      <c r="DP256" s="2">
        <v>1</v>
      </c>
      <c r="DQ256" s="2">
        <v>1</v>
      </c>
      <c r="DR256" s="2"/>
      <c r="DS256" s="2"/>
      <c r="DT256" s="2"/>
      <c r="DU256" s="2">
        <v>1010</v>
      </c>
      <c r="DV256" s="2" t="s">
        <v>60</v>
      </c>
      <c r="DW256" s="2" t="s">
        <v>60</v>
      </c>
      <c r="DX256" s="2">
        <v>100</v>
      </c>
      <c r="DY256" s="2"/>
      <c r="DZ256" s="2" t="s">
        <v>3</v>
      </c>
      <c r="EA256" s="2" t="s">
        <v>3</v>
      </c>
      <c r="EB256" s="2" t="s">
        <v>3</v>
      </c>
      <c r="EC256" s="2" t="s">
        <v>3</v>
      </c>
      <c r="ED256" s="2"/>
      <c r="EE256" s="2">
        <v>55393699</v>
      </c>
      <c r="EF256" s="2">
        <v>40</v>
      </c>
      <c r="EG256" s="2" t="s">
        <v>26</v>
      </c>
      <c r="EH256" s="2">
        <v>0</v>
      </c>
      <c r="EI256" s="2" t="s">
        <v>3</v>
      </c>
      <c r="EJ256" s="2">
        <v>2</v>
      </c>
      <c r="EK256" s="2">
        <v>67</v>
      </c>
      <c r="EL256" s="2" t="s">
        <v>72</v>
      </c>
      <c r="EM256" s="2" t="s">
        <v>73</v>
      </c>
      <c r="EN256" s="2"/>
      <c r="EO256" s="2" t="s">
        <v>67</v>
      </c>
      <c r="EP256" s="2"/>
      <c r="EQ256" s="2">
        <v>0</v>
      </c>
      <c r="ER256" s="2">
        <v>211.4</v>
      </c>
      <c r="ES256" s="2">
        <v>0</v>
      </c>
      <c r="ET256" s="2">
        <v>0.83</v>
      </c>
      <c r="EU256" s="2">
        <v>0.13</v>
      </c>
      <c r="EV256" s="2">
        <v>210.57</v>
      </c>
      <c r="EW256" s="2">
        <v>18.84</v>
      </c>
      <c r="EX256" s="2">
        <v>0</v>
      </c>
      <c r="EY256" s="2">
        <v>0</v>
      </c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>
        <v>0</v>
      </c>
      <c r="FR256" s="2">
        <v>0</v>
      </c>
      <c r="FS256" s="2">
        <v>0</v>
      </c>
      <c r="FT256" s="2"/>
      <c r="FU256" s="2"/>
      <c r="FV256" s="2"/>
      <c r="FW256" s="2"/>
      <c r="FX256" s="2">
        <v>97</v>
      </c>
      <c r="FY256" s="2">
        <v>51</v>
      </c>
      <c r="FZ256" s="2"/>
      <c r="GA256" s="2" t="s">
        <v>3</v>
      </c>
      <c r="GB256" s="2"/>
      <c r="GC256" s="2"/>
      <c r="GD256" s="2">
        <v>1</v>
      </c>
      <c r="GE256" s="2"/>
      <c r="GF256" s="2">
        <v>2144643513</v>
      </c>
      <c r="GG256" s="2">
        <v>2</v>
      </c>
      <c r="GH256" s="2">
        <v>1</v>
      </c>
      <c r="GI256" s="2">
        <v>2</v>
      </c>
      <c r="GJ256" s="2">
        <v>0</v>
      </c>
      <c r="GK256" s="2">
        <v>0</v>
      </c>
      <c r="GL256" s="2">
        <f t="shared" si="254"/>
        <v>0</v>
      </c>
      <c r="GM256" s="2">
        <f t="shared" si="255"/>
        <v>617.95000000000005</v>
      </c>
      <c r="GN256" s="2">
        <f t="shared" si="256"/>
        <v>0</v>
      </c>
      <c r="GO256" s="2">
        <f t="shared" si="257"/>
        <v>617.95000000000005</v>
      </c>
      <c r="GP256" s="2">
        <f t="shared" si="258"/>
        <v>0</v>
      </c>
      <c r="GQ256" s="2"/>
      <c r="GR256" s="2">
        <v>0</v>
      </c>
      <c r="GS256" s="2">
        <v>3</v>
      </c>
      <c r="GT256" s="2">
        <v>0</v>
      </c>
      <c r="GU256" s="2" t="s">
        <v>3</v>
      </c>
      <c r="GV256" s="2">
        <f t="shared" si="259"/>
        <v>0</v>
      </c>
      <c r="GW256" s="2">
        <v>1</v>
      </c>
      <c r="GX256" s="2">
        <f t="shared" si="260"/>
        <v>0</v>
      </c>
      <c r="GY256" s="2"/>
      <c r="GZ256" s="2"/>
      <c r="HA256" s="2">
        <v>0</v>
      </c>
      <c r="HB256" s="2">
        <v>0</v>
      </c>
      <c r="HC256" s="2">
        <f t="shared" si="261"/>
        <v>0</v>
      </c>
      <c r="HD256" s="2"/>
      <c r="HE256" s="2" t="s">
        <v>3</v>
      </c>
      <c r="HF256" s="2" t="s">
        <v>3</v>
      </c>
      <c r="HG256" s="2"/>
      <c r="HH256" s="2"/>
      <c r="HI256" s="2"/>
      <c r="HJ256" s="2"/>
      <c r="HK256" s="2"/>
      <c r="HL256" s="2"/>
      <c r="HM256" s="2" t="s">
        <v>3</v>
      </c>
      <c r="HN256" s="2" t="s">
        <v>3</v>
      </c>
      <c r="HO256" s="2" t="s">
        <v>3</v>
      </c>
      <c r="HP256" s="2" t="s">
        <v>3</v>
      </c>
      <c r="HQ256" s="2" t="s">
        <v>3</v>
      </c>
      <c r="HR256" s="2"/>
      <c r="HS256" s="2">
        <v>0</v>
      </c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>
        <v>0</v>
      </c>
      <c r="IL256" s="2"/>
      <c r="IM256" s="2"/>
      <c r="IN256" s="2"/>
      <c r="IO256" s="2"/>
      <c r="IP256" s="2"/>
      <c r="IQ256" s="2"/>
      <c r="IR256" s="2"/>
      <c r="IS256" s="2"/>
      <c r="IT256" s="2"/>
      <c r="IU256" s="2"/>
    </row>
    <row r="257" spans="1:255" x14ac:dyDescent="0.2">
      <c r="A257" s="3">
        <v>17</v>
      </c>
      <c r="B257" s="3">
        <v>1</v>
      </c>
      <c r="C257" s="3">
        <f>ROW(SmtRes!A410)</f>
        <v>410</v>
      </c>
      <c r="D257" s="3">
        <f>ROW(EtalonRes!A488)</f>
        <v>488</v>
      </c>
      <c r="E257" s="3" t="s">
        <v>374</v>
      </c>
      <c r="F257" s="3" t="s">
        <v>375</v>
      </c>
      <c r="G257" s="3" t="s">
        <v>376</v>
      </c>
      <c r="H257" s="3" t="s">
        <v>60</v>
      </c>
      <c r="I257" s="3">
        <f>ROUND((51+43)/100,9)</f>
        <v>0.94</v>
      </c>
      <c r="J257" s="3">
        <v>0</v>
      </c>
      <c r="K257" s="3">
        <f>ROUND((51+43)/100,9)</f>
        <v>0.94</v>
      </c>
      <c r="O257" s="3">
        <f t="shared" si="237"/>
        <v>14030.44</v>
      </c>
      <c r="P257" s="3">
        <f t="shared" si="238"/>
        <v>0</v>
      </c>
      <c r="Q257" s="3">
        <f>(ROUND((ROUND((((ET257*1.2))*AV257*I257),2)*BB257),2)+ROUND((ROUND(((AE257-((EU257*1.2)))*AV257*I257),2)*BS257),2))</f>
        <v>16.760000000000002</v>
      </c>
      <c r="R257" s="3">
        <f>(ROUND((ROUND((((EU257*1.2))*AV257*I257),2)*BS257),2)+ROUND((ROUND(((AE257-((EU257*1.2)))*AV257*I257),2)*BS257),2))</f>
        <v>8.4499999999999993</v>
      </c>
      <c r="S257" s="3">
        <f t="shared" si="239"/>
        <v>14013.68</v>
      </c>
      <c r="T257" s="3">
        <f t="shared" si="240"/>
        <v>0</v>
      </c>
      <c r="U257" s="3">
        <f t="shared" si="241"/>
        <v>22.25034144</v>
      </c>
      <c r="V257" s="3">
        <f t="shared" si="242"/>
        <v>0</v>
      </c>
      <c r="W257" s="3">
        <f t="shared" si="243"/>
        <v>0</v>
      </c>
      <c r="X257" s="3">
        <f>(ROUND((((S257+ROUND((ROUND((((EU257*1.2))*AV257*I257),2)*BS257),2))*AT257)/100),2)+ROUND(((ROUND((ROUND(((AE257-((EU257*1.2)))*AV257*I257),2)*BS257),2)*AT257)/100),2))</f>
        <v>13601.47</v>
      </c>
      <c r="Y257" s="3">
        <f>(ROUND((((S257+ROUND((ROUND((((EU257*1.2))*AV257*I257),2)*BS257),2))*AU257)/100),2)+ROUND(((ROUND((ROUND(((AE257-((EU257*1.2)))*AV257*I257),2)*BS257),2)*AU257)/100),2))</f>
        <v>7151.29</v>
      </c>
      <c r="AA257" s="3">
        <v>55929115</v>
      </c>
      <c r="AB257" s="3">
        <f t="shared" si="244"/>
        <v>253.68</v>
      </c>
      <c r="AC257" s="3">
        <f>ROUND(((ES257*1)),6)</f>
        <v>0</v>
      </c>
      <c r="AD257" s="3">
        <f>ROUND(((((ET257*1.2))-((EU257*1.2)))+AE257),6)</f>
        <v>0.996</v>
      </c>
      <c r="AE257" s="3">
        <f>ROUND(((EU257*1.2)),6)</f>
        <v>0.156</v>
      </c>
      <c r="AF257" s="3">
        <f>ROUND(((EV257*1.2)),6)</f>
        <v>252.684</v>
      </c>
      <c r="AG257" s="3">
        <f t="shared" si="245"/>
        <v>0</v>
      </c>
      <c r="AH257" s="3">
        <f>((EW257*1.2))</f>
        <v>22.608000000000001</v>
      </c>
      <c r="AI257" s="3">
        <f>((EX257*1.2))</f>
        <v>0</v>
      </c>
      <c r="AJ257" s="3">
        <f t="shared" si="246"/>
        <v>0</v>
      </c>
      <c r="AK257" s="3">
        <v>211.4</v>
      </c>
      <c r="AL257" s="3">
        <v>0</v>
      </c>
      <c r="AM257" s="3">
        <v>0.83</v>
      </c>
      <c r="AN257" s="3">
        <v>0.13</v>
      </c>
      <c r="AO257" s="3">
        <v>210.57</v>
      </c>
      <c r="AP257" s="3">
        <v>0</v>
      </c>
      <c r="AQ257" s="3">
        <v>18.84</v>
      </c>
      <c r="AR257" s="3">
        <v>0</v>
      </c>
      <c r="AS257" s="3">
        <v>0</v>
      </c>
      <c r="AT257" s="3">
        <v>97</v>
      </c>
      <c r="AU257" s="3">
        <v>51</v>
      </c>
      <c r="AV257" s="3">
        <v>1.0469999999999999</v>
      </c>
      <c r="AW257" s="3">
        <v>1</v>
      </c>
      <c r="AZ257" s="3">
        <v>1</v>
      </c>
      <c r="BA257" s="3">
        <v>56.35</v>
      </c>
      <c r="BB257" s="3">
        <v>17.100000000000001</v>
      </c>
      <c r="BC257" s="3">
        <v>1</v>
      </c>
      <c r="BD257" s="3" t="s">
        <v>3</v>
      </c>
      <c r="BE257" s="3" t="s">
        <v>3</v>
      </c>
      <c r="BF257" s="3" t="s">
        <v>3</v>
      </c>
      <c r="BG257" s="3" t="s">
        <v>3</v>
      </c>
      <c r="BH257" s="3">
        <v>0</v>
      </c>
      <c r="BI257" s="3">
        <v>2</v>
      </c>
      <c r="BJ257" s="3" t="s">
        <v>377</v>
      </c>
      <c r="BM257" s="3">
        <v>67</v>
      </c>
      <c r="BN257" s="3">
        <v>0</v>
      </c>
      <c r="BO257" s="3" t="s">
        <v>375</v>
      </c>
      <c r="BP257" s="3">
        <v>1</v>
      </c>
      <c r="BQ257" s="3">
        <v>40</v>
      </c>
      <c r="BR257" s="3">
        <v>0</v>
      </c>
      <c r="BS257" s="3">
        <v>56.35</v>
      </c>
      <c r="BT257" s="3">
        <v>1</v>
      </c>
      <c r="BU257" s="3">
        <v>1</v>
      </c>
      <c r="BV257" s="3">
        <v>1</v>
      </c>
      <c r="BW257" s="3">
        <v>1</v>
      </c>
      <c r="BX257" s="3">
        <v>1</v>
      </c>
      <c r="BY257" s="3" t="s">
        <v>3</v>
      </c>
      <c r="BZ257" s="3">
        <v>97</v>
      </c>
      <c r="CA257" s="3">
        <v>51</v>
      </c>
      <c r="CB257" s="3" t="s">
        <v>3</v>
      </c>
      <c r="CE257" s="3">
        <v>1566</v>
      </c>
      <c r="CF257" s="3">
        <v>0</v>
      </c>
      <c r="CG257" s="3">
        <v>0</v>
      </c>
      <c r="CM257" s="3">
        <v>0</v>
      </c>
      <c r="CN257" s="3" t="s">
        <v>1250</v>
      </c>
      <c r="CO257" s="3">
        <v>0</v>
      </c>
      <c r="CP257" s="3">
        <f t="shared" si="247"/>
        <v>14030.44</v>
      </c>
      <c r="CQ257" s="3">
        <f t="shared" si="248"/>
        <v>0</v>
      </c>
      <c r="CR257" s="3">
        <f>(ROUND((ROUND((((ET257*1.2))*AV257*1),2)*BB257),2)+ROUND((ROUND(((AE257-((EU257*1.2)))*AV257*1),2)*BS257),2))</f>
        <v>17.78</v>
      </c>
      <c r="CS257" s="3">
        <f>(ROUND((ROUND((((EU257*1.2))*AV257*1),2)*BS257),2)+ROUND((ROUND(((AE257-((EU257*1.2)))*AV257*1),2)*BS257),2))</f>
        <v>9.02</v>
      </c>
      <c r="CT257" s="3">
        <f t="shared" si="249"/>
        <v>14907.96</v>
      </c>
      <c r="CU257" s="3">
        <f t="shared" si="250"/>
        <v>0</v>
      </c>
      <c r="CV257" s="3">
        <f t="shared" si="251"/>
        <v>23.670576000000001</v>
      </c>
      <c r="CW257" s="3">
        <f t="shared" si="252"/>
        <v>0</v>
      </c>
      <c r="CX257" s="3">
        <f t="shared" si="253"/>
        <v>0</v>
      </c>
      <c r="CY257" s="3">
        <f>(ROUND((((S257+ROUND((ROUND((((EU257*1.2))*AV257*1),2)*BS257),2))*AT257)/100),2)+ROUND(((ROUND((ROUND(((AE257-((EU257*1.2)))*AV257*1),2)*BS257),2)*AT257)/100),2))</f>
        <v>13602.02</v>
      </c>
      <c r="CZ257" s="3">
        <f>(ROUND((((S257+ROUND((ROUND((((EU257*1.2))*AV257*1),2)*BS257),2))*AU257)/100),2)+ROUND(((ROUND((ROUND(((AE257-((EU257*1.2)))*AV257*1),2)*BS257),2)*AU257)/100),2))</f>
        <v>7151.58</v>
      </c>
      <c r="DB257" s="3">
        <v>108</v>
      </c>
      <c r="DC257" s="3" t="s">
        <v>3</v>
      </c>
      <c r="DD257" s="3" t="s">
        <v>62</v>
      </c>
      <c r="DE257" s="3" t="s">
        <v>63</v>
      </c>
      <c r="DF257" s="3" t="s">
        <v>63</v>
      </c>
      <c r="DG257" s="3" t="s">
        <v>63</v>
      </c>
      <c r="DH257" s="3" t="s">
        <v>3</v>
      </c>
      <c r="DI257" s="3" t="s">
        <v>63</v>
      </c>
      <c r="DJ257" s="3" t="s">
        <v>63</v>
      </c>
      <c r="DK257" s="3" t="s">
        <v>3</v>
      </c>
      <c r="DL257" s="3" t="s">
        <v>3</v>
      </c>
      <c r="DM257" s="3" t="s">
        <v>3</v>
      </c>
      <c r="DN257" s="3">
        <v>0</v>
      </c>
      <c r="DO257" s="3">
        <v>0</v>
      </c>
      <c r="DP257" s="3">
        <v>1</v>
      </c>
      <c r="DQ257" s="3">
        <v>1</v>
      </c>
      <c r="DU257" s="3">
        <v>1010</v>
      </c>
      <c r="DV257" s="3" t="s">
        <v>60</v>
      </c>
      <c r="DW257" s="3" t="s">
        <v>60</v>
      </c>
      <c r="DX257" s="3">
        <v>100</v>
      </c>
      <c r="DZ257" s="3" t="s">
        <v>3</v>
      </c>
      <c r="EA257" s="3" t="s">
        <v>3</v>
      </c>
      <c r="EB257" s="3" t="s">
        <v>3</v>
      </c>
      <c r="EC257" s="3" t="s">
        <v>3</v>
      </c>
      <c r="EE257" s="3">
        <v>55393699</v>
      </c>
      <c r="EF257" s="3">
        <v>40</v>
      </c>
      <c r="EG257" s="3" t="s">
        <v>26</v>
      </c>
      <c r="EH257" s="3">
        <v>0</v>
      </c>
      <c r="EI257" s="3" t="s">
        <v>3</v>
      </c>
      <c r="EJ257" s="3">
        <v>2</v>
      </c>
      <c r="EK257" s="3">
        <v>67</v>
      </c>
      <c r="EL257" s="3" t="s">
        <v>72</v>
      </c>
      <c r="EM257" s="3" t="s">
        <v>73</v>
      </c>
      <c r="EO257" s="3" t="s">
        <v>67</v>
      </c>
      <c r="EQ257" s="3">
        <v>0</v>
      </c>
      <c r="ER257" s="3">
        <v>211.4</v>
      </c>
      <c r="ES257" s="3">
        <v>0</v>
      </c>
      <c r="ET257" s="3">
        <v>0.83</v>
      </c>
      <c r="EU257" s="3">
        <v>0.13</v>
      </c>
      <c r="EV257" s="3">
        <v>210.57</v>
      </c>
      <c r="EW257" s="3">
        <v>18.84</v>
      </c>
      <c r="EX257" s="3">
        <v>0</v>
      </c>
      <c r="EY257" s="3">
        <v>0</v>
      </c>
      <c r="FQ257" s="3">
        <v>0</v>
      </c>
      <c r="FR257" s="3">
        <v>0</v>
      </c>
      <c r="FS257" s="3">
        <v>0</v>
      </c>
      <c r="FX257" s="3">
        <v>97</v>
      </c>
      <c r="FY257" s="3">
        <v>51</v>
      </c>
      <c r="GA257" s="3" t="s">
        <v>3</v>
      </c>
      <c r="GD257" s="3">
        <v>1</v>
      </c>
      <c r="GF257" s="3">
        <v>2144643513</v>
      </c>
      <c r="GG257" s="3">
        <v>2</v>
      </c>
      <c r="GH257" s="3">
        <v>1</v>
      </c>
      <c r="GI257" s="3">
        <v>2</v>
      </c>
      <c r="GJ257" s="3">
        <v>0</v>
      </c>
      <c r="GK257" s="3">
        <v>0</v>
      </c>
      <c r="GL257" s="3">
        <f t="shared" si="254"/>
        <v>0</v>
      </c>
      <c r="GM257" s="3">
        <f t="shared" si="255"/>
        <v>34783.199999999997</v>
      </c>
      <c r="GN257" s="3">
        <f t="shared" si="256"/>
        <v>0</v>
      </c>
      <c r="GO257" s="3">
        <f t="shared" si="257"/>
        <v>34783.199999999997</v>
      </c>
      <c r="GP257" s="3">
        <f t="shared" si="258"/>
        <v>0</v>
      </c>
      <c r="GR257" s="3">
        <v>0</v>
      </c>
      <c r="GS257" s="3">
        <v>3</v>
      </c>
      <c r="GT257" s="3">
        <v>0</v>
      </c>
      <c r="GU257" s="3" t="s">
        <v>3</v>
      </c>
      <c r="GV257" s="3">
        <f t="shared" si="259"/>
        <v>0</v>
      </c>
      <c r="GW257" s="3">
        <v>1</v>
      </c>
      <c r="GX257" s="3">
        <f t="shared" si="260"/>
        <v>0</v>
      </c>
      <c r="HA257" s="3">
        <v>0</v>
      </c>
      <c r="HB257" s="3">
        <v>0</v>
      </c>
      <c r="HC257" s="3">
        <f t="shared" si="261"/>
        <v>0</v>
      </c>
      <c r="HE257" s="3" t="s">
        <v>3</v>
      </c>
      <c r="HF257" s="3" t="s">
        <v>3</v>
      </c>
      <c r="HM257" s="3" t="s">
        <v>3</v>
      </c>
      <c r="HN257" s="3" t="s">
        <v>3</v>
      </c>
      <c r="HO257" s="3" t="s">
        <v>3</v>
      </c>
      <c r="HP257" s="3" t="s">
        <v>3</v>
      </c>
      <c r="HQ257" s="3" t="s">
        <v>3</v>
      </c>
      <c r="HS257" s="3">
        <v>0</v>
      </c>
      <c r="IK257" s="3">
        <v>0</v>
      </c>
    </row>
    <row r="258" spans="1:255" x14ac:dyDescent="0.2">
      <c r="A258" s="2">
        <v>17</v>
      </c>
      <c r="B258" s="2">
        <v>1</v>
      </c>
      <c r="C258" s="2"/>
      <c r="D258" s="2"/>
      <c r="E258" s="2" t="s">
        <v>378</v>
      </c>
      <c r="F258" s="2" t="s">
        <v>379</v>
      </c>
      <c r="G258" s="2" t="s">
        <v>380</v>
      </c>
      <c r="H258" s="2" t="s">
        <v>161</v>
      </c>
      <c r="I258" s="2">
        <v>51</v>
      </c>
      <c r="J258" s="2">
        <v>0</v>
      </c>
      <c r="K258" s="2">
        <v>51</v>
      </c>
      <c r="L258" s="2"/>
      <c r="M258" s="2"/>
      <c r="N258" s="2"/>
      <c r="O258" s="2">
        <f t="shared" si="237"/>
        <v>3476.16</v>
      </c>
      <c r="P258" s="2">
        <f t="shared" si="238"/>
        <v>3476.16</v>
      </c>
      <c r="Q258" s="2">
        <f t="shared" ref="Q258:Q265" si="264">(ROUND((ROUND(((ET258)*AV258*I258),2)*BB258),2)+ROUND((ROUND(((AE258-(EU258))*AV258*I258),2)*BS258),2))</f>
        <v>0</v>
      </c>
      <c r="R258" s="2">
        <f t="shared" ref="R258:R265" si="265">(ROUND((ROUND(((EU258)*AV258*I258),2)*BS258),2)+ROUND((ROUND(((AE258-(EU258))*AV258*I258),2)*BS258),2))</f>
        <v>0</v>
      </c>
      <c r="S258" s="2">
        <f t="shared" si="239"/>
        <v>0</v>
      </c>
      <c r="T258" s="2">
        <f t="shared" si="240"/>
        <v>0</v>
      </c>
      <c r="U258" s="2">
        <f t="shared" si="241"/>
        <v>0</v>
      </c>
      <c r="V258" s="2">
        <f t="shared" si="242"/>
        <v>0</v>
      </c>
      <c r="W258" s="2">
        <f t="shared" si="243"/>
        <v>0</v>
      </c>
      <c r="X258" s="2">
        <f t="shared" ref="X258:X265" si="266">(ROUND((((S258+ROUND((ROUND(((EU258)*AV258*I258),2)*BS258),2))*AT258)/100),2)+ROUND(((ROUND((ROUND(((AE258-(EU258))*AV258*I258),2)*BS258),2)*AT258)/100),2))</f>
        <v>0</v>
      </c>
      <c r="Y258" s="2">
        <f t="shared" ref="Y258:Y265" si="267">(ROUND((((S258+ROUND((ROUND(((EU258)*AV258*I258),2)*BS258),2))*AU258)/100),2)+ROUND(((ROUND((ROUND(((AE258-(EU258))*AV258*I258),2)*BS258),2)*AU258)/100),2))</f>
        <v>0</v>
      </c>
      <c r="Z258" s="2"/>
      <c r="AA258" s="2">
        <v>55929113</v>
      </c>
      <c r="AB258" s="2">
        <f t="shared" si="244"/>
        <v>68.16</v>
      </c>
      <c r="AC258" s="2">
        <f t="shared" ref="AC258:AC265" si="268">ROUND((ES258),6)</f>
        <v>68.16</v>
      </c>
      <c r="AD258" s="2">
        <f t="shared" ref="AD258:AD265" si="269">ROUND((((ET258)-(EU258))+AE258),6)</f>
        <v>0</v>
      </c>
      <c r="AE258" s="2">
        <f t="shared" ref="AE258:AF265" si="270">ROUND((EU258),6)</f>
        <v>0</v>
      </c>
      <c r="AF258" s="2">
        <f t="shared" si="270"/>
        <v>0</v>
      </c>
      <c r="AG258" s="2">
        <f t="shared" si="245"/>
        <v>0</v>
      </c>
      <c r="AH258" s="2">
        <f t="shared" ref="AH258:AI265" si="271">(EW258)</f>
        <v>0</v>
      </c>
      <c r="AI258" s="2">
        <f t="shared" si="271"/>
        <v>0</v>
      </c>
      <c r="AJ258" s="2">
        <f t="shared" si="246"/>
        <v>0</v>
      </c>
      <c r="AK258" s="2">
        <v>68.16</v>
      </c>
      <c r="AL258" s="2">
        <v>68.16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1</v>
      </c>
      <c r="AW258" s="2">
        <v>1</v>
      </c>
      <c r="AX258" s="2"/>
      <c r="AY258" s="2"/>
      <c r="AZ258" s="2">
        <v>1</v>
      </c>
      <c r="BA258" s="2">
        <v>1</v>
      </c>
      <c r="BB258" s="2">
        <v>1</v>
      </c>
      <c r="BC258" s="2">
        <v>1</v>
      </c>
      <c r="BD258" s="2" t="s">
        <v>3</v>
      </c>
      <c r="BE258" s="2" t="s">
        <v>3</v>
      </c>
      <c r="BF258" s="2" t="s">
        <v>3</v>
      </c>
      <c r="BG258" s="2" t="s">
        <v>3</v>
      </c>
      <c r="BH258" s="2">
        <v>3</v>
      </c>
      <c r="BI258" s="2">
        <v>2</v>
      </c>
      <c r="BJ258" s="2" t="s">
        <v>379</v>
      </c>
      <c r="BK258" s="2"/>
      <c r="BL258" s="2"/>
      <c r="BM258" s="2">
        <v>400005</v>
      </c>
      <c r="BN258" s="2">
        <v>0</v>
      </c>
      <c r="BO258" s="2" t="s">
        <v>3</v>
      </c>
      <c r="BP258" s="2">
        <v>0</v>
      </c>
      <c r="BQ258" s="2">
        <v>213</v>
      </c>
      <c r="BR258" s="2">
        <v>0</v>
      </c>
      <c r="BS258" s="2">
        <v>1</v>
      </c>
      <c r="BT258" s="2">
        <v>1</v>
      </c>
      <c r="BU258" s="2">
        <v>1</v>
      </c>
      <c r="BV258" s="2">
        <v>1</v>
      </c>
      <c r="BW258" s="2">
        <v>1</v>
      </c>
      <c r="BX258" s="2">
        <v>1</v>
      </c>
      <c r="BY258" s="2" t="s">
        <v>3</v>
      </c>
      <c r="BZ258" s="2">
        <v>0</v>
      </c>
      <c r="CA258" s="2">
        <v>0</v>
      </c>
      <c r="CB258" s="2" t="s">
        <v>3</v>
      </c>
      <c r="CC258" s="2"/>
      <c r="CD258" s="2"/>
      <c r="CE258" s="2">
        <v>1566</v>
      </c>
      <c r="CF258" s="2">
        <v>0</v>
      </c>
      <c r="CG258" s="2">
        <v>0</v>
      </c>
      <c r="CH258" s="2"/>
      <c r="CI258" s="2"/>
      <c r="CJ258" s="2"/>
      <c r="CK258" s="2"/>
      <c r="CL258" s="2"/>
      <c r="CM258" s="2">
        <v>0</v>
      </c>
      <c r="CN258" s="2" t="s">
        <v>3</v>
      </c>
      <c r="CO258" s="2">
        <v>0</v>
      </c>
      <c r="CP258" s="2">
        <f t="shared" si="247"/>
        <v>3476.16</v>
      </c>
      <c r="CQ258" s="2">
        <f t="shared" si="248"/>
        <v>68.16</v>
      </c>
      <c r="CR258" s="2">
        <f t="shared" ref="CR258:CR265" si="272">(ROUND((ROUND(((ET258)*AV258*1),2)*BB258),2)+ROUND((ROUND(((AE258-(EU258))*AV258*1),2)*BS258),2))</f>
        <v>0</v>
      </c>
      <c r="CS258" s="2">
        <f t="shared" ref="CS258:CS265" si="273">(ROUND((ROUND(((EU258)*AV258*1),2)*BS258),2)+ROUND((ROUND(((AE258-(EU258))*AV258*1),2)*BS258),2))</f>
        <v>0</v>
      </c>
      <c r="CT258" s="2">
        <f t="shared" si="249"/>
        <v>0</v>
      </c>
      <c r="CU258" s="2">
        <f t="shared" si="250"/>
        <v>0</v>
      </c>
      <c r="CV258" s="2">
        <f t="shared" si="251"/>
        <v>0</v>
      </c>
      <c r="CW258" s="2">
        <f t="shared" si="252"/>
        <v>0</v>
      </c>
      <c r="CX258" s="2">
        <f t="shared" si="253"/>
        <v>0</v>
      </c>
      <c r="CY258" s="2">
        <f t="shared" ref="CY258:CY265" si="274">(ROUND((((S258+ROUND((ROUND(((EU258)*AV258*1),2)*BS258),2))*AT258)/100),2)+ROUND(((ROUND((ROUND(((AE258-(EU258))*AV258*1),2)*BS258),2)*AT258)/100),2))</f>
        <v>0</v>
      </c>
      <c r="CZ258" s="2">
        <f t="shared" ref="CZ258:CZ265" si="275">(ROUND((((S258+ROUND((ROUND(((EU258)*AV258*1),2)*BS258),2))*AU258)/100),2)+ROUND(((ROUND((ROUND(((AE258-(EU258))*AV258*1),2)*BS258),2)*AU258)/100),2))</f>
        <v>0</v>
      </c>
      <c r="DA258" s="2"/>
      <c r="DB258" s="2"/>
      <c r="DC258" s="2" t="s">
        <v>3</v>
      </c>
      <c r="DD258" s="2" t="s">
        <v>3</v>
      </c>
      <c r="DE258" s="2" t="s">
        <v>3</v>
      </c>
      <c r="DF258" s="2" t="s">
        <v>3</v>
      </c>
      <c r="DG258" s="2" t="s">
        <v>3</v>
      </c>
      <c r="DH258" s="2" t="s">
        <v>3</v>
      </c>
      <c r="DI258" s="2" t="s">
        <v>3</v>
      </c>
      <c r="DJ258" s="2" t="s">
        <v>3</v>
      </c>
      <c r="DK258" s="2" t="s">
        <v>3</v>
      </c>
      <c r="DL258" s="2" t="s">
        <v>3</v>
      </c>
      <c r="DM258" s="2" t="s">
        <v>3</v>
      </c>
      <c r="DN258" s="2">
        <v>0</v>
      </c>
      <c r="DO258" s="2">
        <v>0</v>
      </c>
      <c r="DP258" s="2">
        <v>1</v>
      </c>
      <c r="DQ258" s="2">
        <v>1</v>
      </c>
      <c r="DR258" s="2"/>
      <c r="DS258" s="2"/>
      <c r="DT258" s="2"/>
      <c r="DU258" s="2">
        <v>1013</v>
      </c>
      <c r="DV258" s="2" t="s">
        <v>161</v>
      </c>
      <c r="DW258" s="2" t="s">
        <v>161</v>
      </c>
      <c r="DX258" s="2">
        <v>1</v>
      </c>
      <c r="DY258" s="2"/>
      <c r="DZ258" s="2" t="s">
        <v>3</v>
      </c>
      <c r="EA258" s="2" t="s">
        <v>3</v>
      </c>
      <c r="EB258" s="2" t="s">
        <v>3</v>
      </c>
      <c r="EC258" s="2" t="s">
        <v>3</v>
      </c>
      <c r="ED258" s="2"/>
      <c r="EE258" s="2">
        <v>55393628</v>
      </c>
      <c r="EF258" s="2">
        <v>213</v>
      </c>
      <c r="EG258" s="2" t="s">
        <v>208</v>
      </c>
      <c r="EH258" s="2">
        <v>0</v>
      </c>
      <c r="EI258" s="2" t="s">
        <v>3</v>
      </c>
      <c r="EJ258" s="2">
        <v>1</v>
      </c>
      <c r="EK258" s="2">
        <v>400005</v>
      </c>
      <c r="EL258" s="2" t="s">
        <v>208</v>
      </c>
      <c r="EM258" s="2" t="s">
        <v>209</v>
      </c>
      <c r="EN258" s="2"/>
      <c r="EO258" s="2" t="s">
        <v>3</v>
      </c>
      <c r="EP258" s="2"/>
      <c r="EQ258" s="2">
        <v>16</v>
      </c>
      <c r="ER258" s="2">
        <v>0</v>
      </c>
      <c r="ES258" s="2">
        <v>68.16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>
        <v>0</v>
      </c>
      <c r="FR258" s="2">
        <v>0</v>
      </c>
      <c r="FS258" s="2">
        <v>0</v>
      </c>
      <c r="FT258" s="2"/>
      <c r="FU258" s="2"/>
      <c r="FV258" s="2"/>
      <c r="FW258" s="2"/>
      <c r="FX258" s="2">
        <v>0</v>
      </c>
      <c r="FY258" s="2">
        <v>0</v>
      </c>
      <c r="FZ258" s="2"/>
      <c r="GA258" s="2" t="s">
        <v>381</v>
      </c>
      <c r="GB258" s="2"/>
      <c r="GC258" s="2"/>
      <c r="GD258" s="2">
        <v>1</v>
      </c>
      <c r="GE258" s="2"/>
      <c r="GF258" s="2">
        <v>-1279363719</v>
      </c>
      <c r="GG258" s="2">
        <v>2</v>
      </c>
      <c r="GH258" s="2">
        <v>4</v>
      </c>
      <c r="GI258" s="2">
        <v>-2</v>
      </c>
      <c r="GJ258" s="2">
        <v>0</v>
      </c>
      <c r="GK258" s="2">
        <v>0</v>
      </c>
      <c r="GL258" s="2">
        <f t="shared" si="254"/>
        <v>0</v>
      </c>
      <c r="GM258" s="2">
        <f t="shared" si="255"/>
        <v>3476.16</v>
      </c>
      <c r="GN258" s="2">
        <f t="shared" si="256"/>
        <v>0</v>
      </c>
      <c r="GO258" s="2">
        <f t="shared" si="257"/>
        <v>3476.16</v>
      </c>
      <c r="GP258" s="2">
        <f t="shared" si="258"/>
        <v>0</v>
      </c>
      <c r="GQ258" s="2"/>
      <c r="GR258" s="2">
        <v>1</v>
      </c>
      <c r="GS258" s="2">
        <v>2</v>
      </c>
      <c r="GT258" s="2">
        <v>0</v>
      </c>
      <c r="GU258" s="2" t="s">
        <v>3</v>
      </c>
      <c r="GV258" s="2">
        <f t="shared" si="259"/>
        <v>0</v>
      </c>
      <c r="GW258" s="2">
        <v>1</v>
      </c>
      <c r="GX258" s="2">
        <f t="shared" si="260"/>
        <v>0</v>
      </c>
      <c r="GY258" s="2"/>
      <c r="GZ258" s="2"/>
      <c r="HA258" s="2">
        <v>0</v>
      </c>
      <c r="HB258" s="2">
        <v>0</v>
      </c>
      <c r="HC258" s="2">
        <f t="shared" si="261"/>
        <v>0</v>
      </c>
      <c r="HD258" s="2"/>
      <c r="HE258" s="2" t="s">
        <v>211</v>
      </c>
      <c r="HF258" s="2" t="s">
        <v>30</v>
      </c>
      <c r="HG258" s="2"/>
      <c r="HH258" s="2"/>
      <c r="HI258" s="2"/>
      <c r="HJ258" s="2"/>
      <c r="HK258" s="2"/>
      <c r="HL258" s="2"/>
      <c r="HM258" s="2" t="s">
        <v>3</v>
      </c>
      <c r="HN258" s="2" t="s">
        <v>3</v>
      </c>
      <c r="HO258" s="2" t="s">
        <v>3</v>
      </c>
      <c r="HP258" s="2" t="s">
        <v>3</v>
      </c>
      <c r="HQ258" s="2" t="s">
        <v>3</v>
      </c>
      <c r="HR258" s="2"/>
      <c r="HS258" s="2">
        <v>0</v>
      </c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>
        <v>0</v>
      </c>
      <c r="IL258" s="2"/>
      <c r="IM258" s="2"/>
      <c r="IN258" s="2"/>
      <c r="IO258" s="2"/>
      <c r="IP258" s="2"/>
      <c r="IQ258" s="2"/>
      <c r="IR258" s="2"/>
      <c r="IS258" s="2"/>
      <c r="IT258" s="2"/>
      <c r="IU258" s="2"/>
    </row>
    <row r="259" spans="1:255" x14ac:dyDescent="0.2">
      <c r="A259" s="3">
        <v>17</v>
      </c>
      <c r="B259" s="3">
        <v>1</v>
      </c>
      <c r="E259" s="3" t="s">
        <v>378</v>
      </c>
      <c r="F259" s="3" t="s">
        <v>379</v>
      </c>
      <c r="G259" s="3" t="s">
        <v>380</v>
      </c>
      <c r="H259" s="3" t="s">
        <v>161</v>
      </c>
      <c r="I259" s="3">
        <v>51</v>
      </c>
      <c r="J259" s="3">
        <v>0</v>
      </c>
      <c r="K259" s="3">
        <v>51</v>
      </c>
      <c r="O259" s="3">
        <f t="shared" si="237"/>
        <v>34205.410000000003</v>
      </c>
      <c r="P259" s="3">
        <f t="shared" si="238"/>
        <v>34205.410000000003</v>
      </c>
      <c r="Q259" s="3">
        <f t="shared" si="264"/>
        <v>0</v>
      </c>
      <c r="R259" s="3">
        <f t="shared" si="265"/>
        <v>0</v>
      </c>
      <c r="S259" s="3">
        <f t="shared" si="239"/>
        <v>0</v>
      </c>
      <c r="T259" s="3">
        <f t="shared" si="240"/>
        <v>0</v>
      </c>
      <c r="U259" s="3">
        <f t="shared" si="241"/>
        <v>0</v>
      </c>
      <c r="V259" s="3">
        <f t="shared" si="242"/>
        <v>0</v>
      </c>
      <c r="W259" s="3">
        <f t="shared" si="243"/>
        <v>0</v>
      </c>
      <c r="X259" s="3">
        <f t="shared" si="266"/>
        <v>0</v>
      </c>
      <c r="Y259" s="3">
        <f t="shared" si="267"/>
        <v>0</v>
      </c>
      <c r="AA259" s="3">
        <v>55929115</v>
      </c>
      <c r="AB259" s="3">
        <f t="shared" si="244"/>
        <v>68.16</v>
      </c>
      <c r="AC259" s="3">
        <f t="shared" si="268"/>
        <v>68.16</v>
      </c>
      <c r="AD259" s="3">
        <f t="shared" si="269"/>
        <v>0</v>
      </c>
      <c r="AE259" s="3">
        <f t="shared" si="270"/>
        <v>0</v>
      </c>
      <c r="AF259" s="3">
        <f t="shared" si="270"/>
        <v>0</v>
      </c>
      <c r="AG259" s="3">
        <f t="shared" si="245"/>
        <v>0</v>
      </c>
      <c r="AH259" s="3">
        <f t="shared" si="271"/>
        <v>0</v>
      </c>
      <c r="AI259" s="3">
        <f t="shared" si="271"/>
        <v>0</v>
      </c>
      <c r="AJ259" s="3">
        <f t="shared" si="246"/>
        <v>0</v>
      </c>
      <c r="AK259" s="3">
        <v>68.16</v>
      </c>
      <c r="AL259" s="3">
        <v>68.16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1</v>
      </c>
      <c r="AW259" s="3">
        <v>1</v>
      </c>
      <c r="AZ259" s="3">
        <v>1</v>
      </c>
      <c r="BA259" s="3">
        <v>1</v>
      </c>
      <c r="BB259" s="3">
        <v>1</v>
      </c>
      <c r="BC259" s="3">
        <v>9.84</v>
      </c>
      <c r="BD259" s="3" t="s">
        <v>3</v>
      </c>
      <c r="BE259" s="3" t="s">
        <v>3</v>
      </c>
      <c r="BF259" s="3" t="s">
        <v>3</v>
      </c>
      <c r="BG259" s="3" t="s">
        <v>3</v>
      </c>
      <c r="BH259" s="3">
        <v>3</v>
      </c>
      <c r="BI259" s="3">
        <v>2</v>
      </c>
      <c r="BJ259" s="3" t="s">
        <v>379</v>
      </c>
      <c r="BM259" s="3">
        <v>400005</v>
      </c>
      <c r="BN259" s="3">
        <v>0</v>
      </c>
      <c r="BO259" s="3" t="s">
        <v>3</v>
      </c>
      <c r="BP259" s="3">
        <v>0</v>
      </c>
      <c r="BQ259" s="3">
        <v>213</v>
      </c>
      <c r="BR259" s="3">
        <v>0</v>
      </c>
      <c r="BS259" s="3">
        <v>1</v>
      </c>
      <c r="BT259" s="3">
        <v>1</v>
      </c>
      <c r="BU259" s="3">
        <v>1</v>
      </c>
      <c r="BV259" s="3">
        <v>1</v>
      </c>
      <c r="BW259" s="3">
        <v>1</v>
      </c>
      <c r="BX259" s="3">
        <v>1</v>
      </c>
      <c r="BY259" s="3" t="s">
        <v>3</v>
      </c>
      <c r="BZ259" s="3">
        <v>0</v>
      </c>
      <c r="CA259" s="3">
        <v>0</v>
      </c>
      <c r="CB259" s="3" t="s">
        <v>3</v>
      </c>
      <c r="CE259" s="3">
        <v>1566</v>
      </c>
      <c r="CF259" s="3">
        <v>0</v>
      </c>
      <c r="CG259" s="3">
        <v>0</v>
      </c>
      <c r="CM259" s="3">
        <v>0</v>
      </c>
      <c r="CN259" s="3" t="s">
        <v>3</v>
      </c>
      <c r="CO259" s="3">
        <v>0</v>
      </c>
      <c r="CP259" s="3">
        <f t="shared" si="247"/>
        <v>34205.410000000003</v>
      </c>
      <c r="CQ259" s="3">
        <f t="shared" si="248"/>
        <v>670.69</v>
      </c>
      <c r="CR259" s="3">
        <f t="shared" si="272"/>
        <v>0</v>
      </c>
      <c r="CS259" s="3">
        <f t="shared" si="273"/>
        <v>0</v>
      </c>
      <c r="CT259" s="3">
        <f t="shared" si="249"/>
        <v>0</v>
      </c>
      <c r="CU259" s="3">
        <f t="shared" si="250"/>
        <v>0</v>
      </c>
      <c r="CV259" s="3">
        <f t="shared" si="251"/>
        <v>0</v>
      </c>
      <c r="CW259" s="3">
        <f t="shared" si="252"/>
        <v>0</v>
      </c>
      <c r="CX259" s="3">
        <f t="shared" si="253"/>
        <v>0</v>
      </c>
      <c r="CY259" s="3">
        <f t="shared" si="274"/>
        <v>0</v>
      </c>
      <c r="CZ259" s="3">
        <f t="shared" si="275"/>
        <v>0</v>
      </c>
      <c r="DC259" s="3" t="s">
        <v>3</v>
      </c>
      <c r="DD259" s="3" t="s">
        <v>3</v>
      </c>
      <c r="DE259" s="3" t="s">
        <v>3</v>
      </c>
      <c r="DF259" s="3" t="s">
        <v>3</v>
      </c>
      <c r="DG259" s="3" t="s">
        <v>3</v>
      </c>
      <c r="DH259" s="3" t="s">
        <v>3</v>
      </c>
      <c r="DI259" s="3" t="s">
        <v>3</v>
      </c>
      <c r="DJ259" s="3" t="s">
        <v>3</v>
      </c>
      <c r="DK259" s="3" t="s">
        <v>3</v>
      </c>
      <c r="DL259" s="3" t="s">
        <v>3</v>
      </c>
      <c r="DM259" s="3" t="s">
        <v>3</v>
      </c>
      <c r="DN259" s="3">
        <v>0</v>
      </c>
      <c r="DO259" s="3">
        <v>0</v>
      </c>
      <c r="DP259" s="3">
        <v>1</v>
      </c>
      <c r="DQ259" s="3">
        <v>1</v>
      </c>
      <c r="DU259" s="3">
        <v>1013</v>
      </c>
      <c r="DV259" s="3" t="s">
        <v>161</v>
      </c>
      <c r="DW259" s="3" t="s">
        <v>161</v>
      </c>
      <c r="DX259" s="3">
        <v>1</v>
      </c>
      <c r="DZ259" s="3" t="s">
        <v>3</v>
      </c>
      <c r="EA259" s="3" t="s">
        <v>3</v>
      </c>
      <c r="EB259" s="3" t="s">
        <v>3</v>
      </c>
      <c r="EC259" s="3" t="s">
        <v>3</v>
      </c>
      <c r="EE259" s="3">
        <v>55393628</v>
      </c>
      <c r="EF259" s="3">
        <v>213</v>
      </c>
      <c r="EG259" s="3" t="s">
        <v>208</v>
      </c>
      <c r="EH259" s="3">
        <v>0</v>
      </c>
      <c r="EI259" s="3" t="s">
        <v>3</v>
      </c>
      <c r="EJ259" s="3">
        <v>1</v>
      </c>
      <c r="EK259" s="3">
        <v>400005</v>
      </c>
      <c r="EL259" s="3" t="s">
        <v>208</v>
      </c>
      <c r="EM259" s="3" t="s">
        <v>209</v>
      </c>
      <c r="EO259" s="3" t="s">
        <v>3</v>
      </c>
      <c r="EQ259" s="3">
        <v>16</v>
      </c>
      <c r="ER259" s="3">
        <v>0</v>
      </c>
      <c r="ES259" s="3">
        <v>68.16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EY259" s="3">
        <v>0</v>
      </c>
      <c r="EZ259" s="3">
        <v>5</v>
      </c>
      <c r="FC259" s="3">
        <v>1</v>
      </c>
      <c r="FD259" s="3">
        <v>18</v>
      </c>
      <c r="FF259" s="3">
        <v>802.22</v>
      </c>
      <c r="FQ259" s="3">
        <v>0</v>
      </c>
      <c r="FR259" s="3">
        <v>0</v>
      </c>
      <c r="FS259" s="3">
        <v>0</v>
      </c>
      <c r="FX259" s="3">
        <v>0</v>
      </c>
      <c r="FY259" s="3">
        <v>0</v>
      </c>
      <c r="GA259" s="3" t="s">
        <v>381</v>
      </c>
      <c r="GD259" s="3">
        <v>1</v>
      </c>
      <c r="GF259" s="3">
        <v>-1279363719</v>
      </c>
      <c r="GG259" s="3">
        <v>2</v>
      </c>
      <c r="GH259" s="3">
        <v>3</v>
      </c>
      <c r="GI259" s="3">
        <v>5</v>
      </c>
      <c r="GJ259" s="3">
        <v>0</v>
      </c>
      <c r="GK259" s="3">
        <v>0</v>
      </c>
      <c r="GL259" s="3">
        <f t="shared" si="254"/>
        <v>0</v>
      </c>
      <c r="GM259" s="3">
        <f t="shared" si="255"/>
        <v>34205.410000000003</v>
      </c>
      <c r="GN259" s="3">
        <f t="shared" si="256"/>
        <v>0</v>
      </c>
      <c r="GO259" s="3">
        <f t="shared" si="257"/>
        <v>34205.410000000003</v>
      </c>
      <c r="GP259" s="3">
        <f t="shared" si="258"/>
        <v>0</v>
      </c>
      <c r="GR259" s="3">
        <v>1</v>
      </c>
      <c r="GS259" s="3">
        <v>1</v>
      </c>
      <c r="GT259" s="3">
        <v>0</v>
      </c>
      <c r="GU259" s="3" t="s">
        <v>3</v>
      </c>
      <c r="GV259" s="3">
        <f t="shared" si="259"/>
        <v>0</v>
      </c>
      <c r="GW259" s="3">
        <v>1</v>
      </c>
      <c r="GX259" s="3">
        <f t="shared" si="260"/>
        <v>0</v>
      </c>
      <c r="HA259" s="3">
        <v>0</v>
      </c>
      <c r="HB259" s="3">
        <v>0</v>
      </c>
      <c r="HC259" s="3">
        <f t="shared" si="261"/>
        <v>0</v>
      </c>
      <c r="HE259" s="3" t="s">
        <v>211</v>
      </c>
      <c r="HF259" s="3" t="s">
        <v>30</v>
      </c>
      <c r="HM259" s="3" t="s">
        <v>3</v>
      </c>
      <c r="HN259" s="3" t="s">
        <v>3</v>
      </c>
      <c r="HO259" s="3" t="s">
        <v>3</v>
      </c>
      <c r="HP259" s="3" t="s">
        <v>3</v>
      </c>
      <c r="HQ259" s="3" t="s">
        <v>3</v>
      </c>
      <c r="HS259" s="3">
        <v>0</v>
      </c>
      <c r="IK259" s="3">
        <v>0</v>
      </c>
    </row>
    <row r="260" spans="1:255" x14ac:dyDescent="0.2">
      <c r="A260" s="2">
        <v>17</v>
      </c>
      <c r="B260" s="2">
        <v>1</v>
      </c>
      <c r="C260" s="2"/>
      <c r="D260" s="2"/>
      <c r="E260" s="2" t="s">
        <v>382</v>
      </c>
      <c r="F260" s="2" t="s">
        <v>383</v>
      </c>
      <c r="G260" s="2" t="s">
        <v>384</v>
      </c>
      <c r="H260" s="2" t="s">
        <v>268</v>
      </c>
      <c r="I260" s="2">
        <v>51</v>
      </c>
      <c r="J260" s="2">
        <v>0</v>
      </c>
      <c r="K260" s="2">
        <v>51</v>
      </c>
      <c r="L260" s="2"/>
      <c r="M260" s="2"/>
      <c r="N260" s="2"/>
      <c r="O260" s="2">
        <f t="shared" si="237"/>
        <v>778.77</v>
      </c>
      <c r="P260" s="2">
        <f t="shared" si="238"/>
        <v>778.77</v>
      </c>
      <c r="Q260" s="2">
        <f t="shared" si="264"/>
        <v>0</v>
      </c>
      <c r="R260" s="2">
        <f t="shared" si="265"/>
        <v>0</v>
      </c>
      <c r="S260" s="2">
        <f t="shared" si="239"/>
        <v>0</v>
      </c>
      <c r="T260" s="2">
        <f t="shared" si="240"/>
        <v>0</v>
      </c>
      <c r="U260" s="2">
        <f t="shared" si="241"/>
        <v>0</v>
      </c>
      <c r="V260" s="2">
        <f t="shared" si="242"/>
        <v>0</v>
      </c>
      <c r="W260" s="2">
        <f t="shared" si="243"/>
        <v>0</v>
      </c>
      <c r="X260" s="2">
        <f t="shared" si="266"/>
        <v>0</v>
      </c>
      <c r="Y260" s="2">
        <f t="shared" si="267"/>
        <v>0</v>
      </c>
      <c r="Z260" s="2"/>
      <c r="AA260" s="2">
        <v>55929113</v>
      </c>
      <c r="AB260" s="2">
        <f t="shared" si="244"/>
        <v>15.27</v>
      </c>
      <c r="AC260" s="2">
        <f t="shared" si="268"/>
        <v>15.27</v>
      </c>
      <c r="AD260" s="2">
        <f t="shared" si="269"/>
        <v>0</v>
      </c>
      <c r="AE260" s="2">
        <f t="shared" si="270"/>
        <v>0</v>
      </c>
      <c r="AF260" s="2">
        <f t="shared" si="270"/>
        <v>0</v>
      </c>
      <c r="AG260" s="2">
        <f t="shared" si="245"/>
        <v>0</v>
      </c>
      <c r="AH260" s="2">
        <f t="shared" si="271"/>
        <v>0</v>
      </c>
      <c r="AI260" s="2">
        <f t="shared" si="271"/>
        <v>0</v>
      </c>
      <c r="AJ260" s="2">
        <f t="shared" si="246"/>
        <v>0</v>
      </c>
      <c r="AK260" s="2">
        <v>15.27</v>
      </c>
      <c r="AL260" s="2">
        <v>15.27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1</v>
      </c>
      <c r="AW260" s="2">
        <v>1</v>
      </c>
      <c r="AX260" s="2"/>
      <c r="AY260" s="2"/>
      <c r="AZ260" s="2">
        <v>1</v>
      </c>
      <c r="BA260" s="2">
        <v>1</v>
      </c>
      <c r="BB260" s="2">
        <v>1</v>
      </c>
      <c r="BC260" s="2">
        <v>1</v>
      </c>
      <c r="BD260" s="2" t="s">
        <v>3</v>
      </c>
      <c r="BE260" s="2" t="s">
        <v>3</v>
      </c>
      <c r="BF260" s="2" t="s">
        <v>3</v>
      </c>
      <c r="BG260" s="2" t="s">
        <v>3</v>
      </c>
      <c r="BH260" s="2">
        <v>3</v>
      </c>
      <c r="BI260" s="2">
        <v>2</v>
      </c>
      <c r="BJ260" s="2" t="s">
        <v>385</v>
      </c>
      <c r="BK260" s="2"/>
      <c r="BL260" s="2"/>
      <c r="BM260" s="2">
        <v>1618</v>
      </c>
      <c r="BN260" s="2">
        <v>0</v>
      </c>
      <c r="BO260" s="2" t="s">
        <v>3</v>
      </c>
      <c r="BP260" s="2">
        <v>0</v>
      </c>
      <c r="BQ260" s="2">
        <v>201</v>
      </c>
      <c r="BR260" s="2">
        <v>0</v>
      </c>
      <c r="BS260" s="2">
        <v>1</v>
      </c>
      <c r="BT260" s="2">
        <v>1</v>
      </c>
      <c r="BU260" s="2">
        <v>1</v>
      </c>
      <c r="BV260" s="2">
        <v>1</v>
      </c>
      <c r="BW260" s="2">
        <v>1</v>
      </c>
      <c r="BX260" s="2">
        <v>1</v>
      </c>
      <c r="BY260" s="2" t="s">
        <v>3</v>
      </c>
      <c r="BZ260" s="2">
        <v>0</v>
      </c>
      <c r="CA260" s="2">
        <v>0</v>
      </c>
      <c r="CB260" s="2" t="s">
        <v>3</v>
      </c>
      <c r="CC260" s="2"/>
      <c r="CD260" s="2"/>
      <c r="CE260" s="2">
        <v>1566</v>
      </c>
      <c r="CF260" s="2">
        <v>0</v>
      </c>
      <c r="CG260" s="2">
        <v>0</v>
      </c>
      <c r="CH260" s="2"/>
      <c r="CI260" s="2"/>
      <c r="CJ260" s="2"/>
      <c r="CK260" s="2"/>
      <c r="CL260" s="2"/>
      <c r="CM260" s="2">
        <v>0</v>
      </c>
      <c r="CN260" s="2" t="s">
        <v>3</v>
      </c>
      <c r="CO260" s="2">
        <v>0</v>
      </c>
      <c r="CP260" s="2">
        <f t="shared" si="247"/>
        <v>778.77</v>
      </c>
      <c r="CQ260" s="2">
        <f t="shared" si="248"/>
        <v>15.27</v>
      </c>
      <c r="CR260" s="2">
        <f t="shared" si="272"/>
        <v>0</v>
      </c>
      <c r="CS260" s="2">
        <f t="shared" si="273"/>
        <v>0</v>
      </c>
      <c r="CT260" s="2">
        <f t="shared" si="249"/>
        <v>0</v>
      </c>
      <c r="CU260" s="2">
        <f t="shared" si="250"/>
        <v>0</v>
      </c>
      <c r="CV260" s="2">
        <f t="shared" si="251"/>
        <v>0</v>
      </c>
      <c r="CW260" s="2">
        <f t="shared" si="252"/>
        <v>0</v>
      </c>
      <c r="CX260" s="2">
        <f t="shared" si="253"/>
        <v>0</v>
      </c>
      <c r="CY260" s="2">
        <f t="shared" si="274"/>
        <v>0</v>
      </c>
      <c r="CZ260" s="2">
        <f t="shared" si="275"/>
        <v>0</v>
      </c>
      <c r="DA260" s="2"/>
      <c r="DB260" s="2"/>
      <c r="DC260" s="2" t="s">
        <v>3</v>
      </c>
      <c r="DD260" s="2" t="s">
        <v>3</v>
      </c>
      <c r="DE260" s="2" t="s">
        <v>3</v>
      </c>
      <c r="DF260" s="2" t="s">
        <v>3</v>
      </c>
      <c r="DG260" s="2" t="s">
        <v>3</v>
      </c>
      <c r="DH260" s="2" t="s">
        <v>3</v>
      </c>
      <c r="DI260" s="2" t="s">
        <v>3</v>
      </c>
      <c r="DJ260" s="2" t="s">
        <v>3</v>
      </c>
      <c r="DK260" s="2" t="s">
        <v>3</v>
      </c>
      <c r="DL260" s="2" t="s">
        <v>3</v>
      </c>
      <c r="DM260" s="2" t="s">
        <v>3</v>
      </c>
      <c r="DN260" s="2">
        <v>0</v>
      </c>
      <c r="DO260" s="2">
        <v>0</v>
      </c>
      <c r="DP260" s="2">
        <v>1</v>
      </c>
      <c r="DQ260" s="2">
        <v>1</v>
      </c>
      <c r="DR260" s="2"/>
      <c r="DS260" s="2"/>
      <c r="DT260" s="2"/>
      <c r="DU260" s="2">
        <v>1010</v>
      </c>
      <c r="DV260" s="2" t="s">
        <v>268</v>
      </c>
      <c r="DW260" s="2" t="s">
        <v>268</v>
      </c>
      <c r="DX260" s="2">
        <v>1</v>
      </c>
      <c r="DY260" s="2"/>
      <c r="DZ260" s="2" t="s">
        <v>3</v>
      </c>
      <c r="EA260" s="2" t="s">
        <v>3</v>
      </c>
      <c r="EB260" s="2" t="s">
        <v>3</v>
      </c>
      <c r="EC260" s="2" t="s">
        <v>3</v>
      </c>
      <c r="ED260" s="2"/>
      <c r="EE260" s="2">
        <v>55393729</v>
      </c>
      <c r="EF260" s="2">
        <v>201</v>
      </c>
      <c r="EG260" s="2" t="s">
        <v>270</v>
      </c>
      <c r="EH260" s="2">
        <v>0</v>
      </c>
      <c r="EI260" s="2" t="s">
        <v>3</v>
      </c>
      <c r="EJ260" s="2">
        <v>2</v>
      </c>
      <c r="EK260" s="2">
        <v>1618</v>
      </c>
      <c r="EL260" s="2" t="s">
        <v>271</v>
      </c>
      <c r="EM260" s="2" t="s">
        <v>272</v>
      </c>
      <c r="EN260" s="2"/>
      <c r="EO260" s="2" t="s">
        <v>3</v>
      </c>
      <c r="EP260" s="2"/>
      <c r="EQ260" s="2">
        <v>0</v>
      </c>
      <c r="ER260" s="2">
        <v>15.27</v>
      </c>
      <c r="ES260" s="2">
        <v>15.27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>
        <v>0</v>
      </c>
      <c r="FR260" s="2">
        <v>0</v>
      </c>
      <c r="FS260" s="2">
        <v>0</v>
      </c>
      <c r="FT260" s="2"/>
      <c r="FU260" s="2"/>
      <c r="FV260" s="2"/>
      <c r="FW260" s="2"/>
      <c r="FX260" s="2">
        <v>0</v>
      </c>
      <c r="FY260" s="2">
        <v>0</v>
      </c>
      <c r="FZ260" s="2"/>
      <c r="GA260" s="2" t="s">
        <v>3</v>
      </c>
      <c r="GB260" s="2"/>
      <c r="GC260" s="2"/>
      <c r="GD260" s="2">
        <v>1</v>
      </c>
      <c r="GE260" s="2"/>
      <c r="GF260" s="2">
        <v>570867054</v>
      </c>
      <c r="GG260" s="2">
        <v>2</v>
      </c>
      <c r="GH260" s="2">
        <v>1</v>
      </c>
      <c r="GI260" s="2">
        <v>-2</v>
      </c>
      <c r="GJ260" s="2">
        <v>0</v>
      </c>
      <c r="GK260" s="2">
        <v>0</v>
      </c>
      <c r="GL260" s="2">
        <f t="shared" si="254"/>
        <v>0</v>
      </c>
      <c r="GM260" s="2">
        <f t="shared" si="255"/>
        <v>778.77</v>
      </c>
      <c r="GN260" s="2">
        <f t="shared" si="256"/>
        <v>0</v>
      </c>
      <c r="GO260" s="2">
        <f t="shared" si="257"/>
        <v>778.77</v>
      </c>
      <c r="GP260" s="2">
        <f t="shared" si="258"/>
        <v>0</v>
      </c>
      <c r="GQ260" s="2"/>
      <c r="GR260" s="2">
        <v>0</v>
      </c>
      <c r="GS260" s="2">
        <v>3</v>
      </c>
      <c r="GT260" s="2">
        <v>0</v>
      </c>
      <c r="GU260" s="2" t="s">
        <v>3</v>
      </c>
      <c r="GV260" s="2">
        <f t="shared" si="259"/>
        <v>0</v>
      </c>
      <c r="GW260" s="2">
        <v>1</v>
      </c>
      <c r="GX260" s="2">
        <f t="shared" si="260"/>
        <v>0</v>
      </c>
      <c r="GY260" s="2"/>
      <c r="GZ260" s="2"/>
      <c r="HA260" s="2">
        <v>0</v>
      </c>
      <c r="HB260" s="2">
        <v>0</v>
      </c>
      <c r="HC260" s="2">
        <f t="shared" si="261"/>
        <v>0</v>
      </c>
      <c r="HD260" s="2"/>
      <c r="HE260" s="2" t="s">
        <v>3</v>
      </c>
      <c r="HF260" s="2" t="s">
        <v>3</v>
      </c>
      <c r="HG260" s="2"/>
      <c r="HH260" s="2"/>
      <c r="HI260" s="2"/>
      <c r="HJ260" s="2"/>
      <c r="HK260" s="2"/>
      <c r="HL260" s="2"/>
      <c r="HM260" s="2" t="s">
        <v>3</v>
      </c>
      <c r="HN260" s="2" t="s">
        <v>3</v>
      </c>
      <c r="HO260" s="2" t="s">
        <v>3</v>
      </c>
      <c r="HP260" s="2" t="s">
        <v>3</v>
      </c>
      <c r="HQ260" s="2" t="s">
        <v>3</v>
      </c>
      <c r="HR260" s="2"/>
      <c r="HS260" s="2">
        <v>0</v>
      </c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>
        <v>0</v>
      </c>
      <c r="IL260" s="2"/>
      <c r="IM260" s="2"/>
      <c r="IN260" s="2"/>
      <c r="IO260" s="2"/>
      <c r="IP260" s="2"/>
      <c r="IQ260" s="2"/>
      <c r="IR260" s="2"/>
      <c r="IS260" s="2"/>
      <c r="IT260" s="2"/>
      <c r="IU260" s="2"/>
    </row>
    <row r="261" spans="1:255" x14ac:dyDescent="0.2">
      <c r="A261" s="3">
        <v>17</v>
      </c>
      <c r="B261" s="3">
        <v>1</v>
      </c>
      <c r="E261" s="3" t="s">
        <v>382</v>
      </c>
      <c r="F261" s="3" t="s">
        <v>383</v>
      </c>
      <c r="G261" s="3" t="s">
        <v>384</v>
      </c>
      <c r="H261" s="3" t="s">
        <v>268</v>
      </c>
      <c r="I261" s="3">
        <v>51</v>
      </c>
      <c r="J261" s="3">
        <v>0</v>
      </c>
      <c r="K261" s="3">
        <v>51</v>
      </c>
      <c r="O261" s="3">
        <f t="shared" si="237"/>
        <v>7678.67</v>
      </c>
      <c r="P261" s="3">
        <f t="shared" si="238"/>
        <v>7678.67</v>
      </c>
      <c r="Q261" s="3">
        <f t="shared" si="264"/>
        <v>0</v>
      </c>
      <c r="R261" s="3">
        <f t="shared" si="265"/>
        <v>0</v>
      </c>
      <c r="S261" s="3">
        <f t="shared" si="239"/>
        <v>0</v>
      </c>
      <c r="T261" s="3">
        <f t="shared" si="240"/>
        <v>0</v>
      </c>
      <c r="U261" s="3">
        <f t="shared" si="241"/>
        <v>0</v>
      </c>
      <c r="V261" s="3">
        <f t="shared" si="242"/>
        <v>0</v>
      </c>
      <c r="W261" s="3">
        <f t="shared" si="243"/>
        <v>0</v>
      </c>
      <c r="X261" s="3">
        <f t="shared" si="266"/>
        <v>0</v>
      </c>
      <c r="Y261" s="3">
        <f t="shared" si="267"/>
        <v>0</v>
      </c>
      <c r="AA261" s="3">
        <v>55929115</v>
      </c>
      <c r="AB261" s="3">
        <f t="shared" si="244"/>
        <v>15.27</v>
      </c>
      <c r="AC261" s="3">
        <f t="shared" si="268"/>
        <v>15.27</v>
      </c>
      <c r="AD261" s="3">
        <f t="shared" si="269"/>
        <v>0</v>
      </c>
      <c r="AE261" s="3">
        <f t="shared" si="270"/>
        <v>0</v>
      </c>
      <c r="AF261" s="3">
        <f t="shared" si="270"/>
        <v>0</v>
      </c>
      <c r="AG261" s="3">
        <f t="shared" si="245"/>
        <v>0</v>
      </c>
      <c r="AH261" s="3">
        <f t="shared" si="271"/>
        <v>0</v>
      </c>
      <c r="AI261" s="3">
        <f t="shared" si="271"/>
        <v>0</v>
      </c>
      <c r="AJ261" s="3">
        <f t="shared" si="246"/>
        <v>0</v>
      </c>
      <c r="AK261" s="3">
        <v>15.27</v>
      </c>
      <c r="AL261" s="3">
        <v>15.27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1</v>
      </c>
      <c r="AW261" s="3">
        <v>1</v>
      </c>
      <c r="AZ261" s="3">
        <v>1</v>
      </c>
      <c r="BA261" s="3">
        <v>1</v>
      </c>
      <c r="BB261" s="3">
        <v>1</v>
      </c>
      <c r="BC261" s="3">
        <v>9.86</v>
      </c>
      <c r="BD261" s="3" t="s">
        <v>3</v>
      </c>
      <c r="BE261" s="3" t="s">
        <v>3</v>
      </c>
      <c r="BF261" s="3" t="s">
        <v>3</v>
      </c>
      <c r="BG261" s="3" t="s">
        <v>3</v>
      </c>
      <c r="BH261" s="3">
        <v>3</v>
      </c>
      <c r="BI261" s="3">
        <v>2</v>
      </c>
      <c r="BJ261" s="3" t="s">
        <v>385</v>
      </c>
      <c r="BM261" s="3">
        <v>1618</v>
      </c>
      <c r="BN261" s="3">
        <v>0</v>
      </c>
      <c r="BO261" s="3" t="s">
        <v>383</v>
      </c>
      <c r="BP261" s="3">
        <v>1</v>
      </c>
      <c r="BQ261" s="3">
        <v>201</v>
      </c>
      <c r="BR261" s="3">
        <v>0</v>
      </c>
      <c r="BS261" s="3">
        <v>1</v>
      </c>
      <c r="BT261" s="3">
        <v>1</v>
      </c>
      <c r="BU261" s="3">
        <v>1</v>
      </c>
      <c r="BV261" s="3">
        <v>1</v>
      </c>
      <c r="BW261" s="3">
        <v>1</v>
      </c>
      <c r="BX261" s="3">
        <v>1</v>
      </c>
      <c r="BY261" s="3" t="s">
        <v>3</v>
      </c>
      <c r="BZ261" s="3">
        <v>0</v>
      </c>
      <c r="CA261" s="3">
        <v>0</v>
      </c>
      <c r="CB261" s="3" t="s">
        <v>3</v>
      </c>
      <c r="CE261" s="3">
        <v>1566</v>
      </c>
      <c r="CF261" s="3">
        <v>0</v>
      </c>
      <c r="CG261" s="3">
        <v>0</v>
      </c>
      <c r="CM261" s="3">
        <v>0</v>
      </c>
      <c r="CN261" s="3" t="s">
        <v>3</v>
      </c>
      <c r="CO261" s="3">
        <v>0</v>
      </c>
      <c r="CP261" s="3">
        <f t="shared" si="247"/>
        <v>7678.67</v>
      </c>
      <c r="CQ261" s="3">
        <f t="shared" si="248"/>
        <v>150.56</v>
      </c>
      <c r="CR261" s="3">
        <f t="shared" si="272"/>
        <v>0</v>
      </c>
      <c r="CS261" s="3">
        <f t="shared" si="273"/>
        <v>0</v>
      </c>
      <c r="CT261" s="3">
        <f t="shared" si="249"/>
        <v>0</v>
      </c>
      <c r="CU261" s="3">
        <f t="shared" si="250"/>
        <v>0</v>
      </c>
      <c r="CV261" s="3">
        <f t="shared" si="251"/>
        <v>0</v>
      </c>
      <c r="CW261" s="3">
        <f t="shared" si="252"/>
        <v>0</v>
      </c>
      <c r="CX261" s="3">
        <f t="shared" si="253"/>
        <v>0</v>
      </c>
      <c r="CY261" s="3">
        <f t="shared" si="274"/>
        <v>0</v>
      </c>
      <c r="CZ261" s="3">
        <f t="shared" si="275"/>
        <v>0</v>
      </c>
      <c r="DC261" s="3" t="s">
        <v>3</v>
      </c>
      <c r="DD261" s="3" t="s">
        <v>3</v>
      </c>
      <c r="DE261" s="3" t="s">
        <v>3</v>
      </c>
      <c r="DF261" s="3" t="s">
        <v>3</v>
      </c>
      <c r="DG261" s="3" t="s">
        <v>3</v>
      </c>
      <c r="DH261" s="3" t="s">
        <v>3</v>
      </c>
      <c r="DI261" s="3" t="s">
        <v>3</v>
      </c>
      <c r="DJ261" s="3" t="s">
        <v>3</v>
      </c>
      <c r="DK261" s="3" t="s">
        <v>3</v>
      </c>
      <c r="DL261" s="3" t="s">
        <v>3</v>
      </c>
      <c r="DM261" s="3" t="s">
        <v>3</v>
      </c>
      <c r="DN261" s="3">
        <v>0</v>
      </c>
      <c r="DO261" s="3">
        <v>0</v>
      </c>
      <c r="DP261" s="3">
        <v>1</v>
      </c>
      <c r="DQ261" s="3">
        <v>1</v>
      </c>
      <c r="DU261" s="3">
        <v>1010</v>
      </c>
      <c r="DV261" s="3" t="s">
        <v>268</v>
      </c>
      <c r="DW261" s="3" t="s">
        <v>268</v>
      </c>
      <c r="DX261" s="3">
        <v>1</v>
      </c>
      <c r="DZ261" s="3" t="s">
        <v>3</v>
      </c>
      <c r="EA261" s="3" t="s">
        <v>3</v>
      </c>
      <c r="EB261" s="3" t="s">
        <v>3</v>
      </c>
      <c r="EC261" s="3" t="s">
        <v>3</v>
      </c>
      <c r="EE261" s="3">
        <v>55393729</v>
      </c>
      <c r="EF261" s="3">
        <v>201</v>
      </c>
      <c r="EG261" s="3" t="s">
        <v>270</v>
      </c>
      <c r="EH261" s="3">
        <v>0</v>
      </c>
      <c r="EI261" s="3" t="s">
        <v>3</v>
      </c>
      <c r="EJ261" s="3">
        <v>2</v>
      </c>
      <c r="EK261" s="3">
        <v>1618</v>
      </c>
      <c r="EL261" s="3" t="s">
        <v>271</v>
      </c>
      <c r="EM261" s="3" t="s">
        <v>272</v>
      </c>
      <c r="EO261" s="3" t="s">
        <v>3</v>
      </c>
      <c r="EQ261" s="3">
        <v>0</v>
      </c>
      <c r="ER261" s="3">
        <v>15.27</v>
      </c>
      <c r="ES261" s="3">
        <v>15.27</v>
      </c>
      <c r="ET261" s="3">
        <v>0</v>
      </c>
      <c r="EU261" s="3">
        <v>0</v>
      </c>
      <c r="EV261" s="3">
        <v>0</v>
      </c>
      <c r="EW261" s="3">
        <v>0</v>
      </c>
      <c r="EX261" s="3">
        <v>0</v>
      </c>
      <c r="EY261" s="3">
        <v>0</v>
      </c>
      <c r="FQ261" s="3">
        <v>0</v>
      </c>
      <c r="FR261" s="3">
        <v>0</v>
      </c>
      <c r="FS261" s="3">
        <v>0</v>
      </c>
      <c r="FX261" s="3">
        <v>0</v>
      </c>
      <c r="FY261" s="3">
        <v>0</v>
      </c>
      <c r="GA261" s="3" t="s">
        <v>3</v>
      </c>
      <c r="GD261" s="3">
        <v>1</v>
      </c>
      <c r="GF261" s="3">
        <v>570867054</v>
      </c>
      <c r="GG261" s="3">
        <v>2</v>
      </c>
      <c r="GH261" s="3">
        <v>1</v>
      </c>
      <c r="GI261" s="3">
        <v>2</v>
      </c>
      <c r="GJ261" s="3">
        <v>0</v>
      </c>
      <c r="GK261" s="3">
        <v>0</v>
      </c>
      <c r="GL261" s="3">
        <f t="shared" si="254"/>
        <v>0</v>
      </c>
      <c r="GM261" s="3">
        <f t="shared" si="255"/>
        <v>7678.67</v>
      </c>
      <c r="GN261" s="3">
        <f t="shared" si="256"/>
        <v>0</v>
      </c>
      <c r="GO261" s="3">
        <f t="shared" si="257"/>
        <v>7678.67</v>
      </c>
      <c r="GP261" s="3">
        <f t="shared" si="258"/>
        <v>0</v>
      </c>
      <c r="GR261" s="3">
        <v>0</v>
      </c>
      <c r="GS261" s="3">
        <v>3</v>
      </c>
      <c r="GT261" s="3">
        <v>0</v>
      </c>
      <c r="GU261" s="3" t="s">
        <v>3</v>
      </c>
      <c r="GV261" s="3">
        <f t="shared" si="259"/>
        <v>0</v>
      </c>
      <c r="GW261" s="3">
        <v>1</v>
      </c>
      <c r="GX261" s="3">
        <f t="shared" si="260"/>
        <v>0</v>
      </c>
      <c r="HA261" s="3">
        <v>0</v>
      </c>
      <c r="HB261" s="3">
        <v>0</v>
      </c>
      <c r="HC261" s="3">
        <f t="shared" si="261"/>
        <v>0</v>
      </c>
      <c r="HE261" s="3" t="s">
        <v>3</v>
      </c>
      <c r="HF261" s="3" t="s">
        <v>3</v>
      </c>
      <c r="HM261" s="3" t="s">
        <v>3</v>
      </c>
      <c r="HN261" s="3" t="s">
        <v>3</v>
      </c>
      <c r="HO261" s="3" t="s">
        <v>3</v>
      </c>
      <c r="HP261" s="3" t="s">
        <v>3</v>
      </c>
      <c r="HQ261" s="3" t="s">
        <v>3</v>
      </c>
      <c r="HS261" s="3">
        <v>0</v>
      </c>
      <c r="IK261" s="3">
        <v>0</v>
      </c>
    </row>
    <row r="262" spans="1:255" x14ac:dyDescent="0.2">
      <c r="A262" s="2">
        <v>17</v>
      </c>
      <c r="B262" s="2">
        <v>1</v>
      </c>
      <c r="C262" s="2"/>
      <c r="D262" s="2"/>
      <c r="E262" s="2" t="s">
        <v>386</v>
      </c>
      <c r="F262" s="2" t="s">
        <v>387</v>
      </c>
      <c r="G262" s="2" t="s">
        <v>388</v>
      </c>
      <c r="H262" s="2" t="s">
        <v>268</v>
      </c>
      <c r="I262" s="2">
        <v>43</v>
      </c>
      <c r="J262" s="2">
        <v>0</v>
      </c>
      <c r="K262" s="2">
        <v>43</v>
      </c>
      <c r="L262" s="2"/>
      <c r="M262" s="2"/>
      <c r="N262" s="2"/>
      <c r="O262" s="2">
        <f t="shared" si="237"/>
        <v>1719.57</v>
      </c>
      <c r="P262" s="2">
        <f t="shared" si="238"/>
        <v>1719.57</v>
      </c>
      <c r="Q262" s="2">
        <f t="shared" si="264"/>
        <v>0</v>
      </c>
      <c r="R262" s="2">
        <f t="shared" si="265"/>
        <v>0</v>
      </c>
      <c r="S262" s="2">
        <f t="shared" si="239"/>
        <v>0</v>
      </c>
      <c r="T262" s="2">
        <f t="shared" si="240"/>
        <v>0</v>
      </c>
      <c r="U262" s="2">
        <f t="shared" si="241"/>
        <v>0</v>
      </c>
      <c r="V262" s="2">
        <f t="shared" si="242"/>
        <v>0</v>
      </c>
      <c r="W262" s="2">
        <f t="shared" si="243"/>
        <v>0</v>
      </c>
      <c r="X262" s="2">
        <f t="shared" si="266"/>
        <v>0</v>
      </c>
      <c r="Y262" s="2">
        <f t="shared" si="267"/>
        <v>0</v>
      </c>
      <c r="Z262" s="2"/>
      <c r="AA262" s="2">
        <v>55929113</v>
      </c>
      <c r="AB262" s="2">
        <f t="shared" si="244"/>
        <v>39.99</v>
      </c>
      <c r="AC262" s="2">
        <f t="shared" si="268"/>
        <v>39.99</v>
      </c>
      <c r="AD262" s="2">
        <f t="shared" si="269"/>
        <v>0</v>
      </c>
      <c r="AE262" s="2">
        <f t="shared" si="270"/>
        <v>0</v>
      </c>
      <c r="AF262" s="2">
        <f t="shared" si="270"/>
        <v>0</v>
      </c>
      <c r="AG262" s="2">
        <f t="shared" si="245"/>
        <v>0</v>
      </c>
      <c r="AH262" s="2">
        <f t="shared" si="271"/>
        <v>0</v>
      </c>
      <c r="AI262" s="2">
        <f t="shared" si="271"/>
        <v>0</v>
      </c>
      <c r="AJ262" s="2">
        <f t="shared" si="246"/>
        <v>0</v>
      </c>
      <c r="AK262" s="2">
        <v>39.99</v>
      </c>
      <c r="AL262" s="2">
        <v>39.99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1</v>
      </c>
      <c r="AW262" s="2">
        <v>1</v>
      </c>
      <c r="AX262" s="2"/>
      <c r="AY262" s="2"/>
      <c r="AZ262" s="2">
        <v>1</v>
      </c>
      <c r="BA262" s="2">
        <v>1</v>
      </c>
      <c r="BB262" s="2">
        <v>1</v>
      </c>
      <c r="BC262" s="2">
        <v>1</v>
      </c>
      <c r="BD262" s="2" t="s">
        <v>3</v>
      </c>
      <c r="BE262" s="2" t="s">
        <v>3</v>
      </c>
      <c r="BF262" s="2" t="s">
        <v>3</v>
      </c>
      <c r="BG262" s="2" t="s">
        <v>3</v>
      </c>
      <c r="BH262" s="2">
        <v>3</v>
      </c>
      <c r="BI262" s="2">
        <v>2</v>
      </c>
      <c r="BJ262" s="2" t="s">
        <v>389</v>
      </c>
      <c r="BK262" s="2"/>
      <c r="BL262" s="2"/>
      <c r="BM262" s="2">
        <v>1618</v>
      </c>
      <c r="BN262" s="2">
        <v>0</v>
      </c>
      <c r="BO262" s="2" t="s">
        <v>3</v>
      </c>
      <c r="BP262" s="2">
        <v>0</v>
      </c>
      <c r="BQ262" s="2">
        <v>201</v>
      </c>
      <c r="BR262" s="2">
        <v>0</v>
      </c>
      <c r="BS262" s="2">
        <v>1</v>
      </c>
      <c r="BT262" s="2">
        <v>1</v>
      </c>
      <c r="BU262" s="2">
        <v>1</v>
      </c>
      <c r="BV262" s="2">
        <v>1</v>
      </c>
      <c r="BW262" s="2">
        <v>1</v>
      </c>
      <c r="BX262" s="2">
        <v>1</v>
      </c>
      <c r="BY262" s="2" t="s">
        <v>3</v>
      </c>
      <c r="BZ262" s="2">
        <v>0</v>
      </c>
      <c r="CA262" s="2">
        <v>0</v>
      </c>
      <c r="CB262" s="2" t="s">
        <v>3</v>
      </c>
      <c r="CC262" s="2"/>
      <c r="CD262" s="2"/>
      <c r="CE262" s="2">
        <v>1566</v>
      </c>
      <c r="CF262" s="2">
        <v>0</v>
      </c>
      <c r="CG262" s="2">
        <v>0</v>
      </c>
      <c r="CH262" s="2"/>
      <c r="CI262" s="2"/>
      <c r="CJ262" s="2"/>
      <c r="CK262" s="2"/>
      <c r="CL262" s="2"/>
      <c r="CM262" s="2">
        <v>0</v>
      </c>
      <c r="CN262" s="2" t="s">
        <v>3</v>
      </c>
      <c r="CO262" s="2">
        <v>0</v>
      </c>
      <c r="CP262" s="2">
        <f t="shared" si="247"/>
        <v>1719.57</v>
      </c>
      <c r="CQ262" s="2">
        <f t="shared" si="248"/>
        <v>39.99</v>
      </c>
      <c r="CR262" s="2">
        <f t="shared" si="272"/>
        <v>0</v>
      </c>
      <c r="CS262" s="2">
        <f t="shared" si="273"/>
        <v>0</v>
      </c>
      <c r="CT262" s="2">
        <f t="shared" si="249"/>
        <v>0</v>
      </c>
      <c r="CU262" s="2">
        <f t="shared" si="250"/>
        <v>0</v>
      </c>
      <c r="CV262" s="2">
        <f t="shared" si="251"/>
        <v>0</v>
      </c>
      <c r="CW262" s="2">
        <f t="shared" si="252"/>
        <v>0</v>
      </c>
      <c r="CX262" s="2">
        <f t="shared" si="253"/>
        <v>0</v>
      </c>
      <c r="CY262" s="2">
        <f t="shared" si="274"/>
        <v>0</v>
      </c>
      <c r="CZ262" s="2">
        <f t="shared" si="275"/>
        <v>0</v>
      </c>
      <c r="DA262" s="2"/>
      <c r="DB262" s="2"/>
      <c r="DC262" s="2" t="s">
        <v>3</v>
      </c>
      <c r="DD262" s="2" t="s">
        <v>3</v>
      </c>
      <c r="DE262" s="2" t="s">
        <v>3</v>
      </c>
      <c r="DF262" s="2" t="s">
        <v>3</v>
      </c>
      <c r="DG262" s="2" t="s">
        <v>3</v>
      </c>
      <c r="DH262" s="2" t="s">
        <v>3</v>
      </c>
      <c r="DI262" s="2" t="s">
        <v>3</v>
      </c>
      <c r="DJ262" s="2" t="s">
        <v>3</v>
      </c>
      <c r="DK262" s="2" t="s">
        <v>3</v>
      </c>
      <c r="DL262" s="2" t="s">
        <v>3</v>
      </c>
      <c r="DM262" s="2" t="s">
        <v>3</v>
      </c>
      <c r="DN262" s="2">
        <v>0</v>
      </c>
      <c r="DO262" s="2">
        <v>0</v>
      </c>
      <c r="DP262" s="2">
        <v>1</v>
      </c>
      <c r="DQ262" s="2">
        <v>1</v>
      </c>
      <c r="DR262" s="2"/>
      <c r="DS262" s="2"/>
      <c r="DT262" s="2"/>
      <c r="DU262" s="2">
        <v>1010</v>
      </c>
      <c r="DV262" s="2" t="s">
        <v>268</v>
      </c>
      <c r="DW262" s="2" t="s">
        <v>268</v>
      </c>
      <c r="DX262" s="2">
        <v>1</v>
      </c>
      <c r="DY262" s="2"/>
      <c r="DZ262" s="2" t="s">
        <v>3</v>
      </c>
      <c r="EA262" s="2" t="s">
        <v>3</v>
      </c>
      <c r="EB262" s="2" t="s">
        <v>3</v>
      </c>
      <c r="EC262" s="2" t="s">
        <v>3</v>
      </c>
      <c r="ED262" s="2"/>
      <c r="EE262" s="2">
        <v>55393729</v>
      </c>
      <c r="EF262" s="2">
        <v>201</v>
      </c>
      <c r="EG262" s="2" t="s">
        <v>270</v>
      </c>
      <c r="EH262" s="2">
        <v>0</v>
      </c>
      <c r="EI262" s="2" t="s">
        <v>3</v>
      </c>
      <c r="EJ262" s="2">
        <v>2</v>
      </c>
      <c r="EK262" s="2">
        <v>1618</v>
      </c>
      <c r="EL262" s="2" t="s">
        <v>271</v>
      </c>
      <c r="EM262" s="2" t="s">
        <v>272</v>
      </c>
      <c r="EN262" s="2"/>
      <c r="EO262" s="2" t="s">
        <v>3</v>
      </c>
      <c r="EP262" s="2"/>
      <c r="EQ262" s="2">
        <v>0</v>
      </c>
      <c r="ER262" s="2">
        <v>39.99</v>
      </c>
      <c r="ES262" s="2">
        <v>39.99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>
        <v>0</v>
      </c>
      <c r="FR262" s="2">
        <v>0</v>
      </c>
      <c r="FS262" s="2">
        <v>0</v>
      </c>
      <c r="FT262" s="2"/>
      <c r="FU262" s="2"/>
      <c r="FV262" s="2"/>
      <c r="FW262" s="2"/>
      <c r="FX262" s="2">
        <v>0</v>
      </c>
      <c r="FY262" s="2">
        <v>0</v>
      </c>
      <c r="FZ262" s="2"/>
      <c r="GA262" s="2" t="s">
        <v>3</v>
      </c>
      <c r="GB262" s="2"/>
      <c r="GC262" s="2"/>
      <c r="GD262" s="2">
        <v>1</v>
      </c>
      <c r="GE262" s="2"/>
      <c r="GF262" s="2">
        <v>-1259082691</v>
      </c>
      <c r="GG262" s="2">
        <v>2</v>
      </c>
      <c r="GH262" s="2">
        <v>1</v>
      </c>
      <c r="GI262" s="2">
        <v>-2</v>
      </c>
      <c r="GJ262" s="2">
        <v>0</v>
      </c>
      <c r="GK262" s="2">
        <v>0</v>
      </c>
      <c r="GL262" s="2">
        <f t="shared" si="254"/>
        <v>0</v>
      </c>
      <c r="GM262" s="2">
        <f t="shared" si="255"/>
        <v>1719.57</v>
      </c>
      <c r="GN262" s="2">
        <f t="shared" si="256"/>
        <v>0</v>
      </c>
      <c r="GO262" s="2">
        <f t="shared" si="257"/>
        <v>1719.57</v>
      </c>
      <c r="GP262" s="2">
        <f t="shared" si="258"/>
        <v>0</v>
      </c>
      <c r="GQ262" s="2"/>
      <c r="GR262" s="2">
        <v>0</v>
      </c>
      <c r="GS262" s="2">
        <v>3</v>
      </c>
      <c r="GT262" s="2">
        <v>0</v>
      </c>
      <c r="GU262" s="2" t="s">
        <v>3</v>
      </c>
      <c r="GV262" s="2">
        <f t="shared" si="259"/>
        <v>0</v>
      </c>
      <c r="GW262" s="2">
        <v>1</v>
      </c>
      <c r="GX262" s="2">
        <f t="shared" si="260"/>
        <v>0</v>
      </c>
      <c r="GY262" s="2"/>
      <c r="GZ262" s="2"/>
      <c r="HA262" s="2">
        <v>0</v>
      </c>
      <c r="HB262" s="2">
        <v>0</v>
      </c>
      <c r="HC262" s="2">
        <f t="shared" si="261"/>
        <v>0</v>
      </c>
      <c r="HD262" s="2"/>
      <c r="HE262" s="2" t="s">
        <v>3</v>
      </c>
      <c r="HF262" s="2" t="s">
        <v>3</v>
      </c>
      <c r="HG262" s="2"/>
      <c r="HH262" s="2"/>
      <c r="HI262" s="2"/>
      <c r="HJ262" s="2"/>
      <c r="HK262" s="2"/>
      <c r="HL262" s="2"/>
      <c r="HM262" s="2" t="s">
        <v>3</v>
      </c>
      <c r="HN262" s="2" t="s">
        <v>3</v>
      </c>
      <c r="HO262" s="2" t="s">
        <v>3</v>
      </c>
      <c r="HP262" s="2" t="s">
        <v>3</v>
      </c>
      <c r="HQ262" s="2" t="s">
        <v>3</v>
      </c>
      <c r="HR262" s="2"/>
      <c r="HS262" s="2">
        <v>0</v>
      </c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>
        <v>0</v>
      </c>
      <c r="IL262" s="2"/>
      <c r="IM262" s="2"/>
      <c r="IN262" s="2"/>
      <c r="IO262" s="2"/>
      <c r="IP262" s="2"/>
      <c r="IQ262" s="2"/>
      <c r="IR262" s="2"/>
      <c r="IS262" s="2"/>
      <c r="IT262" s="2"/>
      <c r="IU262" s="2"/>
    </row>
    <row r="263" spans="1:255" x14ac:dyDescent="0.2">
      <c r="A263" s="3">
        <v>17</v>
      </c>
      <c r="B263" s="3">
        <v>1</v>
      </c>
      <c r="E263" s="3" t="s">
        <v>386</v>
      </c>
      <c r="F263" s="3" t="s">
        <v>387</v>
      </c>
      <c r="G263" s="3" t="s">
        <v>388</v>
      </c>
      <c r="H263" s="3" t="s">
        <v>268</v>
      </c>
      <c r="I263" s="3">
        <v>43</v>
      </c>
      <c r="J263" s="3">
        <v>0</v>
      </c>
      <c r="K263" s="3">
        <v>43</v>
      </c>
      <c r="O263" s="3">
        <f t="shared" si="237"/>
        <v>16954.96</v>
      </c>
      <c r="P263" s="3">
        <f t="shared" si="238"/>
        <v>16954.96</v>
      </c>
      <c r="Q263" s="3">
        <f t="shared" si="264"/>
        <v>0</v>
      </c>
      <c r="R263" s="3">
        <f t="shared" si="265"/>
        <v>0</v>
      </c>
      <c r="S263" s="3">
        <f t="shared" si="239"/>
        <v>0</v>
      </c>
      <c r="T263" s="3">
        <f t="shared" si="240"/>
        <v>0</v>
      </c>
      <c r="U263" s="3">
        <f t="shared" si="241"/>
        <v>0</v>
      </c>
      <c r="V263" s="3">
        <f t="shared" si="242"/>
        <v>0</v>
      </c>
      <c r="W263" s="3">
        <f t="shared" si="243"/>
        <v>0</v>
      </c>
      <c r="X263" s="3">
        <f t="shared" si="266"/>
        <v>0</v>
      </c>
      <c r="Y263" s="3">
        <f t="shared" si="267"/>
        <v>0</v>
      </c>
      <c r="AA263" s="3">
        <v>55929115</v>
      </c>
      <c r="AB263" s="3">
        <f t="shared" si="244"/>
        <v>39.99</v>
      </c>
      <c r="AC263" s="3">
        <f t="shared" si="268"/>
        <v>39.99</v>
      </c>
      <c r="AD263" s="3">
        <f t="shared" si="269"/>
        <v>0</v>
      </c>
      <c r="AE263" s="3">
        <f t="shared" si="270"/>
        <v>0</v>
      </c>
      <c r="AF263" s="3">
        <f t="shared" si="270"/>
        <v>0</v>
      </c>
      <c r="AG263" s="3">
        <f t="shared" si="245"/>
        <v>0</v>
      </c>
      <c r="AH263" s="3">
        <f t="shared" si="271"/>
        <v>0</v>
      </c>
      <c r="AI263" s="3">
        <f t="shared" si="271"/>
        <v>0</v>
      </c>
      <c r="AJ263" s="3">
        <f t="shared" si="246"/>
        <v>0</v>
      </c>
      <c r="AK263" s="3">
        <v>39.99</v>
      </c>
      <c r="AL263" s="3">
        <v>39.99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1</v>
      </c>
      <c r="AW263" s="3">
        <v>1</v>
      </c>
      <c r="AZ263" s="3">
        <v>1</v>
      </c>
      <c r="BA263" s="3">
        <v>1</v>
      </c>
      <c r="BB263" s="3">
        <v>1</v>
      </c>
      <c r="BC263" s="3">
        <v>9.86</v>
      </c>
      <c r="BD263" s="3" t="s">
        <v>3</v>
      </c>
      <c r="BE263" s="3" t="s">
        <v>3</v>
      </c>
      <c r="BF263" s="3" t="s">
        <v>3</v>
      </c>
      <c r="BG263" s="3" t="s">
        <v>3</v>
      </c>
      <c r="BH263" s="3">
        <v>3</v>
      </c>
      <c r="BI263" s="3">
        <v>2</v>
      </c>
      <c r="BJ263" s="3" t="s">
        <v>389</v>
      </c>
      <c r="BM263" s="3">
        <v>1618</v>
      </c>
      <c r="BN263" s="3">
        <v>0</v>
      </c>
      <c r="BO263" s="3" t="s">
        <v>387</v>
      </c>
      <c r="BP263" s="3">
        <v>1</v>
      </c>
      <c r="BQ263" s="3">
        <v>201</v>
      </c>
      <c r="BR263" s="3">
        <v>0</v>
      </c>
      <c r="BS263" s="3">
        <v>1</v>
      </c>
      <c r="BT263" s="3">
        <v>1</v>
      </c>
      <c r="BU263" s="3">
        <v>1</v>
      </c>
      <c r="BV263" s="3">
        <v>1</v>
      </c>
      <c r="BW263" s="3">
        <v>1</v>
      </c>
      <c r="BX263" s="3">
        <v>1</v>
      </c>
      <c r="BY263" s="3" t="s">
        <v>3</v>
      </c>
      <c r="BZ263" s="3">
        <v>0</v>
      </c>
      <c r="CA263" s="3">
        <v>0</v>
      </c>
      <c r="CB263" s="3" t="s">
        <v>3</v>
      </c>
      <c r="CE263" s="3">
        <v>1566</v>
      </c>
      <c r="CF263" s="3">
        <v>0</v>
      </c>
      <c r="CG263" s="3">
        <v>0</v>
      </c>
      <c r="CM263" s="3">
        <v>0</v>
      </c>
      <c r="CN263" s="3" t="s">
        <v>3</v>
      </c>
      <c r="CO263" s="3">
        <v>0</v>
      </c>
      <c r="CP263" s="3">
        <f t="shared" si="247"/>
        <v>16954.96</v>
      </c>
      <c r="CQ263" s="3">
        <f t="shared" si="248"/>
        <v>394.3</v>
      </c>
      <c r="CR263" s="3">
        <f t="shared" si="272"/>
        <v>0</v>
      </c>
      <c r="CS263" s="3">
        <f t="shared" si="273"/>
        <v>0</v>
      </c>
      <c r="CT263" s="3">
        <f t="shared" si="249"/>
        <v>0</v>
      </c>
      <c r="CU263" s="3">
        <f t="shared" si="250"/>
        <v>0</v>
      </c>
      <c r="CV263" s="3">
        <f t="shared" si="251"/>
        <v>0</v>
      </c>
      <c r="CW263" s="3">
        <f t="shared" si="252"/>
        <v>0</v>
      </c>
      <c r="CX263" s="3">
        <f t="shared" si="253"/>
        <v>0</v>
      </c>
      <c r="CY263" s="3">
        <f t="shared" si="274"/>
        <v>0</v>
      </c>
      <c r="CZ263" s="3">
        <f t="shared" si="275"/>
        <v>0</v>
      </c>
      <c r="DC263" s="3" t="s">
        <v>3</v>
      </c>
      <c r="DD263" s="3" t="s">
        <v>3</v>
      </c>
      <c r="DE263" s="3" t="s">
        <v>3</v>
      </c>
      <c r="DF263" s="3" t="s">
        <v>3</v>
      </c>
      <c r="DG263" s="3" t="s">
        <v>3</v>
      </c>
      <c r="DH263" s="3" t="s">
        <v>3</v>
      </c>
      <c r="DI263" s="3" t="s">
        <v>3</v>
      </c>
      <c r="DJ263" s="3" t="s">
        <v>3</v>
      </c>
      <c r="DK263" s="3" t="s">
        <v>3</v>
      </c>
      <c r="DL263" s="3" t="s">
        <v>3</v>
      </c>
      <c r="DM263" s="3" t="s">
        <v>3</v>
      </c>
      <c r="DN263" s="3">
        <v>0</v>
      </c>
      <c r="DO263" s="3">
        <v>0</v>
      </c>
      <c r="DP263" s="3">
        <v>1</v>
      </c>
      <c r="DQ263" s="3">
        <v>1</v>
      </c>
      <c r="DU263" s="3">
        <v>1010</v>
      </c>
      <c r="DV263" s="3" t="s">
        <v>268</v>
      </c>
      <c r="DW263" s="3" t="s">
        <v>268</v>
      </c>
      <c r="DX263" s="3">
        <v>1</v>
      </c>
      <c r="DZ263" s="3" t="s">
        <v>3</v>
      </c>
      <c r="EA263" s="3" t="s">
        <v>3</v>
      </c>
      <c r="EB263" s="3" t="s">
        <v>3</v>
      </c>
      <c r="EC263" s="3" t="s">
        <v>3</v>
      </c>
      <c r="EE263" s="3">
        <v>55393729</v>
      </c>
      <c r="EF263" s="3">
        <v>201</v>
      </c>
      <c r="EG263" s="3" t="s">
        <v>270</v>
      </c>
      <c r="EH263" s="3">
        <v>0</v>
      </c>
      <c r="EI263" s="3" t="s">
        <v>3</v>
      </c>
      <c r="EJ263" s="3">
        <v>2</v>
      </c>
      <c r="EK263" s="3">
        <v>1618</v>
      </c>
      <c r="EL263" s="3" t="s">
        <v>271</v>
      </c>
      <c r="EM263" s="3" t="s">
        <v>272</v>
      </c>
      <c r="EO263" s="3" t="s">
        <v>3</v>
      </c>
      <c r="EQ263" s="3">
        <v>0</v>
      </c>
      <c r="ER263" s="3">
        <v>39.99</v>
      </c>
      <c r="ES263" s="3">
        <v>39.99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0</v>
      </c>
      <c r="FQ263" s="3">
        <v>0</v>
      </c>
      <c r="FR263" s="3">
        <v>0</v>
      </c>
      <c r="FS263" s="3">
        <v>0</v>
      </c>
      <c r="FX263" s="3">
        <v>0</v>
      </c>
      <c r="FY263" s="3">
        <v>0</v>
      </c>
      <c r="GA263" s="3" t="s">
        <v>3</v>
      </c>
      <c r="GD263" s="3">
        <v>1</v>
      </c>
      <c r="GF263" s="3">
        <v>-1259082691</v>
      </c>
      <c r="GG263" s="3">
        <v>2</v>
      </c>
      <c r="GH263" s="3">
        <v>1</v>
      </c>
      <c r="GI263" s="3">
        <v>2</v>
      </c>
      <c r="GJ263" s="3">
        <v>0</v>
      </c>
      <c r="GK263" s="3">
        <v>0</v>
      </c>
      <c r="GL263" s="3">
        <f t="shared" si="254"/>
        <v>0</v>
      </c>
      <c r="GM263" s="3">
        <f t="shared" si="255"/>
        <v>16954.96</v>
      </c>
      <c r="GN263" s="3">
        <f t="shared" si="256"/>
        <v>0</v>
      </c>
      <c r="GO263" s="3">
        <f t="shared" si="257"/>
        <v>16954.96</v>
      </c>
      <c r="GP263" s="3">
        <f t="shared" si="258"/>
        <v>0</v>
      </c>
      <c r="GR263" s="3">
        <v>0</v>
      </c>
      <c r="GS263" s="3">
        <v>3</v>
      </c>
      <c r="GT263" s="3">
        <v>0</v>
      </c>
      <c r="GU263" s="3" t="s">
        <v>3</v>
      </c>
      <c r="GV263" s="3">
        <f t="shared" si="259"/>
        <v>0</v>
      </c>
      <c r="GW263" s="3">
        <v>1</v>
      </c>
      <c r="GX263" s="3">
        <f t="shared" si="260"/>
        <v>0</v>
      </c>
      <c r="HA263" s="3">
        <v>0</v>
      </c>
      <c r="HB263" s="3">
        <v>0</v>
      </c>
      <c r="HC263" s="3">
        <f t="shared" si="261"/>
        <v>0</v>
      </c>
      <c r="HE263" s="3" t="s">
        <v>3</v>
      </c>
      <c r="HF263" s="3" t="s">
        <v>3</v>
      </c>
      <c r="HM263" s="3" t="s">
        <v>3</v>
      </c>
      <c r="HN263" s="3" t="s">
        <v>3</v>
      </c>
      <c r="HO263" s="3" t="s">
        <v>3</v>
      </c>
      <c r="HP263" s="3" t="s">
        <v>3</v>
      </c>
      <c r="HQ263" s="3" t="s">
        <v>3</v>
      </c>
      <c r="HS263" s="3">
        <v>0</v>
      </c>
      <c r="IK263" s="3">
        <v>0</v>
      </c>
    </row>
    <row r="264" spans="1:255" x14ac:dyDescent="0.2">
      <c r="A264" s="2">
        <v>17</v>
      </c>
      <c r="B264" s="2">
        <v>1</v>
      </c>
      <c r="C264" s="2"/>
      <c r="D264" s="2"/>
      <c r="E264" s="2" t="s">
        <v>390</v>
      </c>
      <c r="F264" s="2" t="s">
        <v>391</v>
      </c>
      <c r="G264" s="2" t="s">
        <v>392</v>
      </c>
      <c r="H264" s="2" t="s">
        <v>268</v>
      </c>
      <c r="I264" s="2">
        <v>43</v>
      </c>
      <c r="J264" s="2">
        <v>0</v>
      </c>
      <c r="K264" s="2">
        <v>43</v>
      </c>
      <c r="L264" s="2"/>
      <c r="M264" s="2"/>
      <c r="N264" s="2"/>
      <c r="O264" s="2">
        <f t="shared" si="237"/>
        <v>348.73</v>
      </c>
      <c r="P264" s="2">
        <f t="shared" si="238"/>
        <v>348.73</v>
      </c>
      <c r="Q264" s="2">
        <f t="shared" si="264"/>
        <v>0</v>
      </c>
      <c r="R264" s="2">
        <f t="shared" si="265"/>
        <v>0</v>
      </c>
      <c r="S264" s="2">
        <f t="shared" si="239"/>
        <v>0</v>
      </c>
      <c r="T264" s="2">
        <f t="shared" si="240"/>
        <v>0</v>
      </c>
      <c r="U264" s="2">
        <f t="shared" si="241"/>
        <v>0</v>
      </c>
      <c r="V264" s="2">
        <f t="shared" si="242"/>
        <v>0</v>
      </c>
      <c r="W264" s="2">
        <f t="shared" si="243"/>
        <v>0</v>
      </c>
      <c r="X264" s="2">
        <f t="shared" si="266"/>
        <v>0</v>
      </c>
      <c r="Y264" s="2">
        <f t="shared" si="267"/>
        <v>0</v>
      </c>
      <c r="Z264" s="2"/>
      <c r="AA264" s="2">
        <v>55929113</v>
      </c>
      <c r="AB264" s="2">
        <f t="shared" si="244"/>
        <v>8.11</v>
      </c>
      <c r="AC264" s="2">
        <f t="shared" si="268"/>
        <v>8.11</v>
      </c>
      <c r="AD264" s="2">
        <f t="shared" si="269"/>
        <v>0</v>
      </c>
      <c r="AE264" s="2">
        <f t="shared" si="270"/>
        <v>0</v>
      </c>
      <c r="AF264" s="2">
        <f t="shared" si="270"/>
        <v>0</v>
      </c>
      <c r="AG264" s="2">
        <f t="shared" si="245"/>
        <v>0</v>
      </c>
      <c r="AH264" s="2">
        <f t="shared" si="271"/>
        <v>0</v>
      </c>
      <c r="AI264" s="2">
        <f t="shared" si="271"/>
        <v>0</v>
      </c>
      <c r="AJ264" s="2">
        <f t="shared" si="246"/>
        <v>0</v>
      </c>
      <c r="AK264" s="2">
        <v>8.11</v>
      </c>
      <c r="AL264" s="2">
        <v>8.11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1</v>
      </c>
      <c r="AW264" s="2">
        <v>1</v>
      </c>
      <c r="AX264" s="2"/>
      <c r="AY264" s="2"/>
      <c r="AZ264" s="2">
        <v>1</v>
      </c>
      <c r="BA264" s="2">
        <v>1</v>
      </c>
      <c r="BB264" s="2">
        <v>1</v>
      </c>
      <c r="BC264" s="2">
        <v>1</v>
      </c>
      <c r="BD264" s="2" t="s">
        <v>3</v>
      </c>
      <c r="BE264" s="2" t="s">
        <v>3</v>
      </c>
      <c r="BF264" s="2" t="s">
        <v>3</v>
      </c>
      <c r="BG264" s="2" t="s">
        <v>3</v>
      </c>
      <c r="BH264" s="2">
        <v>3</v>
      </c>
      <c r="BI264" s="2">
        <v>2</v>
      </c>
      <c r="BJ264" s="2" t="s">
        <v>393</v>
      </c>
      <c r="BK264" s="2"/>
      <c r="BL264" s="2"/>
      <c r="BM264" s="2">
        <v>1618</v>
      </c>
      <c r="BN264" s="2">
        <v>0</v>
      </c>
      <c r="BO264" s="2" t="s">
        <v>3</v>
      </c>
      <c r="BP264" s="2">
        <v>0</v>
      </c>
      <c r="BQ264" s="2">
        <v>201</v>
      </c>
      <c r="BR264" s="2">
        <v>0</v>
      </c>
      <c r="BS264" s="2">
        <v>1</v>
      </c>
      <c r="BT264" s="2">
        <v>1</v>
      </c>
      <c r="BU264" s="2">
        <v>1</v>
      </c>
      <c r="BV264" s="2">
        <v>1</v>
      </c>
      <c r="BW264" s="2">
        <v>1</v>
      </c>
      <c r="BX264" s="2">
        <v>1</v>
      </c>
      <c r="BY264" s="2" t="s">
        <v>3</v>
      </c>
      <c r="BZ264" s="2">
        <v>0</v>
      </c>
      <c r="CA264" s="2">
        <v>0</v>
      </c>
      <c r="CB264" s="2" t="s">
        <v>3</v>
      </c>
      <c r="CC264" s="2"/>
      <c r="CD264" s="2"/>
      <c r="CE264" s="2">
        <v>1566</v>
      </c>
      <c r="CF264" s="2">
        <v>0</v>
      </c>
      <c r="CG264" s="2">
        <v>0</v>
      </c>
      <c r="CH264" s="2"/>
      <c r="CI264" s="2"/>
      <c r="CJ264" s="2"/>
      <c r="CK264" s="2"/>
      <c r="CL264" s="2"/>
      <c r="CM264" s="2">
        <v>0</v>
      </c>
      <c r="CN264" s="2" t="s">
        <v>3</v>
      </c>
      <c r="CO264" s="2">
        <v>0</v>
      </c>
      <c r="CP264" s="2">
        <f t="shared" si="247"/>
        <v>348.73</v>
      </c>
      <c r="CQ264" s="2">
        <f t="shared" si="248"/>
        <v>8.11</v>
      </c>
      <c r="CR264" s="2">
        <f t="shared" si="272"/>
        <v>0</v>
      </c>
      <c r="CS264" s="2">
        <f t="shared" si="273"/>
        <v>0</v>
      </c>
      <c r="CT264" s="2">
        <f t="shared" si="249"/>
        <v>0</v>
      </c>
      <c r="CU264" s="2">
        <f t="shared" si="250"/>
        <v>0</v>
      </c>
      <c r="CV264" s="2">
        <f t="shared" si="251"/>
        <v>0</v>
      </c>
      <c r="CW264" s="2">
        <f t="shared" si="252"/>
        <v>0</v>
      </c>
      <c r="CX264" s="2">
        <f t="shared" si="253"/>
        <v>0</v>
      </c>
      <c r="CY264" s="2">
        <f t="shared" si="274"/>
        <v>0</v>
      </c>
      <c r="CZ264" s="2">
        <f t="shared" si="275"/>
        <v>0</v>
      </c>
      <c r="DA264" s="2"/>
      <c r="DB264" s="2"/>
      <c r="DC264" s="2" t="s">
        <v>3</v>
      </c>
      <c r="DD264" s="2" t="s">
        <v>3</v>
      </c>
      <c r="DE264" s="2" t="s">
        <v>3</v>
      </c>
      <c r="DF264" s="2" t="s">
        <v>3</v>
      </c>
      <c r="DG264" s="2" t="s">
        <v>3</v>
      </c>
      <c r="DH264" s="2" t="s">
        <v>3</v>
      </c>
      <c r="DI264" s="2" t="s">
        <v>3</v>
      </c>
      <c r="DJ264" s="2" t="s">
        <v>3</v>
      </c>
      <c r="DK264" s="2" t="s">
        <v>3</v>
      </c>
      <c r="DL264" s="2" t="s">
        <v>3</v>
      </c>
      <c r="DM264" s="2" t="s">
        <v>3</v>
      </c>
      <c r="DN264" s="2">
        <v>0</v>
      </c>
      <c r="DO264" s="2">
        <v>0</v>
      </c>
      <c r="DP264" s="2">
        <v>1</v>
      </c>
      <c r="DQ264" s="2">
        <v>1</v>
      </c>
      <c r="DR264" s="2"/>
      <c r="DS264" s="2"/>
      <c r="DT264" s="2"/>
      <c r="DU264" s="2">
        <v>1010</v>
      </c>
      <c r="DV264" s="2" t="s">
        <v>268</v>
      </c>
      <c r="DW264" s="2" t="s">
        <v>268</v>
      </c>
      <c r="DX264" s="2">
        <v>1</v>
      </c>
      <c r="DY264" s="2"/>
      <c r="DZ264" s="2" t="s">
        <v>3</v>
      </c>
      <c r="EA264" s="2" t="s">
        <v>3</v>
      </c>
      <c r="EB264" s="2" t="s">
        <v>3</v>
      </c>
      <c r="EC264" s="2" t="s">
        <v>3</v>
      </c>
      <c r="ED264" s="2"/>
      <c r="EE264" s="2">
        <v>55393729</v>
      </c>
      <c r="EF264" s="2">
        <v>201</v>
      </c>
      <c r="EG264" s="2" t="s">
        <v>270</v>
      </c>
      <c r="EH264" s="2">
        <v>0</v>
      </c>
      <c r="EI264" s="2" t="s">
        <v>3</v>
      </c>
      <c r="EJ264" s="2">
        <v>2</v>
      </c>
      <c r="EK264" s="2">
        <v>1618</v>
      </c>
      <c r="EL264" s="2" t="s">
        <v>271</v>
      </c>
      <c r="EM264" s="2" t="s">
        <v>272</v>
      </c>
      <c r="EN264" s="2"/>
      <c r="EO264" s="2" t="s">
        <v>3</v>
      </c>
      <c r="EP264" s="2"/>
      <c r="EQ264" s="2">
        <v>0</v>
      </c>
      <c r="ER264" s="2">
        <v>8.11</v>
      </c>
      <c r="ES264" s="2">
        <v>8.11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>
        <v>0</v>
      </c>
      <c r="FR264" s="2">
        <v>0</v>
      </c>
      <c r="FS264" s="2">
        <v>0</v>
      </c>
      <c r="FT264" s="2"/>
      <c r="FU264" s="2"/>
      <c r="FV264" s="2"/>
      <c r="FW264" s="2"/>
      <c r="FX264" s="2">
        <v>0</v>
      </c>
      <c r="FY264" s="2">
        <v>0</v>
      </c>
      <c r="FZ264" s="2"/>
      <c r="GA264" s="2" t="s">
        <v>3</v>
      </c>
      <c r="GB264" s="2"/>
      <c r="GC264" s="2"/>
      <c r="GD264" s="2">
        <v>1</v>
      </c>
      <c r="GE264" s="2"/>
      <c r="GF264" s="2">
        <v>1460852410</v>
      </c>
      <c r="GG264" s="2">
        <v>2</v>
      </c>
      <c r="GH264" s="2">
        <v>1</v>
      </c>
      <c r="GI264" s="2">
        <v>-2</v>
      </c>
      <c r="GJ264" s="2">
        <v>0</v>
      </c>
      <c r="GK264" s="2">
        <v>0</v>
      </c>
      <c r="GL264" s="2">
        <f t="shared" si="254"/>
        <v>0</v>
      </c>
      <c r="GM264" s="2">
        <f t="shared" si="255"/>
        <v>348.73</v>
      </c>
      <c r="GN264" s="2">
        <f t="shared" si="256"/>
        <v>0</v>
      </c>
      <c r="GO264" s="2">
        <f t="shared" si="257"/>
        <v>348.73</v>
      </c>
      <c r="GP264" s="2">
        <f t="shared" si="258"/>
        <v>0</v>
      </c>
      <c r="GQ264" s="2"/>
      <c r="GR264" s="2">
        <v>0</v>
      </c>
      <c r="GS264" s="2">
        <v>3</v>
      </c>
      <c r="GT264" s="2">
        <v>0</v>
      </c>
      <c r="GU264" s="2" t="s">
        <v>3</v>
      </c>
      <c r="GV264" s="2">
        <f t="shared" si="259"/>
        <v>0</v>
      </c>
      <c r="GW264" s="2">
        <v>1</v>
      </c>
      <c r="GX264" s="2">
        <f t="shared" si="260"/>
        <v>0</v>
      </c>
      <c r="GY264" s="2"/>
      <c r="GZ264" s="2"/>
      <c r="HA264" s="2">
        <v>0</v>
      </c>
      <c r="HB264" s="2">
        <v>0</v>
      </c>
      <c r="HC264" s="2">
        <f t="shared" si="261"/>
        <v>0</v>
      </c>
      <c r="HD264" s="2"/>
      <c r="HE264" s="2" t="s">
        <v>3</v>
      </c>
      <c r="HF264" s="2" t="s">
        <v>3</v>
      </c>
      <c r="HG264" s="2"/>
      <c r="HH264" s="2"/>
      <c r="HI264" s="2"/>
      <c r="HJ264" s="2"/>
      <c r="HK264" s="2"/>
      <c r="HL264" s="2"/>
      <c r="HM264" s="2" t="s">
        <v>3</v>
      </c>
      <c r="HN264" s="2" t="s">
        <v>3</v>
      </c>
      <c r="HO264" s="2" t="s">
        <v>3</v>
      </c>
      <c r="HP264" s="2" t="s">
        <v>3</v>
      </c>
      <c r="HQ264" s="2" t="s">
        <v>3</v>
      </c>
      <c r="HR264" s="2"/>
      <c r="HS264" s="2">
        <v>0</v>
      </c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>
        <v>0</v>
      </c>
      <c r="IL264" s="2"/>
      <c r="IM264" s="2"/>
      <c r="IN264" s="2"/>
      <c r="IO264" s="2"/>
      <c r="IP264" s="2"/>
      <c r="IQ264" s="2"/>
      <c r="IR264" s="2"/>
      <c r="IS264" s="2"/>
      <c r="IT264" s="2"/>
      <c r="IU264" s="2"/>
    </row>
    <row r="265" spans="1:255" x14ac:dyDescent="0.2">
      <c r="A265" s="3">
        <v>17</v>
      </c>
      <c r="B265" s="3">
        <v>1</v>
      </c>
      <c r="E265" s="3" t="s">
        <v>390</v>
      </c>
      <c r="F265" s="3" t="s">
        <v>391</v>
      </c>
      <c r="G265" s="3" t="s">
        <v>392</v>
      </c>
      <c r="H265" s="3" t="s">
        <v>268</v>
      </c>
      <c r="I265" s="3">
        <v>43</v>
      </c>
      <c r="J265" s="3">
        <v>0</v>
      </c>
      <c r="K265" s="3">
        <v>43</v>
      </c>
      <c r="O265" s="3">
        <f t="shared" si="237"/>
        <v>3438.48</v>
      </c>
      <c r="P265" s="3">
        <f t="shared" si="238"/>
        <v>3438.48</v>
      </c>
      <c r="Q265" s="3">
        <f t="shared" si="264"/>
        <v>0</v>
      </c>
      <c r="R265" s="3">
        <f t="shared" si="265"/>
        <v>0</v>
      </c>
      <c r="S265" s="3">
        <f t="shared" si="239"/>
        <v>0</v>
      </c>
      <c r="T265" s="3">
        <f t="shared" si="240"/>
        <v>0</v>
      </c>
      <c r="U265" s="3">
        <f t="shared" si="241"/>
        <v>0</v>
      </c>
      <c r="V265" s="3">
        <f t="shared" si="242"/>
        <v>0</v>
      </c>
      <c r="W265" s="3">
        <f t="shared" si="243"/>
        <v>0</v>
      </c>
      <c r="X265" s="3">
        <f t="shared" si="266"/>
        <v>0</v>
      </c>
      <c r="Y265" s="3">
        <f t="shared" si="267"/>
        <v>0</v>
      </c>
      <c r="AA265" s="3">
        <v>55929115</v>
      </c>
      <c r="AB265" s="3">
        <f t="shared" si="244"/>
        <v>8.11</v>
      </c>
      <c r="AC265" s="3">
        <f t="shared" si="268"/>
        <v>8.11</v>
      </c>
      <c r="AD265" s="3">
        <f t="shared" si="269"/>
        <v>0</v>
      </c>
      <c r="AE265" s="3">
        <f t="shared" si="270"/>
        <v>0</v>
      </c>
      <c r="AF265" s="3">
        <f t="shared" si="270"/>
        <v>0</v>
      </c>
      <c r="AG265" s="3">
        <f t="shared" si="245"/>
        <v>0</v>
      </c>
      <c r="AH265" s="3">
        <f t="shared" si="271"/>
        <v>0</v>
      </c>
      <c r="AI265" s="3">
        <f t="shared" si="271"/>
        <v>0</v>
      </c>
      <c r="AJ265" s="3">
        <f t="shared" si="246"/>
        <v>0</v>
      </c>
      <c r="AK265" s="3">
        <v>8.11</v>
      </c>
      <c r="AL265" s="3">
        <v>8.11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1</v>
      </c>
      <c r="AW265" s="3">
        <v>1</v>
      </c>
      <c r="AZ265" s="3">
        <v>1</v>
      </c>
      <c r="BA265" s="3">
        <v>1</v>
      </c>
      <c r="BB265" s="3">
        <v>1</v>
      </c>
      <c r="BC265" s="3">
        <v>9.86</v>
      </c>
      <c r="BD265" s="3" t="s">
        <v>3</v>
      </c>
      <c r="BE265" s="3" t="s">
        <v>3</v>
      </c>
      <c r="BF265" s="3" t="s">
        <v>3</v>
      </c>
      <c r="BG265" s="3" t="s">
        <v>3</v>
      </c>
      <c r="BH265" s="3">
        <v>3</v>
      </c>
      <c r="BI265" s="3">
        <v>2</v>
      </c>
      <c r="BJ265" s="3" t="s">
        <v>393</v>
      </c>
      <c r="BM265" s="3">
        <v>1618</v>
      </c>
      <c r="BN265" s="3">
        <v>0</v>
      </c>
      <c r="BO265" s="3" t="s">
        <v>391</v>
      </c>
      <c r="BP265" s="3">
        <v>1</v>
      </c>
      <c r="BQ265" s="3">
        <v>201</v>
      </c>
      <c r="BR265" s="3">
        <v>0</v>
      </c>
      <c r="BS265" s="3">
        <v>1</v>
      </c>
      <c r="BT265" s="3">
        <v>1</v>
      </c>
      <c r="BU265" s="3">
        <v>1</v>
      </c>
      <c r="BV265" s="3">
        <v>1</v>
      </c>
      <c r="BW265" s="3">
        <v>1</v>
      </c>
      <c r="BX265" s="3">
        <v>1</v>
      </c>
      <c r="BY265" s="3" t="s">
        <v>3</v>
      </c>
      <c r="BZ265" s="3">
        <v>0</v>
      </c>
      <c r="CA265" s="3">
        <v>0</v>
      </c>
      <c r="CB265" s="3" t="s">
        <v>3</v>
      </c>
      <c r="CE265" s="3">
        <v>1566</v>
      </c>
      <c r="CF265" s="3">
        <v>0</v>
      </c>
      <c r="CG265" s="3">
        <v>0</v>
      </c>
      <c r="CM265" s="3">
        <v>0</v>
      </c>
      <c r="CN265" s="3" t="s">
        <v>3</v>
      </c>
      <c r="CO265" s="3">
        <v>0</v>
      </c>
      <c r="CP265" s="3">
        <f t="shared" si="247"/>
        <v>3438.48</v>
      </c>
      <c r="CQ265" s="3">
        <f t="shared" si="248"/>
        <v>79.959999999999994</v>
      </c>
      <c r="CR265" s="3">
        <f t="shared" si="272"/>
        <v>0</v>
      </c>
      <c r="CS265" s="3">
        <f t="shared" si="273"/>
        <v>0</v>
      </c>
      <c r="CT265" s="3">
        <f t="shared" si="249"/>
        <v>0</v>
      </c>
      <c r="CU265" s="3">
        <f t="shared" si="250"/>
        <v>0</v>
      </c>
      <c r="CV265" s="3">
        <f t="shared" si="251"/>
        <v>0</v>
      </c>
      <c r="CW265" s="3">
        <f t="shared" si="252"/>
        <v>0</v>
      </c>
      <c r="CX265" s="3">
        <f t="shared" si="253"/>
        <v>0</v>
      </c>
      <c r="CY265" s="3">
        <f t="shared" si="274"/>
        <v>0</v>
      </c>
      <c r="CZ265" s="3">
        <f t="shared" si="275"/>
        <v>0</v>
      </c>
      <c r="DC265" s="3" t="s">
        <v>3</v>
      </c>
      <c r="DD265" s="3" t="s">
        <v>3</v>
      </c>
      <c r="DE265" s="3" t="s">
        <v>3</v>
      </c>
      <c r="DF265" s="3" t="s">
        <v>3</v>
      </c>
      <c r="DG265" s="3" t="s">
        <v>3</v>
      </c>
      <c r="DH265" s="3" t="s">
        <v>3</v>
      </c>
      <c r="DI265" s="3" t="s">
        <v>3</v>
      </c>
      <c r="DJ265" s="3" t="s">
        <v>3</v>
      </c>
      <c r="DK265" s="3" t="s">
        <v>3</v>
      </c>
      <c r="DL265" s="3" t="s">
        <v>3</v>
      </c>
      <c r="DM265" s="3" t="s">
        <v>3</v>
      </c>
      <c r="DN265" s="3">
        <v>0</v>
      </c>
      <c r="DO265" s="3">
        <v>0</v>
      </c>
      <c r="DP265" s="3">
        <v>1</v>
      </c>
      <c r="DQ265" s="3">
        <v>1</v>
      </c>
      <c r="DU265" s="3">
        <v>1010</v>
      </c>
      <c r="DV265" s="3" t="s">
        <v>268</v>
      </c>
      <c r="DW265" s="3" t="s">
        <v>268</v>
      </c>
      <c r="DX265" s="3">
        <v>1</v>
      </c>
      <c r="DZ265" s="3" t="s">
        <v>3</v>
      </c>
      <c r="EA265" s="3" t="s">
        <v>3</v>
      </c>
      <c r="EB265" s="3" t="s">
        <v>3</v>
      </c>
      <c r="EC265" s="3" t="s">
        <v>3</v>
      </c>
      <c r="EE265" s="3">
        <v>55393729</v>
      </c>
      <c r="EF265" s="3">
        <v>201</v>
      </c>
      <c r="EG265" s="3" t="s">
        <v>270</v>
      </c>
      <c r="EH265" s="3">
        <v>0</v>
      </c>
      <c r="EI265" s="3" t="s">
        <v>3</v>
      </c>
      <c r="EJ265" s="3">
        <v>2</v>
      </c>
      <c r="EK265" s="3">
        <v>1618</v>
      </c>
      <c r="EL265" s="3" t="s">
        <v>271</v>
      </c>
      <c r="EM265" s="3" t="s">
        <v>272</v>
      </c>
      <c r="EO265" s="3" t="s">
        <v>3</v>
      </c>
      <c r="EQ265" s="3">
        <v>0</v>
      </c>
      <c r="ER265" s="3">
        <v>8.11</v>
      </c>
      <c r="ES265" s="3">
        <v>8.11</v>
      </c>
      <c r="ET265" s="3">
        <v>0</v>
      </c>
      <c r="EU265" s="3">
        <v>0</v>
      </c>
      <c r="EV265" s="3">
        <v>0</v>
      </c>
      <c r="EW265" s="3">
        <v>0</v>
      </c>
      <c r="EX265" s="3">
        <v>0</v>
      </c>
      <c r="EY265" s="3">
        <v>0</v>
      </c>
      <c r="FQ265" s="3">
        <v>0</v>
      </c>
      <c r="FR265" s="3">
        <v>0</v>
      </c>
      <c r="FS265" s="3">
        <v>0</v>
      </c>
      <c r="FX265" s="3">
        <v>0</v>
      </c>
      <c r="FY265" s="3">
        <v>0</v>
      </c>
      <c r="GA265" s="3" t="s">
        <v>3</v>
      </c>
      <c r="GD265" s="3">
        <v>1</v>
      </c>
      <c r="GF265" s="3">
        <v>1460852410</v>
      </c>
      <c r="GG265" s="3">
        <v>2</v>
      </c>
      <c r="GH265" s="3">
        <v>1</v>
      </c>
      <c r="GI265" s="3">
        <v>2</v>
      </c>
      <c r="GJ265" s="3">
        <v>0</v>
      </c>
      <c r="GK265" s="3">
        <v>0</v>
      </c>
      <c r="GL265" s="3">
        <f t="shared" si="254"/>
        <v>0</v>
      </c>
      <c r="GM265" s="3">
        <f t="shared" si="255"/>
        <v>3438.48</v>
      </c>
      <c r="GN265" s="3">
        <f t="shared" si="256"/>
        <v>0</v>
      </c>
      <c r="GO265" s="3">
        <f t="shared" si="257"/>
        <v>3438.48</v>
      </c>
      <c r="GP265" s="3">
        <f t="shared" si="258"/>
        <v>0</v>
      </c>
      <c r="GR265" s="3">
        <v>0</v>
      </c>
      <c r="GS265" s="3">
        <v>3</v>
      </c>
      <c r="GT265" s="3">
        <v>0</v>
      </c>
      <c r="GU265" s="3" t="s">
        <v>3</v>
      </c>
      <c r="GV265" s="3">
        <f t="shared" si="259"/>
        <v>0</v>
      </c>
      <c r="GW265" s="3">
        <v>1</v>
      </c>
      <c r="GX265" s="3">
        <f t="shared" si="260"/>
        <v>0</v>
      </c>
      <c r="HA265" s="3">
        <v>0</v>
      </c>
      <c r="HB265" s="3">
        <v>0</v>
      </c>
      <c r="HC265" s="3">
        <f t="shared" si="261"/>
        <v>0</v>
      </c>
      <c r="HE265" s="3" t="s">
        <v>3</v>
      </c>
      <c r="HF265" s="3" t="s">
        <v>3</v>
      </c>
      <c r="HM265" s="3" t="s">
        <v>3</v>
      </c>
      <c r="HN265" s="3" t="s">
        <v>3</v>
      </c>
      <c r="HO265" s="3" t="s">
        <v>3</v>
      </c>
      <c r="HP265" s="3" t="s">
        <v>3</v>
      </c>
      <c r="HQ265" s="3" t="s">
        <v>3</v>
      </c>
      <c r="HS265" s="3">
        <v>0</v>
      </c>
      <c r="IK265" s="3">
        <v>0</v>
      </c>
    </row>
    <row r="266" spans="1:255" x14ac:dyDescent="0.2">
      <c r="A266" s="2">
        <v>17</v>
      </c>
      <c r="B266" s="2">
        <v>1</v>
      </c>
      <c r="C266" s="2">
        <f>ROW(SmtRes!A417)</f>
        <v>417</v>
      </c>
      <c r="D266" s="2">
        <f>ROW(EtalonRes!A495)</f>
        <v>495</v>
      </c>
      <c r="E266" s="2" t="s">
        <v>394</v>
      </c>
      <c r="F266" s="2" t="s">
        <v>69</v>
      </c>
      <c r="G266" s="2" t="s">
        <v>395</v>
      </c>
      <c r="H266" s="2" t="s">
        <v>60</v>
      </c>
      <c r="I266" s="2">
        <f>ROUND(94/100,9)</f>
        <v>0.94</v>
      </c>
      <c r="J266" s="2">
        <v>0</v>
      </c>
      <c r="K266" s="2">
        <f>ROUND(94/100,9)</f>
        <v>0.94</v>
      </c>
      <c r="L266" s="2"/>
      <c r="M266" s="2"/>
      <c r="N266" s="2"/>
      <c r="O266" s="2">
        <f t="shared" si="237"/>
        <v>1865.9</v>
      </c>
      <c r="P266" s="2">
        <f t="shared" si="238"/>
        <v>1441.93</v>
      </c>
      <c r="Q266" s="2">
        <f>(ROUND((ROUND((((ET266*1.2))*AV266*I266),2)*BB266),2)+ROUND((ROUND(((AE266-((EU266*1.2)))*AV266*I266),2)*BS266),2))</f>
        <v>17.920000000000002</v>
      </c>
      <c r="R266" s="2">
        <f>(ROUND((ROUND((((EU266*1.2))*AV266*I266),2)*BS266),2)+ROUND((ROUND(((AE266-((EU266*1.2)))*AV266*I266),2)*BS266),2))</f>
        <v>0.15</v>
      </c>
      <c r="S266" s="2">
        <f t="shared" si="239"/>
        <v>406.05</v>
      </c>
      <c r="T266" s="2">
        <f t="shared" si="240"/>
        <v>0</v>
      </c>
      <c r="U266" s="2">
        <f t="shared" si="241"/>
        <v>36.316241999999995</v>
      </c>
      <c r="V266" s="2">
        <f t="shared" si="242"/>
        <v>0</v>
      </c>
      <c r="W266" s="2">
        <f t="shared" si="243"/>
        <v>0</v>
      </c>
      <c r="X266" s="2">
        <f>(ROUND((((S266+ROUND((ROUND((((EU266*1.2))*AV266*I266),2)*BS266),2))*AT266)/100),2)+ROUND(((ROUND((ROUND(((AE266-((EU266*1.2)))*AV266*I266),2)*BS266),2)*AT266)/100),2))</f>
        <v>394.01</v>
      </c>
      <c r="Y266" s="2">
        <f>(ROUND((((S266+ROUND((ROUND((((EU266*1.2))*AV266*I266),2)*BS266),2))*AU266)/100),2)+ROUND(((ROUND((ROUND(((AE266-((EU266*1.2)))*AV266*I266),2)*BS266),2)*AU266)/100),2))</f>
        <v>207.16</v>
      </c>
      <c r="Z266" s="2"/>
      <c r="AA266" s="2">
        <v>55929113</v>
      </c>
      <c r="AB266" s="2">
        <f t="shared" si="244"/>
        <v>1964.7460000000001</v>
      </c>
      <c r="AC266" s="2">
        <f>ROUND(((ES266*1)),6)</f>
        <v>1533.97</v>
      </c>
      <c r="AD266" s="2">
        <f>ROUND(((((ET266*1.2))-((EU266*1.2)))+AE266),6)</f>
        <v>18.204000000000001</v>
      </c>
      <c r="AE266" s="2">
        <f>ROUND(((EU266*1.2)),6)</f>
        <v>0.156</v>
      </c>
      <c r="AF266" s="2">
        <f>ROUND(((EV266*1.2)),6)</f>
        <v>412.572</v>
      </c>
      <c r="AG266" s="2">
        <f t="shared" si="245"/>
        <v>0</v>
      </c>
      <c r="AH266" s="2">
        <f>((EW266*1.2))</f>
        <v>36.9</v>
      </c>
      <c r="AI266" s="2">
        <f>((EX266*1.2))</f>
        <v>0</v>
      </c>
      <c r="AJ266" s="2">
        <f t="shared" si="246"/>
        <v>0</v>
      </c>
      <c r="AK266" s="2">
        <v>1892.95</v>
      </c>
      <c r="AL266" s="2">
        <v>1533.97</v>
      </c>
      <c r="AM266" s="2">
        <v>15.17</v>
      </c>
      <c r="AN266" s="2">
        <v>0.13</v>
      </c>
      <c r="AO266" s="2">
        <v>343.81</v>
      </c>
      <c r="AP266" s="2">
        <v>0</v>
      </c>
      <c r="AQ266" s="2">
        <v>30.75</v>
      </c>
      <c r="AR266" s="2">
        <v>0</v>
      </c>
      <c r="AS266" s="2">
        <v>0</v>
      </c>
      <c r="AT266" s="2">
        <v>97</v>
      </c>
      <c r="AU266" s="2">
        <v>51</v>
      </c>
      <c r="AV266" s="2">
        <v>1.0469999999999999</v>
      </c>
      <c r="AW266" s="2">
        <v>1</v>
      </c>
      <c r="AX266" s="2"/>
      <c r="AY266" s="2"/>
      <c r="AZ266" s="2">
        <v>1</v>
      </c>
      <c r="BA266" s="2">
        <v>1</v>
      </c>
      <c r="BB266" s="2">
        <v>1</v>
      </c>
      <c r="BC266" s="2">
        <v>1</v>
      </c>
      <c r="BD266" s="2" t="s">
        <v>3</v>
      </c>
      <c r="BE266" s="2" t="s">
        <v>3</v>
      </c>
      <c r="BF266" s="2" t="s">
        <v>3</v>
      </c>
      <c r="BG266" s="2" t="s">
        <v>3</v>
      </c>
      <c r="BH266" s="2">
        <v>0</v>
      </c>
      <c r="BI266" s="2">
        <v>2</v>
      </c>
      <c r="BJ266" s="2" t="s">
        <v>71</v>
      </c>
      <c r="BK266" s="2"/>
      <c r="BL266" s="2"/>
      <c r="BM266" s="2">
        <v>67</v>
      </c>
      <c r="BN266" s="2">
        <v>0</v>
      </c>
      <c r="BO266" s="2" t="s">
        <v>69</v>
      </c>
      <c r="BP266" s="2">
        <v>1</v>
      </c>
      <c r="BQ266" s="2">
        <v>40</v>
      </c>
      <c r="BR266" s="2">
        <v>0</v>
      </c>
      <c r="BS266" s="2">
        <v>1</v>
      </c>
      <c r="BT266" s="2">
        <v>1</v>
      </c>
      <c r="BU266" s="2">
        <v>1</v>
      </c>
      <c r="BV266" s="2">
        <v>1</v>
      </c>
      <c r="BW266" s="2">
        <v>1</v>
      </c>
      <c r="BX266" s="2">
        <v>1</v>
      </c>
      <c r="BY266" s="2" t="s">
        <v>3</v>
      </c>
      <c r="BZ266" s="2">
        <v>97</v>
      </c>
      <c r="CA266" s="2">
        <v>51</v>
      </c>
      <c r="CB266" s="2" t="s">
        <v>3</v>
      </c>
      <c r="CC266" s="2"/>
      <c r="CD266" s="2"/>
      <c r="CE266" s="2">
        <v>1566</v>
      </c>
      <c r="CF266" s="2">
        <v>0</v>
      </c>
      <c r="CG266" s="2">
        <v>0</v>
      </c>
      <c r="CH266" s="2"/>
      <c r="CI266" s="2"/>
      <c r="CJ266" s="2"/>
      <c r="CK266" s="2"/>
      <c r="CL266" s="2"/>
      <c r="CM266" s="2">
        <v>0</v>
      </c>
      <c r="CN266" s="2" t="s">
        <v>1250</v>
      </c>
      <c r="CO266" s="2">
        <v>0</v>
      </c>
      <c r="CP266" s="2">
        <f t="shared" si="247"/>
        <v>1865.9</v>
      </c>
      <c r="CQ266" s="2">
        <f t="shared" si="248"/>
        <v>1533.97</v>
      </c>
      <c r="CR266" s="2">
        <f>(ROUND((ROUND((((ET266*1.2))*AV266*1),2)*BB266),2)+ROUND((ROUND(((AE266-((EU266*1.2)))*AV266*1),2)*BS266),2))</f>
        <v>19.059999999999999</v>
      </c>
      <c r="CS266" s="2">
        <f>(ROUND((ROUND((((EU266*1.2))*AV266*1),2)*BS266),2)+ROUND((ROUND(((AE266-((EU266*1.2)))*AV266*1),2)*BS266),2))</f>
        <v>0.16</v>
      </c>
      <c r="CT266" s="2">
        <f t="shared" si="249"/>
        <v>431.96</v>
      </c>
      <c r="CU266" s="2">
        <f t="shared" si="250"/>
        <v>0</v>
      </c>
      <c r="CV266" s="2">
        <f t="shared" si="251"/>
        <v>38.634299999999996</v>
      </c>
      <c r="CW266" s="2">
        <f t="shared" si="252"/>
        <v>0</v>
      </c>
      <c r="CX266" s="2">
        <f t="shared" si="253"/>
        <v>0</v>
      </c>
      <c r="CY266" s="2">
        <f>(ROUND((((S266+ROUND((ROUND((((EU266*1.2))*AV266*1),2)*BS266),2))*AT266)/100),2)+ROUND(((ROUND((ROUND(((AE266-((EU266*1.2)))*AV266*1),2)*BS266),2)*AT266)/100),2))</f>
        <v>394.02</v>
      </c>
      <c r="CZ266" s="2">
        <f>(ROUND((((S266+ROUND((ROUND((((EU266*1.2))*AV266*1),2)*BS266),2))*AU266)/100),2)+ROUND(((ROUND((ROUND(((AE266-((EU266*1.2)))*AV266*1),2)*BS266),2)*AU266)/100),2))</f>
        <v>207.17</v>
      </c>
      <c r="DA266" s="2"/>
      <c r="DB266" s="2">
        <v>109</v>
      </c>
      <c r="DC266" s="2" t="s">
        <v>3</v>
      </c>
      <c r="DD266" s="2" t="s">
        <v>62</v>
      </c>
      <c r="DE266" s="2" t="s">
        <v>63</v>
      </c>
      <c r="DF266" s="2" t="s">
        <v>63</v>
      </c>
      <c r="DG266" s="2" t="s">
        <v>63</v>
      </c>
      <c r="DH266" s="2" t="s">
        <v>3</v>
      </c>
      <c r="DI266" s="2" t="s">
        <v>63</v>
      </c>
      <c r="DJ266" s="2" t="s">
        <v>63</v>
      </c>
      <c r="DK266" s="2" t="s">
        <v>3</v>
      </c>
      <c r="DL266" s="2" t="s">
        <v>3</v>
      </c>
      <c r="DM266" s="2" t="s">
        <v>3</v>
      </c>
      <c r="DN266" s="2">
        <v>0</v>
      </c>
      <c r="DO266" s="2">
        <v>0</v>
      </c>
      <c r="DP266" s="2">
        <v>1</v>
      </c>
      <c r="DQ266" s="2">
        <v>1</v>
      </c>
      <c r="DR266" s="2"/>
      <c r="DS266" s="2"/>
      <c r="DT266" s="2"/>
      <c r="DU266" s="2">
        <v>1010</v>
      </c>
      <c r="DV266" s="2" t="s">
        <v>60</v>
      </c>
      <c r="DW266" s="2" t="s">
        <v>60</v>
      </c>
      <c r="DX266" s="2">
        <v>100</v>
      </c>
      <c r="DY266" s="2"/>
      <c r="DZ266" s="2" t="s">
        <v>3</v>
      </c>
      <c r="EA266" s="2" t="s">
        <v>3</v>
      </c>
      <c r="EB266" s="2" t="s">
        <v>3</v>
      </c>
      <c r="EC266" s="2" t="s">
        <v>3</v>
      </c>
      <c r="ED266" s="2"/>
      <c r="EE266" s="2">
        <v>55393699</v>
      </c>
      <c r="EF266" s="2">
        <v>40</v>
      </c>
      <c r="EG266" s="2" t="s">
        <v>26</v>
      </c>
      <c r="EH266" s="2">
        <v>0</v>
      </c>
      <c r="EI266" s="2" t="s">
        <v>3</v>
      </c>
      <c r="EJ266" s="2">
        <v>2</v>
      </c>
      <c r="EK266" s="2">
        <v>67</v>
      </c>
      <c r="EL266" s="2" t="s">
        <v>72</v>
      </c>
      <c r="EM266" s="2" t="s">
        <v>73</v>
      </c>
      <c r="EN266" s="2"/>
      <c r="EO266" s="2" t="s">
        <v>67</v>
      </c>
      <c r="EP266" s="2"/>
      <c r="EQ266" s="2">
        <v>0</v>
      </c>
      <c r="ER266" s="2">
        <v>1892.95</v>
      </c>
      <c r="ES266" s="2">
        <v>1533.97</v>
      </c>
      <c r="ET266" s="2">
        <v>15.17</v>
      </c>
      <c r="EU266" s="2">
        <v>0.13</v>
      </c>
      <c r="EV266" s="2">
        <v>343.81</v>
      </c>
      <c r="EW266" s="2">
        <v>30.75</v>
      </c>
      <c r="EX266" s="2">
        <v>0</v>
      </c>
      <c r="EY266" s="2">
        <v>0</v>
      </c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>
        <v>0</v>
      </c>
      <c r="FR266" s="2">
        <v>0</v>
      </c>
      <c r="FS266" s="2">
        <v>0</v>
      </c>
      <c r="FT266" s="2"/>
      <c r="FU266" s="2"/>
      <c r="FV266" s="2"/>
      <c r="FW266" s="2"/>
      <c r="FX266" s="2">
        <v>97</v>
      </c>
      <c r="FY266" s="2">
        <v>51</v>
      </c>
      <c r="FZ266" s="2"/>
      <c r="GA266" s="2" t="s">
        <v>3</v>
      </c>
      <c r="GB266" s="2"/>
      <c r="GC266" s="2"/>
      <c r="GD266" s="2">
        <v>1</v>
      </c>
      <c r="GE266" s="2"/>
      <c r="GF266" s="2">
        <v>-124541732</v>
      </c>
      <c r="GG266" s="2">
        <v>2</v>
      </c>
      <c r="GH266" s="2">
        <v>1</v>
      </c>
      <c r="GI266" s="2">
        <v>2</v>
      </c>
      <c r="GJ266" s="2">
        <v>0</v>
      </c>
      <c r="GK266" s="2">
        <v>0</v>
      </c>
      <c r="GL266" s="2">
        <f t="shared" si="254"/>
        <v>0</v>
      </c>
      <c r="GM266" s="2">
        <f t="shared" si="255"/>
        <v>2467.0700000000002</v>
      </c>
      <c r="GN266" s="2">
        <f t="shared" si="256"/>
        <v>0</v>
      </c>
      <c r="GO266" s="2">
        <f t="shared" si="257"/>
        <v>2467.0700000000002</v>
      </c>
      <c r="GP266" s="2">
        <f t="shared" si="258"/>
        <v>0</v>
      </c>
      <c r="GQ266" s="2"/>
      <c r="GR266" s="2">
        <v>0</v>
      </c>
      <c r="GS266" s="2">
        <v>3</v>
      </c>
      <c r="GT266" s="2">
        <v>0</v>
      </c>
      <c r="GU266" s="2" t="s">
        <v>3</v>
      </c>
      <c r="GV266" s="2">
        <f t="shared" si="259"/>
        <v>0</v>
      </c>
      <c r="GW266" s="2">
        <v>1</v>
      </c>
      <c r="GX266" s="2">
        <f t="shared" si="260"/>
        <v>0</v>
      </c>
      <c r="GY266" s="2"/>
      <c r="GZ266" s="2"/>
      <c r="HA266" s="2">
        <v>0</v>
      </c>
      <c r="HB266" s="2">
        <v>0</v>
      </c>
      <c r="HC266" s="2">
        <f t="shared" si="261"/>
        <v>0</v>
      </c>
      <c r="HD266" s="2"/>
      <c r="HE266" s="2" t="s">
        <v>3</v>
      </c>
      <c r="HF266" s="2" t="s">
        <v>3</v>
      </c>
      <c r="HG266" s="2"/>
      <c r="HH266" s="2"/>
      <c r="HI266" s="2"/>
      <c r="HJ266" s="2"/>
      <c r="HK266" s="2"/>
      <c r="HL266" s="2"/>
      <c r="HM266" s="2" t="s">
        <v>3</v>
      </c>
      <c r="HN266" s="2" t="s">
        <v>3</v>
      </c>
      <c r="HO266" s="2" t="s">
        <v>3</v>
      </c>
      <c r="HP266" s="2" t="s">
        <v>3</v>
      </c>
      <c r="HQ266" s="2" t="s">
        <v>3</v>
      </c>
      <c r="HR266" s="2"/>
      <c r="HS266" s="2">
        <v>0</v>
      </c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>
        <v>0</v>
      </c>
      <c r="IL266" s="2"/>
      <c r="IM266" s="2"/>
      <c r="IN266" s="2"/>
      <c r="IO266" s="2"/>
      <c r="IP266" s="2"/>
      <c r="IQ266" s="2"/>
      <c r="IR266" s="2"/>
      <c r="IS266" s="2"/>
      <c r="IT266" s="2"/>
      <c r="IU266" s="2"/>
    </row>
    <row r="267" spans="1:255" x14ac:dyDescent="0.2">
      <c r="A267" s="3">
        <v>17</v>
      </c>
      <c r="B267" s="3">
        <v>1</v>
      </c>
      <c r="C267" s="3">
        <f>ROW(SmtRes!A424)</f>
        <v>424</v>
      </c>
      <c r="D267" s="3">
        <f>ROW(EtalonRes!A502)</f>
        <v>502</v>
      </c>
      <c r="E267" s="3" t="s">
        <v>394</v>
      </c>
      <c r="F267" s="3" t="s">
        <v>69</v>
      </c>
      <c r="G267" s="3" t="s">
        <v>395</v>
      </c>
      <c r="H267" s="3" t="s">
        <v>60</v>
      </c>
      <c r="I267" s="3">
        <f>ROUND(94/100,9)</f>
        <v>0.94</v>
      </c>
      <c r="J267" s="3">
        <v>0</v>
      </c>
      <c r="K267" s="3">
        <f>ROUND(94/100,9)</f>
        <v>0.94</v>
      </c>
      <c r="O267" s="3">
        <f t="shared" si="237"/>
        <v>27154.66</v>
      </c>
      <c r="P267" s="3">
        <f t="shared" si="238"/>
        <v>4095.08</v>
      </c>
      <c r="Q267" s="3">
        <f>(ROUND((ROUND((((ET267*1.2))*AV267*I267),2)*BB267),2)+ROUND((ROUND(((AE267-((EU267*1.2)))*AV267*I267),2)*BS267),2))</f>
        <v>178.66</v>
      </c>
      <c r="R267" s="3">
        <f>(ROUND((ROUND((((EU267*1.2))*AV267*I267),2)*BS267),2)+ROUND((ROUND(((AE267-((EU267*1.2)))*AV267*I267),2)*BS267),2))</f>
        <v>8.4499999999999993</v>
      </c>
      <c r="S267" s="3">
        <f t="shared" si="239"/>
        <v>22880.92</v>
      </c>
      <c r="T267" s="3">
        <f t="shared" si="240"/>
        <v>0</v>
      </c>
      <c r="U267" s="3">
        <f t="shared" si="241"/>
        <v>36.316241999999995</v>
      </c>
      <c r="V267" s="3">
        <f t="shared" si="242"/>
        <v>0</v>
      </c>
      <c r="W267" s="3">
        <f t="shared" si="243"/>
        <v>0</v>
      </c>
      <c r="X267" s="3">
        <f>(ROUND((((S267+ROUND((ROUND((((EU267*1.2))*AV267*I267),2)*BS267),2))*AT267)/100),2)+ROUND(((ROUND((ROUND(((AE267-((EU267*1.2)))*AV267*I267),2)*BS267),2)*AT267)/100),2))</f>
        <v>22202.69</v>
      </c>
      <c r="Y267" s="3">
        <f>(ROUND((((S267+ROUND((ROUND((((EU267*1.2))*AV267*I267),2)*BS267),2))*AU267)/100),2)+ROUND(((ROUND((ROUND(((AE267-((EU267*1.2)))*AV267*I267),2)*BS267),2)*AU267)/100),2))</f>
        <v>11673.58</v>
      </c>
      <c r="AA267" s="3">
        <v>55929115</v>
      </c>
      <c r="AB267" s="3">
        <f t="shared" si="244"/>
        <v>1964.7460000000001</v>
      </c>
      <c r="AC267" s="3">
        <f>ROUND(((ES267*1)),6)</f>
        <v>1533.97</v>
      </c>
      <c r="AD267" s="3">
        <f>ROUND(((((ET267*1.2))-((EU267*1.2)))+AE267),6)</f>
        <v>18.204000000000001</v>
      </c>
      <c r="AE267" s="3">
        <f>ROUND(((EU267*1.2)),6)</f>
        <v>0.156</v>
      </c>
      <c r="AF267" s="3">
        <f>ROUND(((EV267*1.2)),6)</f>
        <v>412.572</v>
      </c>
      <c r="AG267" s="3">
        <f t="shared" si="245"/>
        <v>0</v>
      </c>
      <c r="AH267" s="3">
        <f>((EW267*1.2))</f>
        <v>36.9</v>
      </c>
      <c r="AI267" s="3">
        <f>((EX267*1.2))</f>
        <v>0</v>
      </c>
      <c r="AJ267" s="3">
        <f t="shared" si="246"/>
        <v>0</v>
      </c>
      <c r="AK267" s="3">
        <v>1892.95</v>
      </c>
      <c r="AL267" s="3">
        <v>1533.97</v>
      </c>
      <c r="AM267" s="3">
        <v>15.17</v>
      </c>
      <c r="AN267" s="3">
        <v>0.13</v>
      </c>
      <c r="AO267" s="3">
        <v>343.81</v>
      </c>
      <c r="AP267" s="3">
        <v>0</v>
      </c>
      <c r="AQ267" s="3">
        <v>30.75</v>
      </c>
      <c r="AR267" s="3">
        <v>0</v>
      </c>
      <c r="AS267" s="3">
        <v>0</v>
      </c>
      <c r="AT267" s="3">
        <v>97</v>
      </c>
      <c r="AU267" s="3">
        <v>51</v>
      </c>
      <c r="AV267" s="3">
        <v>1.0469999999999999</v>
      </c>
      <c r="AW267" s="3">
        <v>1</v>
      </c>
      <c r="AZ267" s="3">
        <v>1</v>
      </c>
      <c r="BA267" s="3">
        <v>56.35</v>
      </c>
      <c r="BB267" s="3">
        <v>9.9700000000000006</v>
      </c>
      <c r="BC267" s="3">
        <v>2.84</v>
      </c>
      <c r="BD267" s="3" t="s">
        <v>3</v>
      </c>
      <c r="BE267" s="3" t="s">
        <v>3</v>
      </c>
      <c r="BF267" s="3" t="s">
        <v>3</v>
      </c>
      <c r="BG267" s="3" t="s">
        <v>3</v>
      </c>
      <c r="BH267" s="3">
        <v>0</v>
      </c>
      <c r="BI267" s="3">
        <v>2</v>
      </c>
      <c r="BJ267" s="3" t="s">
        <v>71</v>
      </c>
      <c r="BM267" s="3">
        <v>67</v>
      </c>
      <c r="BN267" s="3">
        <v>0</v>
      </c>
      <c r="BO267" s="3" t="s">
        <v>69</v>
      </c>
      <c r="BP267" s="3">
        <v>1</v>
      </c>
      <c r="BQ267" s="3">
        <v>40</v>
      </c>
      <c r="BR267" s="3">
        <v>0</v>
      </c>
      <c r="BS267" s="3">
        <v>56.35</v>
      </c>
      <c r="BT267" s="3">
        <v>1</v>
      </c>
      <c r="BU267" s="3">
        <v>1</v>
      </c>
      <c r="BV267" s="3">
        <v>1</v>
      </c>
      <c r="BW267" s="3">
        <v>1</v>
      </c>
      <c r="BX267" s="3">
        <v>1</v>
      </c>
      <c r="BY267" s="3" t="s">
        <v>3</v>
      </c>
      <c r="BZ267" s="3">
        <v>97</v>
      </c>
      <c r="CA267" s="3">
        <v>51</v>
      </c>
      <c r="CB267" s="3" t="s">
        <v>3</v>
      </c>
      <c r="CE267" s="3">
        <v>1566</v>
      </c>
      <c r="CF267" s="3">
        <v>0</v>
      </c>
      <c r="CG267" s="3">
        <v>0</v>
      </c>
      <c r="CM267" s="3">
        <v>0</v>
      </c>
      <c r="CN267" s="3" t="s">
        <v>1250</v>
      </c>
      <c r="CO267" s="3">
        <v>0</v>
      </c>
      <c r="CP267" s="3">
        <f t="shared" si="247"/>
        <v>27154.659999999996</v>
      </c>
      <c r="CQ267" s="3">
        <f t="shared" si="248"/>
        <v>4356.47</v>
      </c>
      <c r="CR267" s="3">
        <f>(ROUND((ROUND((((ET267*1.2))*AV267*1),2)*BB267),2)+ROUND((ROUND(((AE267-((EU267*1.2)))*AV267*1),2)*BS267),2))</f>
        <v>190.03</v>
      </c>
      <c r="CS267" s="3">
        <f>(ROUND((ROUND((((EU267*1.2))*AV267*1),2)*BS267),2)+ROUND((ROUND(((AE267-((EU267*1.2)))*AV267*1),2)*BS267),2))</f>
        <v>9.02</v>
      </c>
      <c r="CT267" s="3">
        <f t="shared" si="249"/>
        <v>24340.95</v>
      </c>
      <c r="CU267" s="3">
        <f t="shared" si="250"/>
        <v>0</v>
      </c>
      <c r="CV267" s="3">
        <f t="shared" si="251"/>
        <v>38.634299999999996</v>
      </c>
      <c r="CW267" s="3">
        <f t="shared" si="252"/>
        <v>0</v>
      </c>
      <c r="CX267" s="3">
        <f t="shared" si="253"/>
        <v>0</v>
      </c>
      <c r="CY267" s="3">
        <f>(ROUND((((S267+ROUND((ROUND((((EU267*1.2))*AV267*1),2)*BS267),2))*AT267)/100),2)+ROUND(((ROUND((ROUND(((AE267-((EU267*1.2)))*AV267*1),2)*BS267),2)*AT267)/100),2))</f>
        <v>22203.24</v>
      </c>
      <c r="CZ267" s="3">
        <f>(ROUND((((S267+ROUND((ROUND((((EU267*1.2))*AV267*1),2)*BS267),2))*AU267)/100),2)+ROUND(((ROUND((ROUND(((AE267-((EU267*1.2)))*AV267*1),2)*BS267),2)*AU267)/100),2))</f>
        <v>11673.87</v>
      </c>
      <c r="DB267" s="3">
        <v>110</v>
      </c>
      <c r="DC267" s="3" t="s">
        <v>3</v>
      </c>
      <c r="DD267" s="3" t="s">
        <v>62</v>
      </c>
      <c r="DE267" s="3" t="s">
        <v>63</v>
      </c>
      <c r="DF267" s="3" t="s">
        <v>63</v>
      </c>
      <c r="DG267" s="3" t="s">
        <v>63</v>
      </c>
      <c r="DH267" s="3" t="s">
        <v>3</v>
      </c>
      <c r="DI267" s="3" t="s">
        <v>63</v>
      </c>
      <c r="DJ267" s="3" t="s">
        <v>63</v>
      </c>
      <c r="DK267" s="3" t="s">
        <v>3</v>
      </c>
      <c r="DL267" s="3" t="s">
        <v>3</v>
      </c>
      <c r="DM267" s="3" t="s">
        <v>3</v>
      </c>
      <c r="DN267" s="3">
        <v>0</v>
      </c>
      <c r="DO267" s="3">
        <v>0</v>
      </c>
      <c r="DP267" s="3">
        <v>1</v>
      </c>
      <c r="DQ267" s="3">
        <v>1</v>
      </c>
      <c r="DU267" s="3">
        <v>1010</v>
      </c>
      <c r="DV267" s="3" t="s">
        <v>60</v>
      </c>
      <c r="DW267" s="3" t="s">
        <v>60</v>
      </c>
      <c r="DX267" s="3">
        <v>100</v>
      </c>
      <c r="DZ267" s="3" t="s">
        <v>3</v>
      </c>
      <c r="EA267" s="3" t="s">
        <v>3</v>
      </c>
      <c r="EB267" s="3" t="s">
        <v>3</v>
      </c>
      <c r="EC267" s="3" t="s">
        <v>3</v>
      </c>
      <c r="EE267" s="3">
        <v>55393699</v>
      </c>
      <c r="EF267" s="3">
        <v>40</v>
      </c>
      <c r="EG267" s="3" t="s">
        <v>26</v>
      </c>
      <c r="EH267" s="3">
        <v>0</v>
      </c>
      <c r="EI267" s="3" t="s">
        <v>3</v>
      </c>
      <c r="EJ267" s="3">
        <v>2</v>
      </c>
      <c r="EK267" s="3">
        <v>67</v>
      </c>
      <c r="EL267" s="3" t="s">
        <v>72</v>
      </c>
      <c r="EM267" s="3" t="s">
        <v>73</v>
      </c>
      <c r="EO267" s="3" t="s">
        <v>67</v>
      </c>
      <c r="EQ267" s="3">
        <v>0</v>
      </c>
      <c r="ER267" s="3">
        <v>1892.95</v>
      </c>
      <c r="ES267" s="3">
        <v>1533.97</v>
      </c>
      <c r="ET267" s="3">
        <v>15.17</v>
      </c>
      <c r="EU267" s="3">
        <v>0.13</v>
      </c>
      <c r="EV267" s="3">
        <v>343.81</v>
      </c>
      <c r="EW267" s="3">
        <v>30.75</v>
      </c>
      <c r="EX267" s="3">
        <v>0</v>
      </c>
      <c r="EY267" s="3">
        <v>0</v>
      </c>
      <c r="FQ267" s="3">
        <v>0</v>
      </c>
      <c r="FR267" s="3">
        <v>0</v>
      </c>
      <c r="FS267" s="3">
        <v>0</v>
      </c>
      <c r="FX267" s="3">
        <v>97</v>
      </c>
      <c r="FY267" s="3">
        <v>51</v>
      </c>
      <c r="GA267" s="3" t="s">
        <v>3</v>
      </c>
      <c r="GD267" s="3">
        <v>1</v>
      </c>
      <c r="GF267" s="3">
        <v>-124541732</v>
      </c>
      <c r="GG267" s="3">
        <v>2</v>
      </c>
      <c r="GH267" s="3">
        <v>1</v>
      </c>
      <c r="GI267" s="3">
        <v>2</v>
      </c>
      <c r="GJ267" s="3">
        <v>0</v>
      </c>
      <c r="GK267" s="3">
        <v>0</v>
      </c>
      <c r="GL267" s="3">
        <f t="shared" si="254"/>
        <v>0</v>
      </c>
      <c r="GM267" s="3">
        <f t="shared" si="255"/>
        <v>61030.93</v>
      </c>
      <c r="GN267" s="3">
        <f t="shared" si="256"/>
        <v>0</v>
      </c>
      <c r="GO267" s="3">
        <f t="shared" si="257"/>
        <v>61030.93</v>
      </c>
      <c r="GP267" s="3">
        <f t="shared" si="258"/>
        <v>0</v>
      </c>
      <c r="GR267" s="3">
        <v>0</v>
      </c>
      <c r="GS267" s="3">
        <v>3</v>
      </c>
      <c r="GT267" s="3">
        <v>0</v>
      </c>
      <c r="GU267" s="3" t="s">
        <v>3</v>
      </c>
      <c r="GV267" s="3">
        <f t="shared" si="259"/>
        <v>0</v>
      </c>
      <c r="GW267" s="3">
        <v>1</v>
      </c>
      <c r="GX267" s="3">
        <f t="shared" si="260"/>
        <v>0</v>
      </c>
      <c r="HA267" s="3">
        <v>0</v>
      </c>
      <c r="HB267" s="3">
        <v>0</v>
      </c>
      <c r="HC267" s="3">
        <f t="shared" si="261"/>
        <v>0</v>
      </c>
      <c r="HE267" s="3" t="s">
        <v>3</v>
      </c>
      <c r="HF267" s="3" t="s">
        <v>3</v>
      </c>
      <c r="HM267" s="3" t="s">
        <v>3</v>
      </c>
      <c r="HN267" s="3" t="s">
        <v>3</v>
      </c>
      <c r="HO267" s="3" t="s">
        <v>3</v>
      </c>
      <c r="HP267" s="3" t="s">
        <v>3</v>
      </c>
      <c r="HQ267" s="3" t="s">
        <v>3</v>
      </c>
      <c r="HS267" s="3">
        <v>0</v>
      </c>
      <c r="IK267" s="3">
        <v>0</v>
      </c>
    </row>
    <row r="268" spans="1:255" x14ac:dyDescent="0.2">
      <c r="A268" s="2">
        <v>18</v>
      </c>
      <c r="B268" s="2">
        <v>1</v>
      </c>
      <c r="C268" s="2">
        <v>415</v>
      </c>
      <c r="D268" s="2"/>
      <c r="E268" s="2" t="s">
        <v>396</v>
      </c>
      <c r="F268" s="2" t="s">
        <v>397</v>
      </c>
      <c r="G268" s="2" t="s">
        <v>398</v>
      </c>
      <c r="H268" s="2" t="s">
        <v>399</v>
      </c>
      <c r="I268" s="2">
        <f>I266*J268</f>
        <v>9.5880000000000007E-2</v>
      </c>
      <c r="J268" s="2">
        <v>0.10200000000000001</v>
      </c>
      <c r="K268" s="2">
        <v>0.10199999999999999</v>
      </c>
      <c r="L268" s="2"/>
      <c r="M268" s="2"/>
      <c r="N268" s="2"/>
      <c r="O268" s="2">
        <f t="shared" si="237"/>
        <v>374.57</v>
      </c>
      <c r="P268" s="2">
        <f t="shared" si="238"/>
        <v>374.57</v>
      </c>
      <c r="Q268" s="2">
        <f>(ROUND((ROUND(((ET268)*AV268*I268),2)*BB268),2)+ROUND((ROUND(((AE268-(EU268))*AV268*I268),2)*BS268),2))</f>
        <v>0</v>
      </c>
      <c r="R268" s="2">
        <f>(ROUND((ROUND(((EU268)*AV268*I268),2)*BS268),2)+ROUND((ROUND(((AE268-(EU268))*AV268*I268),2)*BS268),2))</f>
        <v>0</v>
      </c>
      <c r="S268" s="2">
        <f t="shared" si="239"/>
        <v>0</v>
      </c>
      <c r="T268" s="2">
        <f t="shared" si="240"/>
        <v>0</v>
      </c>
      <c r="U268" s="2">
        <f t="shared" si="241"/>
        <v>0</v>
      </c>
      <c r="V268" s="2">
        <f t="shared" si="242"/>
        <v>0</v>
      </c>
      <c r="W268" s="2">
        <f t="shared" si="243"/>
        <v>0</v>
      </c>
      <c r="X268" s="2">
        <f>(ROUND((((S268+ROUND((ROUND(((EU268)*AV268*I268),2)*BS268),2))*AT268)/100),2)+ROUND(((ROUND((ROUND(((AE268-(EU268))*AV268*I268),2)*BS268),2)*AT268)/100),2))</f>
        <v>0</v>
      </c>
      <c r="Y268" s="2">
        <f>(ROUND((((S268+ROUND((ROUND(((EU268)*AV268*I268),2)*BS268),2))*AU268)/100),2)+ROUND(((ROUND((ROUND(((AE268-(EU268))*AV268*I268),2)*BS268),2)*AU268)/100),2))</f>
        <v>0</v>
      </c>
      <c r="Z268" s="2"/>
      <c r="AA268" s="2">
        <v>55929113</v>
      </c>
      <c r="AB268" s="2">
        <f t="shared" si="244"/>
        <v>3906.65</v>
      </c>
      <c r="AC268" s="2">
        <f>ROUND((ES268),6)</f>
        <v>3906.65</v>
      </c>
      <c r="AD268" s="2">
        <f>ROUND((((ET268)-(EU268))+AE268),6)</f>
        <v>0</v>
      </c>
      <c r="AE268" s="2">
        <f>ROUND((EU268),6)</f>
        <v>0</v>
      </c>
      <c r="AF268" s="2">
        <f>ROUND((EV268),6)</f>
        <v>0</v>
      </c>
      <c r="AG268" s="2">
        <f t="shared" si="245"/>
        <v>0</v>
      </c>
      <c r="AH268" s="2">
        <f>(EW268)</f>
        <v>0</v>
      </c>
      <c r="AI268" s="2">
        <f>(EX268)</f>
        <v>0</v>
      </c>
      <c r="AJ268" s="2">
        <f t="shared" si="246"/>
        <v>0</v>
      </c>
      <c r="AK268" s="2">
        <v>3906.65</v>
      </c>
      <c r="AL268" s="2">
        <v>3906.65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97</v>
      </c>
      <c r="AU268" s="2">
        <v>51</v>
      </c>
      <c r="AV268" s="2">
        <v>1</v>
      </c>
      <c r="AW268" s="2">
        <v>1</v>
      </c>
      <c r="AX268" s="2"/>
      <c r="AY268" s="2"/>
      <c r="AZ268" s="2">
        <v>1</v>
      </c>
      <c r="BA268" s="2">
        <v>1</v>
      </c>
      <c r="BB268" s="2">
        <v>1</v>
      </c>
      <c r="BC268" s="2">
        <v>1</v>
      </c>
      <c r="BD268" s="2" t="s">
        <v>3</v>
      </c>
      <c r="BE268" s="2" t="s">
        <v>3</v>
      </c>
      <c r="BF268" s="2" t="s">
        <v>3</v>
      </c>
      <c r="BG268" s="2" t="s">
        <v>3</v>
      </c>
      <c r="BH268" s="2">
        <v>3</v>
      </c>
      <c r="BI268" s="2">
        <v>2</v>
      </c>
      <c r="BJ268" s="2" t="s">
        <v>400</v>
      </c>
      <c r="BK268" s="2"/>
      <c r="BL268" s="2"/>
      <c r="BM268" s="2">
        <v>67</v>
      </c>
      <c r="BN268" s="2">
        <v>0</v>
      </c>
      <c r="BO268" s="2" t="s">
        <v>3</v>
      </c>
      <c r="BP268" s="2">
        <v>0</v>
      </c>
      <c r="BQ268" s="2">
        <v>40</v>
      </c>
      <c r="BR268" s="2">
        <v>0</v>
      </c>
      <c r="BS268" s="2">
        <v>1</v>
      </c>
      <c r="BT268" s="2">
        <v>1</v>
      </c>
      <c r="BU268" s="2">
        <v>1</v>
      </c>
      <c r="BV268" s="2">
        <v>1</v>
      </c>
      <c r="BW268" s="2">
        <v>1</v>
      </c>
      <c r="BX268" s="2">
        <v>1</v>
      </c>
      <c r="BY268" s="2" t="s">
        <v>3</v>
      </c>
      <c r="BZ268" s="2">
        <v>97</v>
      </c>
      <c r="CA268" s="2">
        <v>51</v>
      </c>
      <c r="CB268" s="2" t="s">
        <v>3</v>
      </c>
      <c r="CC268" s="2"/>
      <c r="CD268" s="2"/>
      <c r="CE268" s="2">
        <v>1566</v>
      </c>
      <c r="CF268" s="2">
        <v>0</v>
      </c>
      <c r="CG268" s="2">
        <v>0</v>
      </c>
      <c r="CH268" s="2"/>
      <c r="CI268" s="2"/>
      <c r="CJ268" s="2"/>
      <c r="CK268" s="2"/>
      <c r="CL268" s="2"/>
      <c r="CM268" s="2">
        <v>0</v>
      </c>
      <c r="CN268" s="2" t="s">
        <v>1252</v>
      </c>
      <c r="CO268" s="2">
        <v>0</v>
      </c>
      <c r="CP268" s="2">
        <f t="shared" si="247"/>
        <v>374.57</v>
      </c>
      <c r="CQ268" s="2">
        <f t="shared" si="248"/>
        <v>3906.65</v>
      </c>
      <c r="CR268" s="2">
        <f>(ROUND((ROUND(((ET268)*AV268*1),2)*BB268),2)+ROUND((ROUND(((AE268-(EU268))*AV268*1),2)*BS268),2))</f>
        <v>0</v>
      </c>
      <c r="CS268" s="2">
        <f>(ROUND((ROUND(((EU268)*AV268*1),2)*BS268),2)+ROUND((ROUND(((AE268-(EU268))*AV268*1),2)*BS268),2))</f>
        <v>0</v>
      </c>
      <c r="CT268" s="2">
        <f t="shared" si="249"/>
        <v>0</v>
      </c>
      <c r="CU268" s="2">
        <f t="shared" si="250"/>
        <v>0</v>
      </c>
      <c r="CV268" s="2">
        <f t="shared" si="251"/>
        <v>0</v>
      </c>
      <c r="CW268" s="2">
        <f t="shared" si="252"/>
        <v>0</v>
      </c>
      <c r="CX268" s="2">
        <f t="shared" si="253"/>
        <v>0</v>
      </c>
      <c r="CY268" s="2">
        <f>(ROUND((((S268+ROUND((ROUND(((EU268)*AV268*1),2)*BS268),2))*AT268)/100),2)+ROUND(((ROUND((ROUND(((AE268-(EU268))*AV268*1),2)*BS268),2)*AT268)/100),2))</f>
        <v>0</v>
      </c>
      <c r="CZ268" s="2">
        <f>(ROUND((((S268+ROUND((ROUND(((EU268)*AV268*1),2)*BS268),2))*AU268)/100),2)+ROUND(((ROUND((ROUND(((AE268-(EU268))*AV268*1),2)*BS268),2)*AU268)/100),2))</f>
        <v>0</v>
      </c>
      <c r="DA268" s="2"/>
      <c r="DB268" s="2"/>
      <c r="DC268" s="2" t="s">
        <v>3</v>
      </c>
      <c r="DD268" s="2" t="s">
        <v>3</v>
      </c>
      <c r="DE268" s="2" t="s">
        <v>3</v>
      </c>
      <c r="DF268" s="2" t="s">
        <v>3</v>
      </c>
      <c r="DG268" s="2" t="s">
        <v>3</v>
      </c>
      <c r="DH268" s="2" t="s">
        <v>3</v>
      </c>
      <c r="DI268" s="2" t="s">
        <v>3</v>
      </c>
      <c r="DJ268" s="2" t="s">
        <v>3</v>
      </c>
      <c r="DK268" s="2" t="s">
        <v>3</v>
      </c>
      <c r="DL268" s="2" t="s">
        <v>3</v>
      </c>
      <c r="DM268" s="2" t="s">
        <v>3</v>
      </c>
      <c r="DN268" s="2">
        <v>0</v>
      </c>
      <c r="DO268" s="2">
        <v>0</v>
      </c>
      <c r="DP268" s="2">
        <v>1</v>
      </c>
      <c r="DQ268" s="2">
        <v>1</v>
      </c>
      <c r="DR268" s="2"/>
      <c r="DS268" s="2"/>
      <c r="DT268" s="2"/>
      <c r="DU268" s="2">
        <v>1010</v>
      </c>
      <c r="DV268" s="2" t="s">
        <v>399</v>
      </c>
      <c r="DW268" s="2" t="s">
        <v>399</v>
      </c>
      <c r="DX268" s="2">
        <v>1000</v>
      </c>
      <c r="DY268" s="2"/>
      <c r="DZ268" s="2" t="s">
        <v>3</v>
      </c>
      <c r="EA268" s="2" t="s">
        <v>3</v>
      </c>
      <c r="EB268" s="2" t="s">
        <v>3</v>
      </c>
      <c r="EC268" s="2" t="s">
        <v>3</v>
      </c>
      <c r="ED268" s="2"/>
      <c r="EE268" s="2">
        <v>55393699</v>
      </c>
      <c r="EF268" s="2">
        <v>40</v>
      </c>
      <c r="EG268" s="2" t="s">
        <v>26</v>
      </c>
      <c r="EH268" s="2">
        <v>0</v>
      </c>
      <c r="EI268" s="2" t="s">
        <v>3</v>
      </c>
      <c r="EJ268" s="2">
        <v>2</v>
      </c>
      <c r="EK268" s="2">
        <v>67</v>
      </c>
      <c r="EL268" s="2" t="s">
        <v>72</v>
      </c>
      <c r="EM268" s="2" t="s">
        <v>73</v>
      </c>
      <c r="EN268" s="2"/>
      <c r="EO268" s="2" t="s">
        <v>67</v>
      </c>
      <c r="EP268" s="2"/>
      <c r="EQ268" s="2">
        <v>0</v>
      </c>
      <c r="ER268" s="2">
        <v>3906.65</v>
      </c>
      <c r="ES268" s="2">
        <v>3906.65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>
        <v>0</v>
      </c>
      <c r="FR268" s="2">
        <v>0</v>
      </c>
      <c r="FS268" s="2">
        <v>0</v>
      </c>
      <c r="FT268" s="2"/>
      <c r="FU268" s="2"/>
      <c r="FV268" s="2"/>
      <c r="FW268" s="2"/>
      <c r="FX268" s="2">
        <v>97</v>
      </c>
      <c r="FY268" s="2">
        <v>51</v>
      </c>
      <c r="FZ268" s="2"/>
      <c r="GA268" s="2" t="s">
        <v>3</v>
      </c>
      <c r="GB268" s="2"/>
      <c r="GC268" s="2"/>
      <c r="GD268" s="2">
        <v>1</v>
      </c>
      <c r="GE268" s="2"/>
      <c r="GF268" s="2">
        <v>-2118310231</v>
      </c>
      <c r="GG268" s="2">
        <v>2</v>
      </c>
      <c r="GH268" s="2">
        <v>1</v>
      </c>
      <c r="GI268" s="2">
        <v>-2</v>
      </c>
      <c r="GJ268" s="2">
        <v>0</v>
      </c>
      <c r="GK268" s="2">
        <v>0</v>
      </c>
      <c r="GL268" s="2">
        <f t="shared" si="254"/>
        <v>0</v>
      </c>
      <c r="GM268" s="2">
        <f t="shared" si="255"/>
        <v>374.57</v>
      </c>
      <c r="GN268" s="2">
        <f t="shared" si="256"/>
        <v>0</v>
      </c>
      <c r="GO268" s="2">
        <f t="shared" si="257"/>
        <v>374.57</v>
      </c>
      <c r="GP268" s="2">
        <f t="shared" si="258"/>
        <v>0</v>
      </c>
      <c r="GQ268" s="2"/>
      <c r="GR268" s="2">
        <v>0</v>
      </c>
      <c r="GS268" s="2">
        <v>3</v>
      </c>
      <c r="GT268" s="2">
        <v>0</v>
      </c>
      <c r="GU268" s="2" t="s">
        <v>3</v>
      </c>
      <c r="GV268" s="2">
        <f t="shared" si="259"/>
        <v>0</v>
      </c>
      <c r="GW268" s="2">
        <v>1</v>
      </c>
      <c r="GX268" s="2">
        <f t="shared" si="260"/>
        <v>0</v>
      </c>
      <c r="GY268" s="2"/>
      <c r="GZ268" s="2"/>
      <c r="HA268" s="2">
        <v>0</v>
      </c>
      <c r="HB268" s="2">
        <v>0</v>
      </c>
      <c r="HC268" s="2">
        <f t="shared" si="261"/>
        <v>0</v>
      </c>
      <c r="HD268" s="2"/>
      <c r="HE268" s="2" t="s">
        <v>3</v>
      </c>
      <c r="HF268" s="2" t="s">
        <v>3</v>
      </c>
      <c r="HG268" s="2"/>
      <c r="HH268" s="2"/>
      <c r="HI268" s="2"/>
      <c r="HJ268" s="2"/>
      <c r="HK268" s="2"/>
      <c r="HL268" s="2"/>
      <c r="HM268" s="2" t="s">
        <v>62</v>
      </c>
      <c r="HN268" s="2" t="s">
        <v>3</v>
      </c>
      <c r="HO268" s="2" t="s">
        <v>3</v>
      </c>
      <c r="HP268" s="2" t="s">
        <v>3</v>
      </c>
      <c r="HQ268" s="2" t="s">
        <v>3</v>
      </c>
      <c r="HR268" s="2"/>
      <c r="HS268" s="2">
        <v>0</v>
      </c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>
        <v>0</v>
      </c>
      <c r="IL268" s="2"/>
      <c r="IM268" s="2"/>
      <c r="IN268" s="2"/>
      <c r="IO268" s="2"/>
      <c r="IP268" s="2"/>
      <c r="IQ268" s="2"/>
      <c r="IR268" s="2"/>
      <c r="IS268" s="2"/>
      <c r="IT268" s="2"/>
      <c r="IU268" s="2"/>
    </row>
    <row r="269" spans="1:255" x14ac:dyDescent="0.2">
      <c r="A269" s="3">
        <v>18</v>
      </c>
      <c r="B269" s="3">
        <v>1</v>
      </c>
      <c r="C269" s="3">
        <v>422</v>
      </c>
      <c r="E269" s="3" t="s">
        <v>396</v>
      </c>
      <c r="F269" s="3" t="s">
        <v>397</v>
      </c>
      <c r="G269" s="3" t="s">
        <v>398</v>
      </c>
      <c r="H269" s="3" t="s">
        <v>399</v>
      </c>
      <c r="I269" s="3">
        <f>I267*J269</f>
        <v>9.5880000000000007E-2</v>
      </c>
      <c r="J269" s="3">
        <v>0.10200000000000001</v>
      </c>
      <c r="K269" s="3">
        <v>0.10199999999999999</v>
      </c>
      <c r="O269" s="3">
        <f t="shared" si="237"/>
        <v>5064.1899999999996</v>
      </c>
      <c r="P269" s="3">
        <f t="shared" si="238"/>
        <v>5064.1899999999996</v>
      </c>
      <c r="Q269" s="3">
        <f>(ROUND((ROUND(((ET269)*AV269*I269),2)*BB269),2)+ROUND((ROUND(((AE269-(EU269))*AV269*I269),2)*BS269),2))</f>
        <v>0</v>
      </c>
      <c r="R269" s="3">
        <f>(ROUND((ROUND(((EU269)*AV269*I269),2)*BS269),2)+ROUND((ROUND(((AE269-(EU269))*AV269*I269),2)*BS269),2))</f>
        <v>0</v>
      </c>
      <c r="S269" s="3">
        <f t="shared" si="239"/>
        <v>0</v>
      </c>
      <c r="T269" s="3">
        <f t="shared" si="240"/>
        <v>0</v>
      </c>
      <c r="U269" s="3">
        <f t="shared" si="241"/>
        <v>0</v>
      </c>
      <c r="V269" s="3">
        <f t="shared" si="242"/>
        <v>0</v>
      </c>
      <c r="W269" s="3">
        <f t="shared" si="243"/>
        <v>0</v>
      </c>
      <c r="X269" s="3">
        <f>(ROUND((((S269+ROUND((ROUND(((EU269)*AV269*I269),2)*BS269),2))*AT269)/100),2)+ROUND(((ROUND((ROUND(((AE269-(EU269))*AV269*I269),2)*BS269),2)*AT269)/100),2))</f>
        <v>0</v>
      </c>
      <c r="Y269" s="3">
        <f>(ROUND((((S269+ROUND((ROUND(((EU269)*AV269*I269),2)*BS269),2))*AU269)/100),2)+ROUND(((ROUND((ROUND(((AE269-(EU269))*AV269*I269),2)*BS269),2)*AU269)/100),2))</f>
        <v>0</v>
      </c>
      <c r="AA269" s="3">
        <v>55929115</v>
      </c>
      <c r="AB269" s="3">
        <f t="shared" si="244"/>
        <v>3906.65</v>
      </c>
      <c r="AC269" s="3">
        <f>ROUND((ES269),6)</f>
        <v>3906.65</v>
      </c>
      <c r="AD269" s="3">
        <f>ROUND((((ET269)-(EU269))+AE269),6)</f>
        <v>0</v>
      </c>
      <c r="AE269" s="3">
        <f>ROUND((EU269),6)</f>
        <v>0</v>
      </c>
      <c r="AF269" s="3">
        <f>ROUND((EV269),6)</f>
        <v>0</v>
      </c>
      <c r="AG269" s="3">
        <f t="shared" si="245"/>
        <v>0</v>
      </c>
      <c r="AH269" s="3">
        <f>(EW269)</f>
        <v>0</v>
      </c>
      <c r="AI269" s="3">
        <f>(EX269)</f>
        <v>0</v>
      </c>
      <c r="AJ269" s="3">
        <f t="shared" si="246"/>
        <v>0</v>
      </c>
      <c r="AK269" s="3">
        <v>3906.65</v>
      </c>
      <c r="AL269" s="3">
        <v>3906.65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97</v>
      </c>
      <c r="AU269" s="3">
        <v>51</v>
      </c>
      <c r="AV269" s="3">
        <v>1</v>
      </c>
      <c r="AW269" s="3">
        <v>1</v>
      </c>
      <c r="AZ269" s="3">
        <v>1</v>
      </c>
      <c r="BA269" s="3">
        <v>1</v>
      </c>
      <c r="BB269" s="3">
        <v>1</v>
      </c>
      <c r="BC269" s="3">
        <v>13.52</v>
      </c>
      <c r="BD269" s="3" t="s">
        <v>3</v>
      </c>
      <c r="BE269" s="3" t="s">
        <v>3</v>
      </c>
      <c r="BF269" s="3" t="s">
        <v>3</v>
      </c>
      <c r="BG269" s="3" t="s">
        <v>3</v>
      </c>
      <c r="BH269" s="3">
        <v>3</v>
      </c>
      <c r="BI269" s="3">
        <v>2</v>
      </c>
      <c r="BJ269" s="3" t="s">
        <v>400</v>
      </c>
      <c r="BM269" s="3">
        <v>67</v>
      </c>
      <c r="BN269" s="3">
        <v>0</v>
      </c>
      <c r="BO269" s="3" t="s">
        <v>397</v>
      </c>
      <c r="BP269" s="3">
        <v>1</v>
      </c>
      <c r="BQ269" s="3">
        <v>40</v>
      </c>
      <c r="BR269" s="3">
        <v>0</v>
      </c>
      <c r="BS269" s="3">
        <v>1</v>
      </c>
      <c r="BT269" s="3">
        <v>1</v>
      </c>
      <c r="BU269" s="3">
        <v>1</v>
      </c>
      <c r="BV269" s="3">
        <v>1</v>
      </c>
      <c r="BW269" s="3">
        <v>1</v>
      </c>
      <c r="BX269" s="3">
        <v>1</v>
      </c>
      <c r="BY269" s="3" t="s">
        <v>3</v>
      </c>
      <c r="BZ269" s="3">
        <v>97</v>
      </c>
      <c r="CA269" s="3">
        <v>51</v>
      </c>
      <c r="CB269" s="3" t="s">
        <v>3</v>
      </c>
      <c r="CE269" s="3">
        <v>1566</v>
      </c>
      <c r="CF269" s="3">
        <v>0</v>
      </c>
      <c r="CG269" s="3">
        <v>0</v>
      </c>
      <c r="CM269" s="3">
        <v>0</v>
      </c>
      <c r="CN269" s="3" t="s">
        <v>1252</v>
      </c>
      <c r="CO269" s="3">
        <v>0</v>
      </c>
      <c r="CP269" s="3">
        <f t="shared" si="247"/>
        <v>5064.1899999999996</v>
      </c>
      <c r="CQ269" s="3">
        <f t="shared" si="248"/>
        <v>52817.91</v>
      </c>
      <c r="CR269" s="3">
        <f>(ROUND((ROUND(((ET269)*AV269*1),2)*BB269),2)+ROUND((ROUND(((AE269-(EU269))*AV269*1),2)*BS269),2))</f>
        <v>0</v>
      </c>
      <c r="CS269" s="3">
        <f>(ROUND((ROUND(((EU269)*AV269*1),2)*BS269),2)+ROUND((ROUND(((AE269-(EU269))*AV269*1),2)*BS269),2))</f>
        <v>0</v>
      </c>
      <c r="CT269" s="3">
        <f t="shared" si="249"/>
        <v>0</v>
      </c>
      <c r="CU269" s="3">
        <f t="shared" si="250"/>
        <v>0</v>
      </c>
      <c r="CV269" s="3">
        <f t="shared" si="251"/>
        <v>0</v>
      </c>
      <c r="CW269" s="3">
        <f t="shared" si="252"/>
        <v>0</v>
      </c>
      <c r="CX269" s="3">
        <f t="shared" si="253"/>
        <v>0</v>
      </c>
      <c r="CY269" s="3">
        <f>(ROUND((((S269+ROUND((ROUND(((EU269)*AV269*1),2)*BS269),2))*AT269)/100),2)+ROUND(((ROUND((ROUND(((AE269-(EU269))*AV269*1),2)*BS269),2)*AT269)/100),2))</f>
        <v>0</v>
      </c>
      <c r="CZ269" s="3">
        <f>(ROUND((((S269+ROUND((ROUND(((EU269)*AV269*1),2)*BS269),2))*AU269)/100),2)+ROUND(((ROUND((ROUND(((AE269-(EU269))*AV269*1),2)*BS269),2)*AU269)/100),2))</f>
        <v>0</v>
      </c>
      <c r="DC269" s="3" t="s">
        <v>3</v>
      </c>
      <c r="DD269" s="3" t="s">
        <v>3</v>
      </c>
      <c r="DE269" s="3" t="s">
        <v>3</v>
      </c>
      <c r="DF269" s="3" t="s">
        <v>3</v>
      </c>
      <c r="DG269" s="3" t="s">
        <v>3</v>
      </c>
      <c r="DH269" s="3" t="s">
        <v>3</v>
      </c>
      <c r="DI269" s="3" t="s">
        <v>3</v>
      </c>
      <c r="DJ269" s="3" t="s">
        <v>3</v>
      </c>
      <c r="DK269" s="3" t="s">
        <v>3</v>
      </c>
      <c r="DL269" s="3" t="s">
        <v>3</v>
      </c>
      <c r="DM269" s="3" t="s">
        <v>3</v>
      </c>
      <c r="DN269" s="3">
        <v>0</v>
      </c>
      <c r="DO269" s="3">
        <v>0</v>
      </c>
      <c r="DP269" s="3">
        <v>1</v>
      </c>
      <c r="DQ269" s="3">
        <v>1</v>
      </c>
      <c r="DU269" s="3">
        <v>1010</v>
      </c>
      <c r="DV269" s="3" t="s">
        <v>399</v>
      </c>
      <c r="DW269" s="3" t="s">
        <v>399</v>
      </c>
      <c r="DX269" s="3">
        <v>1000</v>
      </c>
      <c r="DZ269" s="3" t="s">
        <v>3</v>
      </c>
      <c r="EA269" s="3" t="s">
        <v>3</v>
      </c>
      <c r="EB269" s="3" t="s">
        <v>3</v>
      </c>
      <c r="EC269" s="3" t="s">
        <v>3</v>
      </c>
      <c r="EE269" s="3">
        <v>55393699</v>
      </c>
      <c r="EF269" s="3">
        <v>40</v>
      </c>
      <c r="EG269" s="3" t="s">
        <v>26</v>
      </c>
      <c r="EH269" s="3">
        <v>0</v>
      </c>
      <c r="EI269" s="3" t="s">
        <v>3</v>
      </c>
      <c r="EJ269" s="3">
        <v>2</v>
      </c>
      <c r="EK269" s="3">
        <v>67</v>
      </c>
      <c r="EL269" s="3" t="s">
        <v>72</v>
      </c>
      <c r="EM269" s="3" t="s">
        <v>73</v>
      </c>
      <c r="EO269" s="3" t="s">
        <v>67</v>
      </c>
      <c r="EQ269" s="3">
        <v>0</v>
      </c>
      <c r="ER269" s="3">
        <v>3906.65</v>
      </c>
      <c r="ES269" s="3">
        <v>3906.65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FQ269" s="3">
        <v>0</v>
      </c>
      <c r="FR269" s="3">
        <v>0</v>
      </c>
      <c r="FS269" s="3">
        <v>0</v>
      </c>
      <c r="FX269" s="3">
        <v>97</v>
      </c>
      <c r="FY269" s="3">
        <v>51</v>
      </c>
      <c r="GA269" s="3" t="s">
        <v>3</v>
      </c>
      <c r="GD269" s="3">
        <v>1</v>
      </c>
      <c r="GF269" s="3">
        <v>-2118310231</v>
      </c>
      <c r="GG269" s="3">
        <v>2</v>
      </c>
      <c r="GH269" s="3">
        <v>1</v>
      </c>
      <c r="GI269" s="3">
        <v>2</v>
      </c>
      <c r="GJ269" s="3">
        <v>0</v>
      </c>
      <c r="GK269" s="3">
        <v>0</v>
      </c>
      <c r="GL269" s="3">
        <f t="shared" si="254"/>
        <v>0</v>
      </c>
      <c r="GM269" s="3">
        <f t="shared" si="255"/>
        <v>5064.1899999999996</v>
      </c>
      <c r="GN269" s="3">
        <f t="shared" si="256"/>
        <v>0</v>
      </c>
      <c r="GO269" s="3">
        <f t="shared" si="257"/>
        <v>5064.1899999999996</v>
      </c>
      <c r="GP269" s="3">
        <f t="shared" si="258"/>
        <v>0</v>
      </c>
      <c r="GR269" s="3">
        <v>0</v>
      </c>
      <c r="GS269" s="3">
        <v>3</v>
      </c>
      <c r="GT269" s="3">
        <v>0</v>
      </c>
      <c r="GU269" s="3" t="s">
        <v>3</v>
      </c>
      <c r="GV269" s="3">
        <f t="shared" si="259"/>
        <v>0</v>
      </c>
      <c r="GW269" s="3">
        <v>1</v>
      </c>
      <c r="GX269" s="3">
        <f t="shared" si="260"/>
        <v>0</v>
      </c>
      <c r="HA269" s="3">
        <v>0</v>
      </c>
      <c r="HB269" s="3">
        <v>0</v>
      </c>
      <c r="HC269" s="3">
        <f t="shared" si="261"/>
        <v>0</v>
      </c>
      <c r="HE269" s="3" t="s">
        <v>3</v>
      </c>
      <c r="HF269" s="3" t="s">
        <v>3</v>
      </c>
      <c r="HM269" s="3" t="s">
        <v>62</v>
      </c>
      <c r="HN269" s="3" t="s">
        <v>3</v>
      </c>
      <c r="HO269" s="3" t="s">
        <v>3</v>
      </c>
      <c r="HP269" s="3" t="s">
        <v>3</v>
      </c>
      <c r="HQ269" s="3" t="s">
        <v>3</v>
      </c>
      <c r="HS269" s="3">
        <v>0</v>
      </c>
      <c r="IK269" s="3">
        <v>0</v>
      </c>
    </row>
    <row r="270" spans="1:255" x14ac:dyDescent="0.2">
      <c r="A270" s="2">
        <v>17</v>
      </c>
      <c r="B270" s="2">
        <v>1</v>
      </c>
      <c r="C270" s="2">
        <f>ROW(SmtRes!A432)</f>
        <v>432</v>
      </c>
      <c r="D270" s="2">
        <f>ROW(EtalonRes!A510)</f>
        <v>510</v>
      </c>
      <c r="E270" s="2" t="s">
        <v>401</v>
      </c>
      <c r="F270" s="2" t="s">
        <v>402</v>
      </c>
      <c r="G270" s="2" t="s">
        <v>403</v>
      </c>
      <c r="H270" s="2" t="s">
        <v>22</v>
      </c>
      <c r="I270" s="2">
        <v>128</v>
      </c>
      <c r="J270" s="2">
        <v>0</v>
      </c>
      <c r="K270" s="2">
        <v>128</v>
      </c>
      <c r="L270" s="2"/>
      <c r="M270" s="2"/>
      <c r="N270" s="2"/>
      <c r="O270" s="2">
        <f t="shared" si="237"/>
        <v>1961.8</v>
      </c>
      <c r="P270" s="2">
        <f t="shared" si="238"/>
        <v>163.84</v>
      </c>
      <c r="Q270" s="2">
        <f>(ROUND((ROUND((((ET270*1.2))*AV270*I270),2)*BB270),2)+ROUND((ROUND(((AE270-((EU270*1.2)))*AV270*I270),2)*BS270),2))</f>
        <v>0</v>
      </c>
      <c r="R270" s="2">
        <f>(ROUND((ROUND((((EU270*1.2))*AV270*I270),2)*BS270),2)+ROUND((ROUND(((AE270-((EU270*1.2)))*AV270*I270),2)*BS270),2))</f>
        <v>0</v>
      </c>
      <c r="S270" s="2">
        <f t="shared" si="239"/>
        <v>1797.96</v>
      </c>
      <c r="T270" s="2">
        <f t="shared" si="240"/>
        <v>0</v>
      </c>
      <c r="U270" s="2">
        <f t="shared" si="241"/>
        <v>160.8192</v>
      </c>
      <c r="V270" s="2">
        <f t="shared" si="242"/>
        <v>0</v>
      </c>
      <c r="W270" s="2">
        <f t="shared" si="243"/>
        <v>0</v>
      </c>
      <c r="X270" s="2">
        <f>(ROUND((((S270+ROUND((ROUND((((EU270*1.2))*AV270*I270),2)*BS270),2))*AT270)/100),2)+ROUND(((ROUND((ROUND(((AE270-((EU270*1.2)))*AV270*I270),2)*BS270),2)*AT270)/100),2))</f>
        <v>1708.06</v>
      </c>
      <c r="Y270" s="2">
        <f>(ROUND((((S270+ROUND((ROUND((((EU270*1.2))*AV270*I270),2)*BS270),2))*AU270)/100),2)+ROUND(((ROUND((ROUND(((AE270-((EU270*1.2)))*AV270*I270),2)*BS270),2)*AU270)/100),2))</f>
        <v>952.92</v>
      </c>
      <c r="Z270" s="2"/>
      <c r="AA270" s="2">
        <v>55929113</v>
      </c>
      <c r="AB270" s="2">
        <f t="shared" si="244"/>
        <v>14.696</v>
      </c>
      <c r="AC270" s="2">
        <f>ROUND(((ES270*1)),6)</f>
        <v>1.28</v>
      </c>
      <c r="AD270" s="2">
        <f>ROUND(((((ET270*1.2))-((EU270*1.2)))+AE270),6)</f>
        <v>0</v>
      </c>
      <c r="AE270" s="2">
        <f>ROUND(((EU270*1.2)),6)</f>
        <v>0</v>
      </c>
      <c r="AF270" s="2">
        <f>ROUND(((EV270*1.2)),6)</f>
        <v>13.416</v>
      </c>
      <c r="AG270" s="2">
        <f t="shared" si="245"/>
        <v>0</v>
      </c>
      <c r="AH270" s="2">
        <f>((EW270*1.2))</f>
        <v>1.2</v>
      </c>
      <c r="AI270" s="2">
        <f>((EX270*1.2))</f>
        <v>0</v>
      </c>
      <c r="AJ270" s="2">
        <f t="shared" si="246"/>
        <v>0</v>
      </c>
      <c r="AK270" s="2">
        <v>12.46</v>
      </c>
      <c r="AL270" s="2">
        <v>1.28</v>
      </c>
      <c r="AM270" s="2">
        <v>0</v>
      </c>
      <c r="AN270" s="2">
        <v>0</v>
      </c>
      <c r="AO270" s="2">
        <v>11.18</v>
      </c>
      <c r="AP270" s="2">
        <v>0</v>
      </c>
      <c r="AQ270" s="2">
        <v>1</v>
      </c>
      <c r="AR270" s="2">
        <v>0</v>
      </c>
      <c r="AS270" s="2">
        <v>0</v>
      </c>
      <c r="AT270" s="2">
        <v>95</v>
      </c>
      <c r="AU270" s="2">
        <v>53</v>
      </c>
      <c r="AV270" s="2">
        <v>1.0469999999999999</v>
      </c>
      <c r="AW270" s="2">
        <v>1</v>
      </c>
      <c r="AX270" s="2"/>
      <c r="AY270" s="2"/>
      <c r="AZ270" s="2">
        <v>1</v>
      </c>
      <c r="BA270" s="2">
        <v>1</v>
      </c>
      <c r="BB270" s="2">
        <v>1</v>
      </c>
      <c r="BC270" s="2">
        <v>1</v>
      </c>
      <c r="BD270" s="2" t="s">
        <v>3</v>
      </c>
      <c r="BE270" s="2" t="s">
        <v>3</v>
      </c>
      <c r="BF270" s="2" t="s">
        <v>3</v>
      </c>
      <c r="BG270" s="2" t="s">
        <v>3</v>
      </c>
      <c r="BH270" s="2">
        <v>0</v>
      </c>
      <c r="BI270" s="2">
        <v>2</v>
      </c>
      <c r="BJ270" s="2" t="s">
        <v>404</v>
      </c>
      <c r="BK270" s="2"/>
      <c r="BL270" s="2"/>
      <c r="BM270" s="2">
        <v>69</v>
      </c>
      <c r="BN270" s="2">
        <v>0</v>
      </c>
      <c r="BO270" s="2" t="s">
        <v>402</v>
      </c>
      <c r="BP270" s="2">
        <v>1</v>
      </c>
      <c r="BQ270" s="2">
        <v>40</v>
      </c>
      <c r="BR270" s="2">
        <v>0</v>
      </c>
      <c r="BS270" s="2">
        <v>1</v>
      </c>
      <c r="BT270" s="2">
        <v>1</v>
      </c>
      <c r="BU270" s="2">
        <v>1</v>
      </c>
      <c r="BV270" s="2">
        <v>1</v>
      </c>
      <c r="BW270" s="2">
        <v>1</v>
      </c>
      <c r="BX270" s="2">
        <v>1</v>
      </c>
      <c r="BY270" s="2" t="s">
        <v>3</v>
      </c>
      <c r="BZ270" s="2">
        <v>95</v>
      </c>
      <c r="CA270" s="2">
        <v>53</v>
      </c>
      <c r="CB270" s="2" t="s">
        <v>3</v>
      </c>
      <c r="CC270" s="2"/>
      <c r="CD270" s="2"/>
      <c r="CE270" s="2">
        <v>1566</v>
      </c>
      <c r="CF270" s="2">
        <v>0</v>
      </c>
      <c r="CG270" s="2">
        <v>0</v>
      </c>
      <c r="CH270" s="2"/>
      <c r="CI270" s="2"/>
      <c r="CJ270" s="2"/>
      <c r="CK270" s="2"/>
      <c r="CL270" s="2"/>
      <c r="CM270" s="2">
        <v>0</v>
      </c>
      <c r="CN270" s="2" t="s">
        <v>1250</v>
      </c>
      <c r="CO270" s="2">
        <v>0</v>
      </c>
      <c r="CP270" s="2">
        <f t="shared" si="247"/>
        <v>1961.8</v>
      </c>
      <c r="CQ270" s="2">
        <f t="shared" si="248"/>
        <v>1.28</v>
      </c>
      <c r="CR270" s="2">
        <f>(ROUND((ROUND((((ET270*1.2))*AV270*1),2)*BB270),2)+ROUND((ROUND(((AE270-((EU270*1.2)))*AV270*1),2)*BS270),2))</f>
        <v>0</v>
      </c>
      <c r="CS270" s="2">
        <f>(ROUND((ROUND((((EU270*1.2))*AV270*1),2)*BS270),2)+ROUND((ROUND(((AE270-((EU270*1.2)))*AV270*1),2)*BS270),2))</f>
        <v>0</v>
      </c>
      <c r="CT270" s="2">
        <f t="shared" si="249"/>
        <v>14.05</v>
      </c>
      <c r="CU270" s="2">
        <f t="shared" si="250"/>
        <v>0</v>
      </c>
      <c r="CV270" s="2">
        <f t="shared" si="251"/>
        <v>1.2564</v>
      </c>
      <c r="CW270" s="2">
        <f t="shared" si="252"/>
        <v>0</v>
      </c>
      <c r="CX270" s="2">
        <f t="shared" si="253"/>
        <v>0</v>
      </c>
      <c r="CY270" s="2">
        <f>(ROUND((((S270+ROUND((ROUND((((EU270*1.2))*AV270*1),2)*BS270),2))*AT270)/100),2)+ROUND(((ROUND((ROUND(((AE270-((EU270*1.2)))*AV270*1),2)*BS270),2)*AT270)/100),2))</f>
        <v>1708.06</v>
      </c>
      <c r="CZ270" s="2">
        <f>(ROUND((((S270+ROUND((ROUND((((EU270*1.2))*AV270*1),2)*BS270),2))*AU270)/100),2)+ROUND(((ROUND((ROUND(((AE270-((EU270*1.2)))*AV270*1),2)*BS270),2)*AU270)/100),2))</f>
        <v>952.92</v>
      </c>
      <c r="DA270" s="2"/>
      <c r="DB270" s="2">
        <v>111</v>
      </c>
      <c r="DC270" s="2" t="s">
        <v>3</v>
      </c>
      <c r="DD270" s="2" t="s">
        <v>62</v>
      </c>
      <c r="DE270" s="2" t="s">
        <v>63</v>
      </c>
      <c r="DF270" s="2" t="s">
        <v>63</v>
      </c>
      <c r="DG270" s="2" t="s">
        <v>63</v>
      </c>
      <c r="DH270" s="2" t="s">
        <v>3</v>
      </c>
      <c r="DI270" s="2" t="s">
        <v>63</v>
      </c>
      <c r="DJ270" s="2" t="s">
        <v>63</v>
      </c>
      <c r="DK270" s="2" t="s">
        <v>3</v>
      </c>
      <c r="DL270" s="2" t="s">
        <v>3</v>
      </c>
      <c r="DM270" s="2" t="s">
        <v>3</v>
      </c>
      <c r="DN270" s="2">
        <v>0</v>
      </c>
      <c r="DO270" s="2">
        <v>0</v>
      </c>
      <c r="DP270" s="2">
        <v>1</v>
      </c>
      <c r="DQ270" s="2">
        <v>1</v>
      </c>
      <c r="DR270" s="2"/>
      <c r="DS270" s="2"/>
      <c r="DT270" s="2"/>
      <c r="DU270" s="2">
        <v>1013</v>
      </c>
      <c r="DV270" s="2" t="s">
        <v>22</v>
      </c>
      <c r="DW270" s="2" t="s">
        <v>22</v>
      </c>
      <c r="DX270" s="2">
        <v>1</v>
      </c>
      <c r="DY270" s="2"/>
      <c r="DZ270" s="2" t="s">
        <v>3</v>
      </c>
      <c r="EA270" s="2" t="s">
        <v>3</v>
      </c>
      <c r="EB270" s="2" t="s">
        <v>3</v>
      </c>
      <c r="EC270" s="2" t="s">
        <v>3</v>
      </c>
      <c r="ED270" s="2"/>
      <c r="EE270" s="2">
        <v>55393701</v>
      </c>
      <c r="EF270" s="2">
        <v>40</v>
      </c>
      <c r="EG270" s="2" t="s">
        <v>26</v>
      </c>
      <c r="EH270" s="2">
        <v>0</v>
      </c>
      <c r="EI270" s="2" t="s">
        <v>3</v>
      </c>
      <c r="EJ270" s="2">
        <v>2</v>
      </c>
      <c r="EK270" s="2">
        <v>69</v>
      </c>
      <c r="EL270" s="2" t="s">
        <v>263</v>
      </c>
      <c r="EM270" s="2" t="s">
        <v>264</v>
      </c>
      <c r="EN270" s="2"/>
      <c r="EO270" s="2" t="s">
        <v>67</v>
      </c>
      <c r="EP270" s="2"/>
      <c r="EQ270" s="2">
        <v>0</v>
      </c>
      <c r="ER270" s="2">
        <v>12.46</v>
      </c>
      <c r="ES270" s="2">
        <v>1.28</v>
      </c>
      <c r="ET270" s="2">
        <v>0</v>
      </c>
      <c r="EU270" s="2">
        <v>0</v>
      </c>
      <c r="EV270" s="2">
        <v>11.18</v>
      </c>
      <c r="EW270" s="2">
        <v>1</v>
      </c>
      <c r="EX270" s="2">
        <v>0</v>
      </c>
      <c r="EY270" s="2">
        <v>0</v>
      </c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>
        <v>0</v>
      </c>
      <c r="FR270" s="2">
        <v>0</v>
      </c>
      <c r="FS270" s="2">
        <v>0</v>
      </c>
      <c r="FT270" s="2"/>
      <c r="FU270" s="2"/>
      <c r="FV270" s="2"/>
      <c r="FW270" s="2"/>
      <c r="FX270" s="2">
        <v>95</v>
      </c>
      <c r="FY270" s="2">
        <v>53</v>
      </c>
      <c r="FZ270" s="2"/>
      <c r="GA270" s="2" t="s">
        <v>3</v>
      </c>
      <c r="GB270" s="2"/>
      <c r="GC270" s="2"/>
      <c r="GD270" s="2">
        <v>1</v>
      </c>
      <c r="GE270" s="2"/>
      <c r="GF270" s="2">
        <v>1879669488</v>
      </c>
      <c r="GG270" s="2">
        <v>2</v>
      </c>
      <c r="GH270" s="2">
        <v>1</v>
      </c>
      <c r="GI270" s="2">
        <v>2</v>
      </c>
      <c r="GJ270" s="2">
        <v>0</v>
      </c>
      <c r="GK270" s="2">
        <v>0</v>
      </c>
      <c r="GL270" s="2">
        <f t="shared" si="254"/>
        <v>0</v>
      </c>
      <c r="GM270" s="2">
        <f t="shared" si="255"/>
        <v>4622.78</v>
      </c>
      <c r="GN270" s="2">
        <f t="shared" si="256"/>
        <v>0</v>
      </c>
      <c r="GO270" s="2">
        <f t="shared" si="257"/>
        <v>4622.78</v>
      </c>
      <c r="GP270" s="2">
        <f t="shared" si="258"/>
        <v>0</v>
      </c>
      <c r="GQ270" s="2"/>
      <c r="GR270" s="2">
        <v>0</v>
      </c>
      <c r="GS270" s="2">
        <v>3</v>
      </c>
      <c r="GT270" s="2">
        <v>0</v>
      </c>
      <c r="GU270" s="2" t="s">
        <v>3</v>
      </c>
      <c r="GV270" s="2">
        <f t="shared" si="259"/>
        <v>0</v>
      </c>
      <c r="GW270" s="2">
        <v>1</v>
      </c>
      <c r="GX270" s="2">
        <f t="shared" si="260"/>
        <v>0</v>
      </c>
      <c r="GY270" s="2"/>
      <c r="GZ270" s="2"/>
      <c r="HA270" s="2">
        <v>0</v>
      </c>
      <c r="HB270" s="2">
        <v>0</v>
      </c>
      <c r="HC270" s="2">
        <f t="shared" si="261"/>
        <v>0</v>
      </c>
      <c r="HD270" s="2"/>
      <c r="HE270" s="2" t="s">
        <v>3</v>
      </c>
      <c r="HF270" s="2" t="s">
        <v>3</v>
      </c>
      <c r="HG270" s="2"/>
      <c r="HH270" s="2"/>
      <c r="HI270" s="2"/>
      <c r="HJ270" s="2"/>
      <c r="HK270" s="2"/>
      <c r="HL270" s="2"/>
      <c r="HM270" s="2" t="s">
        <v>3</v>
      </c>
      <c r="HN270" s="2" t="s">
        <v>3</v>
      </c>
      <c r="HO270" s="2" t="s">
        <v>3</v>
      </c>
      <c r="HP270" s="2" t="s">
        <v>3</v>
      </c>
      <c r="HQ270" s="2" t="s">
        <v>3</v>
      </c>
      <c r="HR270" s="2"/>
      <c r="HS270" s="2">
        <v>0</v>
      </c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>
        <v>0</v>
      </c>
      <c r="IL270" s="2"/>
      <c r="IM270" s="2"/>
      <c r="IN270" s="2"/>
      <c r="IO270" s="2"/>
      <c r="IP270" s="2"/>
      <c r="IQ270" s="2"/>
      <c r="IR270" s="2"/>
      <c r="IS270" s="2"/>
      <c r="IT270" s="2"/>
      <c r="IU270" s="2"/>
    </row>
    <row r="271" spans="1:255" x14ac:dyDescent="0.2">
      <c r="A271" s="3">
        <v>17</v>
      </c>
      <c r="B271" s="3">
        <v>1</v>
      </c>
      <c r="C271" s="3">
        <f>ROW(SmtRes!A440)</f>
        <v>440</v>
      </c>
      <c r="D271" s="3">
        <f>ROW(EtalonRes!A518)</f>
        <v>518</v>
      </c>
      <c r="E271" s="3" t="s">
        <v>401</v>
      </c>
      <c r="F271" s="3" t="s">
        <v>402</v>
      </c>
      <c r="G271" s="3" t="s">
        <v>403</v>
      </c>
      <c r="H271" s="3" t="s">
        <v>22</v>
      </c>
      <c r="I271" s="3">
        <v>128</v>
      </c>
      <c r="J271" s="3">
        <v>0</v>
      </c>
      <c r="K271" s="3">
        <v>128</v>
      </c>
      <c r="O271" s="3">
        <f t="shared" si="237"/>
        <v>103797.23</v>
      </c>
      <c r="P271" s="3">
        <f t="shared" si="238"/>
        <v>2482.1799999999998</v>
      </c>
      <c r="Q271" s="3">
        <f>(ROUND((ROUND((((ET271*1.2))*AV271*I271),2)*BB271),2)+ROUND((ROUND(((AE271-((EU271*1.2)))*AV271*I271),2)*BS271),2))</f>
        <v>0</v>
      </c>
      <c r="R271" s="3">
        <f>(ROUND((ROUND((((EU271*1.2))*AV271*I271),2)*BS271),2)+ROUND((ROUND(((AE271-((EU271*1.2)))*AV271*I271),2)*BS271),2))</f>
        <v>0</v>
      </c>
      <c r="S271" s="3">
        <f t="shared" si="239"/>
        <v>101315.05</v>
      </c>
      <c r="T271" s="3">
        <f t="shared" si="240"/>
        <v>0</v>
      </c>
      <c r="U271" s="3">
        <f t="shared" si="241"/>
        <v>160.8192</v>
      </c>
      <c r="V271" s="3">
        <f t="shared" si="242"/>
        <v>0</v>
      </c>
      <c r="W271" s="3">
        <f t="shared" si="243"/>
        <v>0</v>
      </c>
      <c r="X271" s="3">
        <f>(ROUND((((S271+ROUND((ROUND((((EU271*1.2))*AV271*I271),2)*BS271),2))*AT271)/100),2)+ROUND(((ROUND((ROUND(((AE271-((EU271*1.2)))*AV271*I271),2)*BS271),2)*AT271)/100),2))</f>
        <v>96249.3</v>
      </c>
      <c r="Y271" s="3">
        <f>(ROUND((((S271+ROUND((ROUND((((EU271*1.2))*AV271*I271),2)*BS271),2))*AU271)/100),2)+ROUND(((ROUND((ROUND(((AE271-((EU271*1.2)))*AV271*I271),2)*BS271),2)*AU271)/100),2))</f>
        <v>53696.98</v>
      </c>
      <c r="AA271" s="3">
        <v>55929115</v>
      </c>
      <c r="AB271" s="3">
        <f t="shared" si="244"/>
        <v>14.696</v>
      </c>
      <c r="AC271" s="3">
        <f>ROUND(((ES271*1)),6)</f>
        <v>1.28</v>
      </c>
      <c r="AD271" s="3">
        <f>ROUND(((((ET271*1.2))-((EU271*1.2)))+AE271),6)</f>
        <v>0</v>
      </c>
      <c r="AE271" s="3">
        <f>ROUND(((EU271*1.2)),6)</f>
        <v>0</v>
      </c>
      <c r="AF271" s="3">
        <f>ROUND(((EV271*1.2)),6)</f>
        <v>13.416</v>
      </c>
      <c r="AG271" s="3">
        <f t="shared" si="245"/>
        <v>0</v>
      </c>
      <c r="AH271" s="3">
        <f>((EW271*1.2))</f>
        <v>1.2</v>
      </c>
      <c r="AI271" s="3">
        <f>((EX271*1.2))</f>
        <v>0</v>
      </c>
      <c r="AJ271" s="3">
        <f t="shared" si="246"/>
        <v>0</v>
      </c>
      <c r="AK271" s="3">
        <v>12.46</v>
      </c>
      <c r="AL271" s="3">
        <v>1.28</v>
      </c>
      <c r="AM271" s="3">
        <v>0</v>
      </c>
      <c r="AN271" s="3">
        <v>0</v>
      </c>
      <c r="AO271" s="3">
        <v>11.18</v>
      </c>
      <c r="AP271" s="3">
        <v>0</v>
      </c>
      <c r="AQ271" s="3">
        <v>1</v>
      </c>
      <c r="AR271" s="3">
        <v>0</v>
      </c>
      <c r="AS271" s="3">
        <v>0</v>
      </c>
      <c r="AT271" s="3">
        <v>95</v>
      </c>
      <c r="AU271" s="3">
        <v>53</v>
      </c>
      <c r="AV271" s="3">
        <v>1.0469999999999999</v>
      </c>
      <c r="AW271" s="3">
        <v>1</v>
      </c>
      <c r="AZ271" s="3">
        <v>1</v>
      </c>
      <c r="BA271" s="3">
        <v>56.35</v>
      </c>
      <c r="BB271" s="3">
        <v>1</v>
      </c>
      <c r="BC271" s="3">
        <v>15.15</v>
      </c>
      <c r="BD271" s="3" t="s">
        <v>3</v>
      </c>
      <c r="BE271" s="3" t="s">
        <v>3</v>
      </c>
      <c r="BF271" s="3" t="s">
        <v>3</v>
      </c>
      <c r="BG271" s="3" t="s">
        <v>3</v>
      </c>
      <c r="BH271" s="3">
        <v>0</v>
      </c>
      <c r="BI271" s="3">
        <v>2</v>
      </c>
      <c r="BJ271" s="3" t="s">
        <v>404</v>
      </c>
      <c r="BM271" s="3">
        <v>69</v>
      </c>
      <c r="BN271" s="3">
        <v>0</v>
      </c>
      <c r="BO271" s="3" t="s">
        <v>402</v>
      </c>
      <c r="BP271" s="3">
        <v>1</v>
      </c>
      <c r="BQ271" s="3">
        <v>40</v>
      </c>
      <c r="BR271" s="3">
        <v>0</v>
      </c>
      <c r="BS271" s="3">
        <v>56.35</v>
      </c>
      <c r="BT271" s="3">
        <v>1</v>
      </c>
      <c r="BU271" s="3">
        <v>1</v>
      </c>
      <c r="BV271" s="3">
        <v>1</v>
      </c>
      <c r="BW271" s="3">
        <v>1</v>
      </c>
      <c r="BX271" s="3">
        <v>1</v>
      </c>
      <c r="BY271" s="3" t="s">
        <v>3</v>
      </c>
      <c r="BZ271" s="3">
        <v>95</v>
      </c>
      <c r="CA271" s="3">
        <v>53</v>
      </c>
      <c r="CB271" s="3" t="s">
        <v>3</v>
      </c>
      <c r="CE271" s="3">
        <v>1566</v>
      </c>
      <c r="CF271" s="3">
        <v>0</v>
      </c>
      <c r="CG271" s="3">
        <v>0</v>
      </c>
      <c r="CM271" s="3">
        <v>0</v>
      </c>
      <c r="CN271" s="3" t="s">
        <v>1250</v>
      </c>
      <c r="CO271" s="3">
        <v>0</v>
      </c>
      <c r="CP271" s="3">
        <f t="shared" si="247"/>
        <v>103797.23</v>
      </c>
      <c r="CQ271" s="3">
        <f t="shared" si="248"/>
        <v>19.39</v>
      </c>
      <c r="CR271" s="3">
        <f>(ROUND((ROUND((((ET271*1.2))*AV271*1),2)*BB271),2)+ROUND((ROUND(((AE271-((EU271*1.2)))*AV271*1),2)*BS271),2))</f>
        <v>0</v>
      </c>
      <c r="CS271" s="3">
        <f>(ROUND((ROUND((((EU271*1.2))*AV271*1),2)*BS271),2)+ROUND((ROUND(((AE271-((EU271*1.2)))*AV271*1),2)*BS271),2))</f>
        <v>0</v>
      </c>
      <c r="CT271" s="3">
        <f t="shared" si="249"/>
        <v>791.72</v>
      </c>
      <c r="CU271" s="3">
        <f t="shared" si="250"/>
        <v>0</v>
      </c>
      <c r="CV271" s="3">
        <f t="shared" si="251"/>
        <v>1.2564</v>
      </c>
      <c r="CW271" s="3">
        <f t="shared" si="252"/>
        <v>0</v>
      </c>
      <c r="CX271" s="3">
        <f t="shared" si="253"/>
        <v>0</v>
      </c>
      <c r="CY271" s="3">
        <f>(ROUND((((S271+ROUND((ROUND((((EU271*1.2))*AV271*1),2)*BS271),2))*AT271)/100),2)+ROUND(((ROUND((ROUND(((AE271-((EU271*1.2)))*AV271*1),2)*BS271),2)*AT271)/100),2))</f>
        <v>96249.3</v>
      </c>
      <c r="CZ271" s="3">
        <f>(ROUND((((S271+ROUND((ROUND((((EU271*1.2))*AV271*1),2)*BS271),2))*AU271)/100),2)+ROUND(((ROUND((ROUND(((AE271-((EU271*1.2)))*AV271*1),2)*BS271),2)*AU271)/100),2))</f>
        <v>53696.98</v>
      </c>
      <c r="DB271" s="3">
        <v>112</v>
      </c>
      <c r="DC271" s="3" t="s">
        <v>3</v>
      </c>
      <c r="DD271" s="3" t="s">
        <v>62</v>
      </c>
      <c r="DE271" s="3" t="s">
        <v>63</v>
      </c>
      <c r="DF271" s="3" t="s">
        <v>63</v>
      </c>
      <c r="DG271" s="3" t="s">
        <v>63</v>
      </c>
      <c r="DH271" s="3" t="s">
        <v>3</v>
      </c>
      <c r="DI271" s="3" t="s">
        <v>63</v>
      </c>
      <c r="DJ271" s="3" t="s">
        <v>63</v>
      </c>
      <c r="DK271" s="3" t="s">
        <v>3</v>
      </c>
      <c r="DL271" s="3" t="s">
        <v>3</v>
      </c>
      <c r="DM271" s="3" t="s">
        <v>3</v>
      </c>
      <c r="DN271" s="3">
        <v>0</v>
      </c>
      <c r="DO271" s="3">
        <v>0</v>
      </c>
      <c r="DP271" s="3">
        <v>1</v>
      </c>
      <c r="DQ271" s="3">
        <v>1</v>
      </c>
      <c r="DU271" s="3">
        <v>1013</v>
      </c>
      <c r="DV271" s="3" t="s">
        <v>22</v>
      </c>
      <c r="DW271" s="3" t="s">
        <v>22</v>
      </c>
      <c r="DX271" s="3">
        <v>1</v>
      </c>
      <c r="DZ271" s="3" t="s">
        <v>3</v>
      </c>
      <c r="EA271" s="3" t="s">
        <v>3</v>
      </c>
      <c r="EB271" s="3" t="s">
        <v>3</v>
      </c>
      <c r="EC271" s="3" t="s">
        <v>3</v>
      </c>
      <c r="EE271" s="3">
        <v>55393701</v>
      </c>
      <c r="EF271" s="3">
        <v>40</v>
      </c>
      <c r="EG271" s="3" t="s">
        <v>26</v>
      </c>
      <c r="EH271" s="3">
        <v>0</v>
      </c>
      <c r="EI271" s="3" t="s">
        <v>3</v>
      </c>
      <c r="EJ271" s="3">
        <v>2</v>
      </c>
      <c r="EK271" s="3">
        <v>69</v>
      </c>
      <c r="EL271" s="3" t="s">
        <v>263</v>
      </c>
      <c r="EM271" s="3" t="s">
        <v>264</v>
      </c>
      <c r="EO271" s="3" t="s">
        <v>67</v>
      </c>
      <c r="EQ271" s="3">
        <v>0</v>
      </c>
      <c r="ER271" s="3">
        <v>12.46</v>
      </c>
      <c r="ES271" s="3">
        <v>1.28</v>
      </c>
      <c r="ET271" s="3">
        <v>0</v>
      </c>
      <c r="EU271" s="3">
        <v>0</v>
      </c>
      <c r="EV271" s="3">
        <v>11.18</v>
      </c>
      <c r="EW271" s="3">
        <v>1</v>
      </c>
      <c r="EX271" s="3">
        <v>0</v>
      </c>
      <c r="EY271" s="3">
        <v>0</v>
      </c>
      <c r="FQ271" s="3">
        <v>0</v>
      </c>
      <c r="FR271" s="3">
        <v>0</v>
      </c>
      <c r="FS271" s="3">
        <v>0</v>
      </c>
      <c r="FX271" s="3">
        <v>95</v>
      </c>
      <c r="FY271" s="3">
        <v>53</v>
      </c>
      <c r="GA271" s="3" t="s">
        <v>3</v>
      </c>
      <c r="GD271" s="3">
        <v>1</v>
      </c>
      <c r="GF271" s="3">
        <v>1879669488</v>
      </c>
      <c r="GG271" s="3">
        <v>2</v>
      </c>
      <c r="GH271" s="3">
        <v>1</v>
      </c>
      <c r="GI271" s="3">
        <v>2</v>
      </c>
      <c r="GJ271" s="3">
        <v>0</v>
      </c>
      <c r="GK271" s="3">
        <v>0</v>
      </c>
      <c r="GL271" s="3">
        <f t="shared" si="254"/>
        <v>0</v>
      </c>
      <c r="GM271" s="3">
        <f t="shared" si="255"/>
        <v>253743.51</v>
      </c>
      <c r="GN271" s="3">
        <f t="shared" si="256"/>
        <v>0</v>
      </c>
      <c r="GO271" s="3">
        <f t="shared" si="257"/>
        <v>253743.51</v>
      </c>
      <c r="GP271" s="3">
        <f t="shared" si="258"/>
        <v>0</v>
      </c>
      <c r="GR271" s="3">
        <v>0</v>
      </c>
      <c r="GS271" s="3">
        <v>3</v>
      </c>
      <c r="GT271" s="3">
        <v>0</v>
      </c>
      <c r="GU271" s="3" t="s">
        <v>3</v>
      </c>
      <c r="GV271" s="3">
        <f t="shared" si="259"/>
        <v>0</v>
      </c>
      <c r="GW271" s="3">
        <v>1</v>
      </c>
      <c r="GX271" s="3">
        <f t="shared" si="260"/>
        <v>0</v>
      </c>
      <c r="HA271" s="3">
        <v>0</v>
      </c>
      <c r="HB271" s="3">
        <v>0</v>
      </c>
      <c r="HC271" s="3">
        <f t="shared" si="261"/>
        <v>0</v>
      </c>
      <c r="HE271" s="3" t="s">
        <v>3</v>
      </c>
      <c r="HF271" s="3" t="s">
        <v>3</v>
      </c>
      <c r="HM271" s="3" t="s">
        <v>3</v>
      </c>
      <c r="HN271" s="3" t="s">
        <v>3</v>
      </c>
      <c r="HO271" s="3" t="s">
        <v>3</v>
      </c>
      <c r="HP271" s="3" t="s">
        <v>3</v>
      </c>
      <c r="HQ271" s="3" t="s">
        <v>3</v>
      </c>
      <c r="HS271" s="3">
        <v>0</v>
      </c>
      <c r="IK271" s="3">
        <v>0</v>
      </c>
    </row>
    <row r="272" spans="1:255" x14ac:dyDescent="0.2">
      <c r="A272" s="2">
        <v>18</v>
      </c>
      <c r="B272" s="2">
        <v>1</v>
      </c>
      <c r="C272" s="2">
        <v>430</v>
      </c>
      <c r="D272" s="2"/>
      <c r="E272" s="2" t="s">
        <v>405</v>
      </c>
      <c r="F272" s="2" t="s">
        <v>406</v>
      </c>
      <c r="G272" s="2" t="s">
        <v>407</v>
      </c>
      <c r="H272" s="2" t="s">
        <v>268</v>
      </c>
      <c r="I272" s="2">
        <f>I270*J272</f>
        <v>128</v>
      </c>
      <c r="J272" s="2">
        <v>1</v>
      </c>
      <c r="K272" s="2">
        <v>1</v>
      </c>
      <c r="L272" s="2"/>
      <c r="M272" s="2"/>
      <c r="N272" s="2"/>
      <c r="O272" s="2">
        <f t="shared" si="237"/>
        <v>10291.200000000001</v>
      </c>
      <c r="P272" s="2">
        <f t="shared" si="238"/>
        <v>10291.200000000001</v>
      </c>
      <c r="Q272" s="2">
        <f>(ROUND((ROUND(((ET272)*AV272*I272),2)*BB272),2)+ROUND((ROUND(((AE272-(EU272))*AV272*I272),2)*BS272),2))</f>
        <v>0</v>
      </c>
      <c r="R272" s="2">
        <f>(ROUND((ROUND(((EU272)*AV272*I272),2)*BS272),2)+ROUND((ROUND(((AE272-(EU272))*AV272*I272),2)*BS272),2))</f>
        <v>0</v>
      </c>
      <c r="S272" s="2">
        <f t="shared" si="239"/>
        <v>0</v>
      </c>
      <c r="T272" s="2">
        <f t="shared" si="240"/>
        <v>0</v>
      </c>
      <c r="U272" s="2">
        <f t="shared" si="241"/>
        <v>0</v>
      </c>
      <c r="V272" s="2">
        <f t="shared" si="242"/>
        <v>0</v>
      </c>
      <c r="W272" s="2">
        <f t="shared" si="243"/>
        <v>0</v>
      </c>
      <c r="X272" s="2">
        <f>(ROUND((((S272+ROUND((ROUND(((EU272)*AV272*I272),2)*BS272),2))*AT272)/100),2)+ROUND(((ROUND((ROUND(((AE272-(EU272))*AV272*I272),2)*BS272),2)*AT272)/100),2))</f>
        <v>0</v>
      </c>
      <c r="Y272" s="2">
        <f>(ROUND((((S272+ROUND((ROUND(((EU272)*AV272*I272),2)*BS272),2))*AU272)/100),2)+ROUND(((ROUND((ROUND(((AE272-(EU272))*AV272*I272),2)*BS272),2)*AU272)/100),2))</f>
        <v>0</v>
      </c>
      <c r="Z272" s="2"/>
      <c r="AA272" s="2">
        <v>55929113</v>
      </c>
      <c r="AB272" s="2">
        <f t="shared" si="244"/>
        <v>80.400000000000006</v>
      </c>
      <c r="AC272" s="2">
        <f>ROUND((ES272),6)</f>
        <v>80.400000000000006</v>
      </c>
      <c r="AD272" s="2">
        <f>ROUND((((ET272)-(EU272))+AE272),6)</f>
        <v>0</v>
      </c>
      <c r="AE272" s="2">
        <f>ROUND((EU272),6)</f>
        <v>0</v>
      </c>
      <c r="AF272" s="2">
        <f>ROUND((EV272),6)</f>
        <v>0</v>
      </c>
      <c r="AG272" s="2">
        <f t="shared" si="245"/>
        <v>0</v>
      </c>
      <c r="AH272" s="2">
        <f>(EW272)</f>
        <v>0</v>
      </c>
      <c r="AI272" s="2">
        <f>(EX272)</f>
        <v>0</v>
      </c>
      <c r="AJ272" s="2">
        <f t="shared" si="246"/>
        <v>0</v>
      </c>
      <c r="AK272" s="2">
        <v>80.400000000000006</v>
      </c>
      <c r="AL272" s="2">
        <v>80.400000000000006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95</v>
      </c>
      <c r="AU272" s="2">
        <v>53</v>
      </c>
      <c r="AV272" s="2">
        <v>1</v>
      </c>
      <c r="AW272" s="2">
        <v>1</v>
      </c>
      <c r="AX272" s="2"/>
      <c r="AY272" s="2"/>
      <c r="AZ272" s="2">
        <v>1</v>
      </c>
      <c r="BA272" s="2">
        <v>1</v>
      </c>
      <c r="BB272" s="2">
        <v>1</v>
      </c>
      <c r="BC272" s="2">
        <v>1</v>
      </c>
      <c r="BD272" s="2" t="s">
        <v>3</v>
      </c>
      <c r="BE272" s="2" t="s">
        <v>3</v>
      </c>
      <c r="BF272" s="2" t="s">
        <v>3</v>
      </c>
      <c r="BG272" s="2" t="s">
        <v>3</v>
      </c>
      <c r="BH272" s="2">
        <v>3</v>
      </c>
      <c r="BI272" s="2">
        <v>2</v>
      </c>
      <c r="BJ272" s="2" t="s">
        <v>408</v>
      </c>
      <c r="BK272" s="2"/>
      <c r="BL272" s="2"/>
      <c r="BM272" s="2">
        <v>69</v>
      </c>
      <c r="BN272" s="2">
        <v>0</v>
      </c>
      <c r="BO272" s="2" t="s">
        <v>3</v>
      </c>
      <c r="BP272" s="2">
        <v>0</v>
      </c>
      <c r="BQ272" s="2">
        <v>40</v>
      </c>
      <c r="BR272" s="2">
        <v>0</v>
      </c>
      <c r="BS272" s="2">
        <v>1</v>
      </c>
      <c r="BT272" s="2">
        <v>1</v>
      </c>
      <c r="BU272" s="2">
        <v>1</v>
      </c>
      <c r="BV272" s="2">
        <v>1</v>
      </c>
      <c r="BW272" s="2">
        <v>1</v>
      </c>
      <c r="BX272" s="2">
        <v>1</v>
      </c>
      <c r="BY272" s="2" t="s">
        <v>3</v>
      </c>
      <c r="BZ272" s="2">
        <v>95</v>
      </c>
      <c r="CA272" s="2">
        <v>53</v>
      </c>
      <c r="CB272" s="2" t="s">
        <v>3</v>
      </c>
      <c r="CC272" s="2"/>
      <c r="CD272" s="2"/>
      <c r="CE272" s="2">
        <v>1566</v>
      </c>
      <c r="CF272" s="2">
        <v>0</v>
      </c>
      <c r="CG272" s="2">
        <v>0</v>
      </c>
      <c r="CH272" s="2"/>
      <c r="CI272" s="2"/>
      <c r="CJ272" s="2"/>
      <c r="CK272" s="2"/>
      <c r="CL272" s="2"/>
      <c r="CM272" s="2">
        <v>0</v>
      </c>
      <c r="CN272" s="2" t="s">
        <v>1252</v>
      </c>
      <c r="CO272" s="2">
        <v>0</v>
      </c>
      <c r="CP272" s="2">
        <f t="shared" si="247"/>
        <v>10291.200000000001</v>
      </c>
      <c r="CQ272" s="2">
        <f t="shared" si="248"/>
        <v>80.400000000000006</v>
      </c>
      <c r="CR272" s="2">
        <f>(ROUND((ROUND(((ET272)*AV272*1),2)*BB272),2)+ROUND((ROUND(((AE272-(EU272))*AV272*1),2)*BS272),2))</f>
        <v>0</v>
      </c>
      <c r="CS272" s="2">
        <f>(ROUND((ROUND(((EU272)*AV272*1),2)*BS272),2)+ROUND((ROUND(((AE272-(EU272))*AV272*1),2)*BS272),2))</f>
        <v>0</v>
      </c>
      <c r="CT272" s="2">
        <f t="shared" si="249"/>
        <v>0</v>
      </c>
      <c r="CU272" s="2">
        <f t="shared" si="250"/>
        <v>0</v>
      </c>
      <c r="CV272" s="2">
        <f t="shared" si="251"/>
        <v>0</v>
      </c>
      <c r="CW272" s="2">
        <f t="shared" si="252"/>
        <v>0</v>
      </c>
      <c r="CX272" s="2">
        <f t="shared" si="253"/>
        <v>0</v>
      </c>
      <c r="CY272" s="2">
        <f>(ROUND((((S272+ROUND((ROUND(((EU272)*AV272*1),2)*BS272),2))*AT272)/100),2)+ROUND(((ROUND((ROUND(((AE272-(EU272))*AV272*1),2)*BS272),2)*AT272)/100),2))</f>
        <v>0</v>
      </c>
      <c r="CZ272" s="2">
        <f>(ROUND((((S272+ROUND((ROUND(((EU272)*AV272*1),2)*BS272),2))*AU272)/100),2)+ROUND(((ROUND((ROUND(((AE272-(EU272))*AV272*1),2)*BS272),2)*AU272)/100),2))</f>
        <v>0</v>
      </c>
      <c r="DA272" s="2"/>
      <c r="DB272" s="2"/>
      <c r="DC272" s="2" t="s">
        <v>3</v>
      </c>
      <c r="DD272" s="2" t="s">
        <v>3</v>
      </c>
      <c r="DE272" s="2" t="s">
        <v>3</v>
      </c>
      <c r="DF272" s="2" t="s">
        <v>3</v>
      </c>
      <c r="DG272" s="2" t="s">
        <v>3</v>
      </c>
      <c r="DH272" s="2" t="s">
        <v>3</v>
      </c>
      <c r="DI272" s="2" t="s">
        <v>3</v>
      </c>
      <c r="DJ272" s="2" t="s">
        <v>3</v>
      </c>
      <c r="DK272" s="2" t="s">
        <v>3</v>
      </c>
      <c r="DL272" s="2" t="s">
        <v>3</v>
      </c>
      <c r="DM272" s="2" t="s">
        <v>3</v>
      </c>
      <c r="DN272" s="2">
        <v>0</v>
      </c>
      <c r="DO272" s="2">
        <v>0</v>
      </c>
      <c r="DP272" s="2">
        <v>1</v>
      </c>
      <c r="DQ272" s="2">
        <v>1</v>
      </c>
      <c r="DR272" s="2"/>
      <c r="DS272" s="2"/>
      <c r="DT272" s="2"/>
      <c r="DU272" s="2">
        <v>1010</v>
      </c>
      <c r="DV272" s="2" t="s">
        <v>268</v>
      </c>
      <c r="DW272" s="2" t="s">
        <v>268</v>
      </c>
      <c r="DX272" s="2">
        <v>1</v>
      </c>
      <c r="DY272" s="2"/>
      <c r="DZ272" s="2" t="s">
        <v>3</v>
      </c>
      <c r="EA272" s="2" t="s">
        <v>3</v>
      </c>
      <c r="EB272" s="2" t="s">
        <v>3</v>
      </c>
      <c r="EC272" s="2" t="s">
        <v>3</v>
      </c>
      <c r="ED272" s="2"/>
      <c r="EE272" s="2">
        <v>55393701</v>
      </c>
      <c r="EF272" s="2">
        <v>40</v>
      </c>
      <c r="EG272" s="2" t="s">
        <v>26</v>
      </c>
      <c r="EH272" s="2">
        <v>0</v>
      </c>
      <c r="EI272" s="2" t="s">
        <v>3</v>
      </c>
      <c r="EJ272" s="2">
        <v>2</v>
      </c>
      <c r="EK272" s="2">
        <v>69</v>
      </c>
      <c r="EL272" s="2" t="s">
        <v>263</v>
      </c>
      <c r="EM272" s="2" t="s">
        <v>264</v>
      </c>
      <c r="EN272" s="2"/>
      <c r="EO272" s="2" t="s">
        <v>67</v>
      </c>
      <c r="EP272" s="2"/>
      <c r="EQ272" s="2">
        <v>0</v>
      </c>
      <c r="ER272" s="2">
        <v>80.400000000000006</v>
      </c>
      <c r="ES272" s="2">
        <v>80.400000000000006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>
        <v>0</v>
      </c>
      <c r="FR272" s="2">
        <v>0</v>
      </c>
      <c r="FS272" s="2">
        <v>0</v>
      </c>
      <c r="FT272" s="2"/>
      <c r="FU272" s="2"/>
      <c r="FV272" s="2"/>
      <c r="FW272" s="2"/>
      <c r="FX272" s="2">
        <v>95</v>
      </c>
      <c r="FY272" s="2">
        <v>53</v>
      </c>
      <c r="FZ272" s="2"/>
      <c r="GA272" s="2" t="s">
        <v>3</v>
      </c>
      <c r="GB272" s="2"/>
      <c r="GC272" s="2"/>
      <c r="GD272" s="2">
        <v>1</v>
      </c>
      <c r="GE272" s="2"/>
      <c r="GF272" s="2">
        <v>101613251</v>
      </c>
      <c r="GG272" s="2">
        <v>2</v>
      </c>
      <c r="GH272" s="2">
        <v>1</v>
      </c>
      <c r="GI272" s="2">
        <v>-2</v>
      </c>
      <c r="GJ272" s="2">
        <v>0</v>
      </c>
      <c r="GK272" s="2">
        <v>0</v>
      </c>
      <c r="GL272" s="2">
        <f t="shared" si="254"/>
        <v>0</v>
      </c>
      <c r="GM272" s="2">
        <f t="shared" si="255"/>
        <v>10291.200000000001</v>
      </c>
      <c r="GN272" s="2">
        <f t="shared" si="256"/>
        <v>0</v>
      </c>
      <c r="GO272" s="2">
        <f t="shared" si="257"/>
        <v>10291.200000000001</v>
      </c>
      <c r="GP272" s="2">
        <f t="shared" si="258"/>
        <v>0</v>
      </c>
      <c r="GQ272" s="2"/>
      <c r="GR272" s="2">
        <v>0</v>
      </c>
      <c r="GS272" s="2">
        <v>3</v>
      </c>
      <c r="GT272" s="2">
        <v>0</v>
      </c>
      <c r="GU272" s="2" t="s">
        <v>3</v>
      </c>
      <c r="GV272" s="2">
        <f t="shared" si="259"/>
        <v>0</v>
      </c>
      <c r="GW272" s="2">
        <v>1</v>
      </c>
      <c r="GX272" s="2">
        <f t="shared" si="260"/>
        <v>0</v>
      </c>
      <c r="GY272" s="2"/>
      <c r="GZ272" s="2"/>
      <c r="HA272" s="2">
        <v>0</v>
      </c>
      <c r="HB272" s="2">
        <v>0</v>
      </c>
      <c r="HC272" s="2">
        <f t="shared" si="261"/>
        <v>0</v>
      </c>
      <c r="HD272" s="2"/>
      <c r="HE272" s="2" t="s">
        <v>3</v>
      </c>
      <c r="HF272" s="2" t="s">
        <v>3</v>
      </c>
      <c r="HG272" s="2"/>
      <c r="HH272" s="2"/>
      <c r="HI272" s="2"/>
      <c r="HJ272" s="2"/>
      <c r="HK272" s="2"/>
      <c r="HL272" s="2"/>
      <c r="HM272" s="2" t="s">
        <v>3</v>
      </c>
      <c r="HN272" s="2" t="s">
        <v>3</v>
      </c>
      <c r="HO272" s="2" t="s">
        <v>3</v>
      </c>
      <c r="HP272" s="2" t="s">
        <v>3</v>
      </c>
      <c r="HQ272" s="2" t="s">
        <v>3</v>
      </c>
      <c r="HR272" s="2"/>
      <c r="HS272" s="2">
        <v>0</v>
      </c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>
        <v>0</v>
      </c>
      <c r="IL272" s="2"/>
      <c r="IM272" s="2"/>
      <c r="IN272" s="2"/>
      <c r="IO272" s="2"/>
      <c r="IP272" s="2"/>
      <c r="IQ272" s="2"/>
      <c r="IR272" s="2"/>
      <c r="IS272" s="2"/>
      <c r="IT272" s="2"/>
      <c r="IU272" s="2"/>
    </row>
    <row r="273" spans="1:255" x14ac:dyDescent="0.2">
      <c r="A273" s="3">
        <v>18</v>
      </c>
      <c r="B273" s="3">
        <v>1</v>
      </c>
      <c r="C273" s="3">
        <v>438</v>
      </c>
      <c r="E273" s="3" t="s">
        <v>405</v>
      </c>
      <c r="F273" s="3" t="s">
        <v>406</v>
      </c>
      <c r="G273" s="3" t="s">
        <v>407</v>
      </c>
      <c r="H273" s="3" t="s">
        <v>268</v>
      </c>
      <c r="I273" s="3">
        <f>I271*J273</f>
        <v>128</v>
      </c>
      <c r="J273" s="3">
        <v>1</v>
      </c>
      <c r="K273" s="3">
        <v>1</v>
      </c>
      <c r="O273" s="3">
        <f t="shared" si="237"/>
        <v>22023.17</v>
      </c>
      <c r="P273" s="3">
        <f t="shared" si="238"/>
        <v>22023.17</v>
      </c>
      <c r="Q273" s="3">
        <f>(ROUND((ROUND(((ET273)*AV273*I273),2)*BB273),2)+ROUND((ROUND(((AE273-(EU273))*AV273*I273),2)*BS273),2))</f>
        <v>0</v>
      </c>
      <c r="R273" s="3">
        <f>(ROUND((ROUND(((EU273)*AV273*I273),2)*BS273),2)+ROUND((ROUND(((AE273-(EU273))*AV273*I273),2)*BS273),2))</f>
        <v>0</v>
      </c>
      <c r="S273" s="3">
        <f t="shared" si="239"/>
        <v>0</v>
      </c>
      <c r="T273" s="3">
        <f t="shared" si="240"/>
        <v>0</v>
      </c>
      <c r="U273" s="3">
        <f t="shared" si="241"/>
        <v>0</v>
      </c>
      <c r="V273" s="3">
        <f t="shared" si="242"/>
        <v>0</v>
      </c>
      <c r="W273" s="3">
        <f t="shared" si="243"/>
        <v>0</v>
      </c>
      <c r="X273" s="3">
        <f>(ROUND((((S273+ROUND((ROUND(((EU273)*AV273*I273),2)*BS273),2))*AT273)/100),2)+ROUND(((ROUND((ROUND(((AE273-(EU273))*AV273*I273),2)*BS273),2)*AT273)/100),2))</f>
        <v>0</v>
      </c>
      <c r="Y273" s="3">
        <f>(ROUND((((S273+ROUND((ROUND(((EU273)*AV273*I273),2)*BS273),2))*AU273)/100),2)+ROUND(((ROUND((ROUND(((AE273-(EU273))*AV273*I273),2)*BS273),2)*AU273)/100),2))</f>
        <v>0</v>
      </c>
      <c r="AA273" s="3">
        <v>55929115</v>
      </c>
      <c r="AB273" s="3">
        <f t="shared" si="244"/>
        <v>80.400000000000006</v>
      </c>
      <c r="AC273" s="3">
        <f>ROUND((ES273),6)</f>
        <v>80.400000000000006</v>
      </c>
      <c r="AD273" s="3">
        <f>ROUND((((ET273)-(EU273))+AE273),6)</f>
        <v>0</v>
      </c>
      <c r="AE273" s="3">
        <f>ROUND((EU273),6)</f>
        <v>0</v>
      </c>
      <c r="AF273" s="3">
        <f>ROUND((EV273),6)</f>
        <v>0</v>
      </c>
      <c r="AG273" s="3">
        <f t="shared" si="245"/>
        <v>0</v>
      </c>
      <c r="AH273" s="3">
        <f>(EW273)</f>
        <v>0</v>
      </c>
      <c r="AI273" s="3">
        <f>(EX273)</f>
        <v>0</v>
      </c>
      <c r="AJ273" s="3">
        <f t="shared" si="246"/>
        <v>0</v>
      </c>
      <c r="AK273" s="3">
        <v>80.400000000000006</v>
      </c>
      <c r="AL273" s="3">
        <v>80.400000000000006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95</v>
      </c>
      <c r="AU273" s="3">
        <v>53</v>
      </c>
      <c r="AV273" s="3">
        <v>1</v>
      </c>
      <c r="AW273" s="3">
        <v>1</v>
      </c>
      <c r="AZ273" s="3">
        <v>1</v>
      </c>
      <c r="BA273" s="3">
        <v>1</v>
      </c>
      <c r="BB273" s="3">
        <v>1</v>
      </c>
      <c r="BC273" s="3">
        <v>2.14</v>
      </c>
      <c r="BD273" s="3" t="s">
        <v>3</v>
      </c>
      <c r="BE273" s="3" t="s">
        <v>3</v>
      </c>
      <c r="BF273" s="3" t="s">
        <v>3</v>
      </c>
      <c r="BG273" s="3" t="s">
        <v>3</v>
      </c>
      <c r="BH273" s="3">
        <v>3</v>
      </c>
      <c r="BI273" s="3">
        <v>2</v>
      </c>
      <c r="BJ273" s="3" t="s">
        <v>408</v>
      </c>
      <c r="BM273" s="3">
        <v>69</v>
      </c>
      <c r="BN273" s="3">
        <v>0</v>
      </c>
      <c r="BO273" s="3" t="s">
        <v>406</v>
      </c>
      <c r="BP273" s="3">
        <v>1</v>
      </c>
      <c r="BQ273" s="3">
        <v>40</v>
      </c>
      <c r="BR273" s="3">
        <v>0</v>
      </c>
      <c r="BS273" s="3">
        <v>1</v>
      </c>
      <c r="BT273" s="3">
        <v>1</v>
      </c>
      <c r="BU273" s="3">
        <v>1</v>
      </c>
      <c r="BV273" s="3">
        <v>1</v>
      </c>
      <c r="BW273" s="3">
        <v>1</v>
      </c>
      <c r="BX273" s="3">
        <v>1</v>
      </c>
      <c r="BY273" s="3" t="s">
        <v>3</v>
      </c>
      <c r="BZ273" s="3">
        <v>95</v>
      </c>
      <c r="CA273" s="3">
        <v>53</v>
      </c>
      <c r="CB273" s="3" t="s">
        <v>3</v>
      </c>
      <c r="CE273" s="3">
        <v>1566</v>
      </c>
      <c r="CF273" s="3">
        <v>0</v>
      </c>
      <c r="CG273" s="3">
        <v>0</v>
      </c>
      <c r="CM273" s="3">
        <v>0</v>
      </c>
      <c r="CN273" s="3" t="s">
        <v>1252</v>
      </c>
      <c r="CO273" s="3">
        <v>0</v>
      </c>
      <c r="CP273" s="3">
        <f t="shared" si="247"/>
        <v>22023.17</v>
      </c>
      <c r="CQ273" s="3">
        <f t="shared" si="248"/>
        <v>172.06</v>
      </c>
      <c r="CR273" s="3">
        <f>(ROUND((ROUND(((ET273)*AV273*1),2)*BB273),2)+ROUND((ROUND(((AE273-(EU273))*AV273*1),2)*BS273),2))</f>
        <v>0</v>
      </c>
      <c r="CS273" s="3">
        <f>(ROUND((ROUND(((EU273)*AV273*1),2)*BS273),2)+ROUND((ROUND(((AE273-(EU273))*AV273*1),2)*BS273),2))</f>
        <v>0</v>
      </c>
      <c r="CT273" s="3">
        <f t="shared" si="249"/>
        <v>0</v>
      </c>
      <c r="CU273" s="3">
        <f t="shared" si="250"/>
        <v>0</v>
      </c>
      <c r="CV273" s="3">
        <f t="shared" si="251"/>
        <v>0</v>
      </c>
      <c r="CW273" s="3">
        <f t="shared" si="252"/>
        <v>0</v>
      </c>
      <c r="CX273" s="3">
        <f t="shared" si="253"/>
        <v>0</v>
      </c>
      <c r="CY273" s="3">
        <f>(ROUND((((S273+ROUND((ROUND(((EU273)*AV273*1),2)*BS273),2))*AT273)/100),2)+ROUND(((ROUND((ROUND(((AE273-(EU273))*AV273*1),2)*BS273),2)*AT273)/100),2))</f>
        <v>0</v>
      </c>
      <c r="CZ273" s="3">
        <f>(ROUND((((S273+ROUND((ROUND(((EU273)*AV273*1),2)*BS273),2))*AU273)/100),2)+ROUND(((ROUND((ROUND(((AE273-(EU273))*AV273*1),2)*BS273),2)*AU273)/100),2))</f>
        <v>0</v>
      </c>
      <c r="DC273" s="3" t="s">
        <v>3</v>
      </c>
      <c r="DD273" s="3" t="s">
        <v>3</v>
      </c>
      <c r="DE273" s="3" t="s">
        <v>3</v>
      </c>
      <c r="DF273" s="3" t="s">
        <v>3</v>
      </c>
      <c r="DG273" s="3" t="s">
        <v>3</v>
      </c>
      <c r="DH273" s="3" t="s">
        <v>3</v>
      </c>
      <c r="DI273" s="3" t="s">
        <v>3</v>
      </c>
      <c r="DJ273" s="3" t="s">
        <v>3</v>
      </c>
      <c r="DK273" s="3" t="s">
        <v>3</v>
      </c>
      <c r="DL273" s="3" t="s">
        <v>3</v>
      </c>
      <c r="DM273" s="3" t="s">
        <v>3</v>
      </c>
      <c r="DN273" s="3">
        <v>0</v>
      </c>
      <c r="DO273" s="3">
        <v>0</v>
      </c>
      <c r="DP273" s="3">
        <v>1</v>
      </c>
      <c r="DQ273" s="3">
        <v>1</v>
      </c>
      <c r="DU273" s="3">
        <v>1010</v>
      </c>
      <c r="DV273" s="3" t="s">
        <v>268</v>
      </c>
      <c r="DW273" s="3" t="s">
        <v>268</v>
      </c>
      <c r="DX273" s="3">
        <v>1</v>
      </c>
      <c r="DZ273" s="3" t="s">
        <v>3</v>
      </c>
      <c r="EA273" s="3" t="s">
        <v>3</v>
      </c>
      <c r="EB273" s="3" t="s">
        <v>3</v>
      </c>
      <c r="EC273" s="3" t="s">
        <v>3</v>
      </c>
      <c r="EE273" s="3">
        <v>55393701</v>
      </c>
      <c r="EF273" s="3">
        <v>40</v>
      </c>
      <c r="EG273" s="3" t="s">
        <v>26</v>
      </c>
      <c r="EH273" s="3">
        <v>0</v>
      </c>
      <c r="EI273" s="3" t="s">
        <v>3</v>
      </c>
      <c r="EJ273" s="3">
        <v>2</v>
      </c>
      <c r="EK273" s="3">
        <v>69</v>
      </c>
      <c r="EL273" s="3" t="s">
        <v>263</v>
      </c>
      <c r="EM273" s="3" t="s">
        <v>264</v>
      </c>
      <c r="EO273" s="3" t="s">
        <v>67</v>
      </c>
      <c r="EQ273" s="3">
        <v>0</v>
      </c>
      <c r="ER273" s="3">
        <v>80.400000000000006</v>
      </c>
      <c r="ES273" s="3">
        <v>80.400000000000006</v>
      </c>
      <c r="ET273" s="3">
        <v>0</v>
      </c>
      <c r="EU273" s="3">
        <v>0</v>
      </c>
      <c r="EV273" s="3">
        <v>0</v>
      </c>
      <c r="EW273" s="3">
        <v>0</v>
      </c>
      <c r="EX273" s="3">
        <v>0</v>
      </c>
      <c r="FQ273" s="3">
        <v>0</v>
      </c>
      <c r="FR273" s="3">
        <v>0</v>
      </c>
      <c r="FS273" s="3">
        <v>0</v>
      </c>
      <c r="FX273" s="3">
        <v>95</v>
      </c>
      <c r="FY273" s="3">
        <v>53</v>
      </c>
      <c r="GA273" s="3" t="s">
        <v>3</v>
      </c>
      <c r="GD273" s="3">
        <v>1</v>
      </c>
      <c r="GF273" s="3">
        <v>101613251</v>
      </c>
      <c r="GG273" s="3">
        <v>2</v>
      </c>
      <c r="GH273" s="3">
        <v>1</v>
      </c>
      <c r="GI273" s="3">
        <v>2</v>
      </c>
      <c r="GJ273" s="3">
        <v>0</v>
      </c>
      <c r="GK273" s="3">
        <v>0</v>
      </c>
      <c r="GL273" s="3">
        <f t="shared" si="254"/>
        <v>0</v>
      </c>
      <c r="GM273" s="3">
        <f t="shared" si="255"/>
        <v>22023.17</v>
      </c>
      <c r="GN273" s="3">
        <f t="shared" si="256"/>
        <v>0</v>
      </c>
      <c r="GO273" s="3">
        <f t="shared" si="257"/>
        <v>22023.17</v>
      </c>
      <c r="GP273" s="3">
        <f t="shared" si="258"/>
        <v>0</v>
      </c>
      <c r="GR273" s="3">
        <v>0</v>
      </c>
      <c r="GS273" s="3">
        <v>3</v>
      </c>
      <c r="GT273" s="3">
        <v>0</v>
      </c>
      <c r="GU273" s="3" t="s">
        <v>3</v>
      </c>
      <c r="GV273" s="3">
        <f t="shared" si="259"/>
        <v>0</v>
      </c>
      <c r="GW273" s="3">
        <v>1</v>
      </c>
      <c r="GX273" s="3">
        <f t="shared" si="260"/>
        <v>0</v>
      </c>
      <c r="HA273" s="3">
        <v>0</v>
      </c>
      <c r="HB273" s="3">
        <v>0</v>
      </c>
      <c r="HC273" s="3">
        <f t="shared" si="261"/>
        <v>0</v>
      </c>
      <c r="HE273" s="3" t="s">
        <v>3</v>
      </c>
      <c r="HF273" s="3" t="s">
        <v>3</v>
      </c>
      <c r="HM273" s="3" t="s">
        <v>3</v>
      </c>
      <c r="HN273" s="3" t="s">
        <v>3</v>
      </c>
      <c r="HO273" s="3" t="s">
        <v>3</v>
      </c>
      <c r="HP273" s="3" t="s">
        <v>3</v>
      </c>
      <c r="HQ273" s="3" t="s">
        <v>3</v>
      </c>
      <c r="HS273" s="3">
        <v>0</v>
      </c>
      <c r="IK273" s="3">
        <v>0</v>
      </c>
    </row>
    <row r="274" spans="1:255" x14ac:dyDescent="0.2">
      <c r="A274" s="2">
        <v>17</v>
      </c>
      <c r="B274" s="2">
        <v>1</v>
      </c>
      <c r="C274" s="2">
        <f>ROW(SmtRes!A441)</f>
        <v>441</v>
      </c>
      <c r="D274" s="2">
        <f>ROW(EtalonRes!A519)</f>
        <v>519</v>
      </c>
      <c r="E274" s="2" t="s">
        <v>409</v>
      </c>
      <c r="F274" s="2" t="s">
        <v>410</v>
      </c>
      <c r="G274" s="2" t="s">
        <v>411</v>
      </c>
      <c r="H274" s="2" t="s">
        <v>412</v>
      </c>
      <c r="I274" s="2">
        <f>ROUND(31+32,9)</f>
        <v>63</v>
      </c>
      <c r="J274" s="2">
        <v>0</v>
      </c>
      <c r="K274" s="2">
        <f>ROUND(31+32,9)</f>
        <v>63</v>
      </c>
      <c r="L274" s="2"/>
      <c r="M274" s="2"/>
      <c r="N274" s="2"/>
      <c r="O274" s="2">
        <f t="shared" si="237"/>
        <v>199.47</v>
      </c>
      <c r="P274" s="2">
        <f t="shared" si="238"/>
        <v>0</v>
      </c>
      <c r="Q274" s="2">
        <f>(ROUND((ROUND((((ET274*1.2))*AV274*I274),2)*BB274),2)+ROUND((ROUND(((AE274-((EU274*1.2)))*AV274*I274),2)*BS274),2))</f>
        <v>0</v>
      </c>
      <c r="R274" s="2">
        <f>(ROUND((ROUND((((EU274*1.2))*AV274*I274),2)*BS274),2)+ROUND((ROUND(((AE274-((EU274*1.2)))*AV274*I274),2)*BS274),2))</f>
        <v>0</v>
      </c>
      <c r="S274" s="2">
        <f t="shared" si="239"/>
        <v>199.47</v>
      </c>
      <c r="T274" s="2">
        <f t="shared" si="240"/>
        <v>0</v>
      </c>
      <c r="U274" s="2">
        <f t="shared" si="241"/>
        <v>17.413703999999999</v>
      </c>
      <c r="V274" s="2">
        <f t="shared" si="242"/>
        <v>0</v>
      </c>
      <c r="W274" s="2">
        <f t="shared" si="243"/>
        <v>0</v>
      </c>
      <c r="X274" s="2">
        <f>(ROUND((((S274+ROUND((ROUND((((EU274*1.2))*AV274*I274),2)*BS274),2))*AT274)/100),2)+ROUND(((ROUND((ROUND(((AE274-((EU274*1.2)))*AV274*I274),2)*BS274),2)*AT274)/100),2))</f>
        <v>179.52</v>
      </c>
      <c r="Y274" s="2">
        <f>(ROUND((((S274+ROUND((ROUND((((EU274*1.2))*AV274*I274),2)*BS274),2))*AU274)/100),2)+ROUND(((ROUND((ROUND(((AE274-((EU274*1.2)))*AV274*I274),2)*BS274),2)*AU274)/100),2))</f>
        <v>91.76</v>
      </c>
      <c r="Z274" s="2"/>
      <c r="AA274" s="2">
        <v>55929113</v>
      </c>
      <c r="AB274" s="2">
        <f t="shared" si="244"/>
        <v>3.024</v>
      </c>
      <c r="AC274" s="2">
        <f>ROUND(((ES274*1)),6)</f>
        <v>0</v>
      </c>
      <c r="AD274" s="2">
        <f>ROUND(((((ET274*1.2))-((EU274*1.2)))+AE274),6)</f>
        <v>0</v>
      </c>
      <c r="AE274" s="2">
        <f>ROUND(((EU274*1.2)),6)</f>
        <v>0</v>
      </c>
      <c r="AF274" s="2">
        <f>ROUND(((EV274*1.2)),6)</f>
        <v>3.024</v>
      </c>
      <c r="AG274" s="2">
        <f t="shared" si="245"/>
        <v>0</v>
      </c>
      <c r="AH274" s="2">
        <f>((EW274*1.2))</f>
        <v>0.26400000000000001</v>
      </c>
      <c r="AI274" s="2">
        <f>((EX274*1.2))</f>
        <v>0</v>
      </c>
      <c r="AJ274" s="2">
        <f t="shared" si="246"/>
        <v>0</v>
      </c>
      <c r="AK274" s="2">
        <v>2.52</v>
      </c>
      <c r="AL274" s="2">
        <v>0</v>
      </c>
      <c r="AM274" s="2">
        <v>0</v>
      </c>
      <c r="AN274" s="2">
        <v>0</v>
      </c>
      <c r="AO274" s="2">
        <v>2.52</v>
      </c>
      <c r="AP274" s="2">
        <v>0</v>
      </c>
      <c r="AQ274" s="2">
        <v>0.22</v>
      </c>
      <c r="AR274" s="2">
        <v>0</v>
      </c>
      <c r="AS274" s="2">
        <v>0</v>
      </c>
      <c r="AT274" s="2">
        <v>90</v>
      </c>
      <c r="AU274" s="2">
        <v>46</v>
      </c>
      <c r="AV274" s="2">
        <v>1.0469999999999999</v>
      </c>
      <c r="AW274" s="2">
        <v>1</v>
      </c>
      <c r="AX274" s="2"/>
      <c r="AY274" s="2"/>
      <c r="AZ274" s="2">
        <v>1</v>
      </c>
      <c r="BA274" s="2">
        <v>1</v>
      </c>
      <c r="BB274" s="2">
        <v>1</v>
      </c>
      <c r="BC274" s="2">
        <v>1</v>
      </c>
      <c r="BD274" s="2" t="s">
        <v>3</v>
      </c>
      <c r="BE274" s="2" t="s">
        <v>3</v>
      </c>
      <c r="BF274" s="2" t="s">
        <v>3</v>
      </c>
      <c r="BG274" s="2" t="s">
        <v>3</v>
      </c>
      <c r="BH274" s="2">
        <v>0</v>
      </c>
      <c r="BI274" s="2">
        <v>2</v>
      </c>
      <c r="BJ274" s="2" t="s">
        <v>413</v>
      </c>
      <c r="BK274" s="2"/>
      <c r="BL274" s="2"/>
      <c r="BM274" s="2">
        <v>72</v>
      </c>
      <c r="BN274" s="2">
        <v>0</v>
      </c>
      <c r="BO274" s="2" t="s">
        <v>410</v>
      </c>
      <c r="BP274" s="2">
        <v>1</v>
      </c>
      <c r="BQ274" s="2">
        <v>40</v>
      </c>
      <c r="BR274" s="2">
        <v>0</v>
      </c>
      <c r="BS274" s="2">
        <v>1</v>
      </c>
      <c r="BT274" s="2">
        <v>1</v>
      </c>
      <c r="BU274" s="2">
        <v>1</v>
      </c>
      <c r="BV274" s="2">
        <v>1</v>
      </c>
      <c r="BW274" s="2">
        <v>1</v>
      </c>
      <c r="BX274" s="2">
        <v>1</v>
      </c>
      <c r="BY274" s="2" t="s">
        <v>3</v>
      </c>
      <c r="BZ274" s="2">
        <v>90</v>
      </c>
      <c r="CA274" s="2">
        <v>46</v>
      </c>
      <c r="CB274" s="2" t="s">
        <v>3</v>
      </c>
      <c r="CC274" s="2"/>
      <c r="CD274" s="2"/>
      <c r="CE274" s="2">
        <v>1566</v>
      </c>
      <c r="CF274" s="2">
        <v>0</v>
      </c>
      <c r="CG274" s="2">
        <v>0</v>
      </c>
      <c r="CH274" s="2"/>
      <c r="CI274" s="2"/>
      <c r="CJ274" s="2"/>
      <c r="CK274" s="2"/>
      <c r="CL274" s="2"/>
      <c r="CM274" s="2">
        <v>0</v>
      </c>
      <c r="CN274" s="2" t="s">
        <v>1250</v>
      </c>
      <c r="CO274" s="2">
        <v>0</v>
      </c>
      <c r="CP274" s="2">
        <f t="shared" si="247"/>
        <v>199.47</v>
      </c>
      <c r="CQ274" s="2">
        <f t="shared" si="248"/>
        <v>0</v>
      </c>
      <c r="CR274" s="2">
        <f>(ROUND((ROUND((((ET274*1.2))*AV274*1),2)*BB274),2)+ROUND((ROUND(((AE274-((EU274*1.2)))*AV274*1),2)*BS274),2))</f>
        <v>0</v>
      </c>
      <c r="CS274" s="2">
        <f>(ROUND((ROUND((((EU274*1.2))*AV274*1),2)*BS274),2)+ROUND((ROUND(((AE274-((EU274*1.2)))*AV274*1),2)*BS274),2))</f>
        <v>0</v>
      </c>
      <c r="CT274" s="2">
        <f t="shared" si="249"/>
        <v>3.17</v>
      </c>
      <c r="CU274" s="2">
        <f t="shared" si="250"/>
        <v>0</v>
      </c>
      <c r="CV274" s="2">
        <f t="shared" si="251"/>
        <v>0.27640799999999999</v>
      </c>
      <c r="CW274" s="2">
        <f t="shared" si="252"/>
        <v>0</v>
      </c>
      <c r="CX274" s="2">
        <f t="shared" si="253"/>
        <v>0</v>
      </c>
      <c r="CY274" s="2">
        <f>(ROUND((((S274+ROUND((ROUND((((EU274*1.2))*AV274*1),2)*BS274),2))*AT274)/100),2)+ROUND(((ROUND((ROUND(((AE274-((EU274*1.2)))*AV274*1),2)*BS274),2)*AT274)/100),2))</f>
        <v>179.52</v>
      </c>
      <c r="CZ274" s="2">
        <f>(ROUND((((S274+ROUND((ROUND((((EU274*1.2))*AV274*1),2)*BS274),2))*AU274)/100),2)+ROUND(((ROUND((ROUND(((AE274-((EU274*1.2)))*AV274*1),2)*BS274),2)*AU274)/100),2))</f>
        <v>91.76</v>
      </c>
      <c r="DA274" s="2"/>
      <c r="DB274" s="2">
        <v>113</v>
      </c>
      <c r="DC274" s="2" t="s">
        <v>3</v>
      </c>
      <c r="DD274" s="2" t="s">
        <v>62</v>
      </c>
      <c r="DE274" s="2" t="s">
        <v>63</v>
      </c>
      <c r="DF274" s="2" t="s">
        <v>63</v>
      </c>
      <c r="DG274" s="2" t="s">
        <v>63</v>
      </c>
      <c r="DH274" s="2" t="s">
        <v>3</v>
      </c>
      <c r="DI274" s="2" t="s">
        <v>63</v>
      </c>
      <c r="DJ274" s="2" t="s">
        <v>63</v>
      </c>
      <c r="DK274" s="2" t="s">
        <v>3</v>
      </c>
      <c r="DL274" s="2" t="s">
        <v>3</v>
      </c>
      <c r="DM274" s="2" t="s">
        <v>3</v>
      </c>
      <c r="DN274" s="2">
        <v>0</v>
      </c>
      <c r="DO274" s="2">
        <v>0</v>
      </c>
      <c r="DP274" s="2">
        <v>1</v>
      </c>
      <c r="DQ274" s="2">
        <v>1</v>
      </c>
      <c r="DR274" s="2"/>
      <c r="DS274" s="2"/>
      <c r="DT274" s="2"/>
      <c r="DU274" s="2">
        <v>1013</v>
      </c>
      <c r="DV274" s="2" t="s">
        <v>412</v>
      </c>
      <c r="DW274" s="2" t="s">
        <v>412</v>
      </c>
      <c r="DX274" s="2">
        <v>1</v>
      </c>
      <c r="DY274" s="2"/>
      <c r="DZ274" s="2" t="s">
        <v>3</v>
      </c>
      <c r="EA274" s="2" t="s">
        <v>3</v>
      </c>
      <c r="EB274" s="2" t="s">
        <v>3</v>
      </c>
      <c r="EC274" s="2" t="s">
        <v>3</v>
      </c>
      <c r="ED274" s="2"/>
      <c r="EE274" s="2">
        <v>55393704</v>
      </c>
      <c r="EF274" s="2">
        <v>40</v>
      </c>
      <c r="EG274" s="2" t="s">
        <v>26</v>
      </c>
      <c r="EH274" s="2">
        <v>0</v>
      </c>
      <c r="EI274" s="2" t="s">
        <v>3</v>
      </c>
      <c r="EJ274" s="2">
        <v>2</v>
      </c>
      <c r="EK274" s="2">
        <v>72</v>
      </c>
      <c r="EL274" s="2" t="s">
        <v>38</v>
      </c>
      <c r="EM274" s="2" t="s">
        <v>39</v>
      </c>
      <c r="EN274" s="2"/>
      <c r="EO274" s="2" t="s">
        <v>67</v>
      </c>
      <c r="EP274" s="2"/>
      <c r="EQ274" s="2">
        <v>0</v>
      </c>
      <c r="ER274" s="2">
        <v>2.52</v>
      </c>
      <c r="ES274" s="2">
        <v>0</v>
      </c>
      <c r="ET274" s="2">
        <v>0</v>
      </c>
      <c r="EU274" s="2">
        <v>0</v>
      </c>
      <c r="EV274" s="2">
        <v>2.52</v>
      </c>
      <c r="EW274" s="2">
        <v>0.22</v>
      </c>
      <c r="EX274" s="2">
        <v>0</v>
      </c>
      <c r="EY274" s="2">
        <v>0</v>
      </c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>
        <v>0</v>
      </c>
      <c r="FR274" s="2">
        <v>0</v>
      </c>
      <c r="FS274" s="2">
        <v>0</v>
      </c>
      <c r="FT274" s="2"/>
      <c r="FU274" s="2"/>
      <c r="FV274" s="2"/>
      <c r="FW274" s="2"/>
      <c r="FX274" s="2">
        <v>90</v>
      </c>
      <c r="FY274" s="2">
        <v>46</v>
      </c>
      <c r="FZ274" s="2"/>
      <c r="GA274" s="2" t="s">
        <v>3</v>
      </c>
      <c r="GB274" s="2"/>
      <c r="GC274" s="2"/>
      <c r="GD274" s="2">
        <v>1</v>
      </c>
      <c r="GE274" s="2"/>
      <c r="GF274" s="2">
        <v>78914349</v>
      </c>
      <c r="GG274" s="2">
        <v>2</v>
      </c>
      <c r="GH274" s="2">
        <v>1</v>
      </c>
      <c r="GI274" s="2">
        <v>2</v>
      </c>
      <c r="GJ274" s="2">
        <v>0</v>
      </c>
      <c r="GK274" s="2">
        <v>0</v>
      </c>
      <c r="GL274" s="2">
        <f t="shared" si="254"/>
        <v>0</v>
      </c>
      <c r="GM274" s="2">
        <f t="shared" si="255"/>
        <v>470.75</v>
      </c>
      <c r="GN274" s="2">
        <f t="shared" si="256"/>
        <v>0</v>
      </c>
      <c r="GO274" s="2">
        <f t="shared" si="257"/>
        <v>470.75</v>
      </c>
      <c r="GP274" s="2">
        <f t="shared" si="258"/>
        <v>0</v>
      </c>
      <c r="GQ274" s="2"/>
      <c r="GR274" s="2">
        <v>0</v>
      </c>
      <c r="GS274" s="2">
        <v>3</v>
      </c>
      <c r="GT274" s="2">
        <v>0</v>
      </c>
      <c r="GU274" s="2" t="s">
        <v>3</v>
      </c>
      <c r="GV274" s="2">
        <f t="shared" si="259"/>
        <v>0</v>
      </c>
      <c r="GW274" s="2">
        <v>1</v>
      </c>
      <c r="GX274" s="2">
        <f t="shared" si="260"/>
        <v>0</v>
      </c>
      <c r="GY274" s="2"/>
      <c r="GZ274" s="2"/>
      <c r="HA274" s="2">
        <v>0</v>
      </c>
      <c r="HB274" s="2">
        <v>0</v>
      </c>
      <c r="HC274" s="2">
        <f t="shared" si="261"/>
        <v>0</v>
      </c>
      <c r="HD274" s="2"/>
      <c r="HE274" s="2" t="s">
        <v>3</v>
      </c>
      <c r="HF274" s="2" t="s">
        <v>3</v>
      </c>
      <c r="HG274" s="2"/>
      <c r="HH274" s="2"/>
      <c r="HI274" s="2"/>
      <c r="HJ274" s="2"/>
      <c r="HK274" s="2"/>
      <c r="HL274" s="2"/>
      <c r="HM274" s="2" t="s">
        <v>3</v>
      </c>
      <c r="HN274" s="2" t="s">
        <v>3</v>
      </c>
      <c r="HO274" s="2" t="s">
        <v>3</v>
      </c>
      <c r="HP274" s="2" t="s">
        <v>3</v>
      </c>
      <c r="HQ274" s="2" t="s">
        <v>3</v>
      </c>
      <c r="HR274" s="2"/>
      <c r="HS274" s="2">
        <v>0</v>
      </c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>
        <v>0</v>
      </c>
      <c r="IL274" s="2"/>
      <c r="IM274" s="2"/>
      <c r="IN274" s="2"/>
      <c r="IO274" s="2"/>
      <c r="IP274" s="2"/>
      <c r="IQ274" s="2"/>
      <c r="IR274" s="2"/>
      <c r="IS274" s="2"/>
      <c r="IT274" s="2"/>
      <c r="IU274" s="2"/>
    </row>
    <row r="275" spans="1:255" x14ac:dyDescent="0.2">
      <c r="A275" s="3">
        <v>17</v>
      </c>
      <c r="B275" s="3">
        <v>1</v>
      </c>
      <c r="C275" s="3">
        <f>ROW(SmtRes!A442)</f>
        <v>442</v>
      </c>
      <c r="D275" s="3">
        <f>ROW(EtalonRes!A520)</f>
        <v>520</v>
      </c>
      <c r="E275" s="3" t="s">
        <v>409</v>
      </c>
      <c r="F275" s="3" t="s">
        <v>410</v>
      </c>
      <c r="G275" s="3" t="s">
        <v>411</v>
      </c>
      <c r="H275" s="3" t="s">
        <v>412</v>
      </c>
      <c r="I275" s="3">
        <f>ROUND(31+32,9)</f>
        <v>63</v>
      </c>
      <c r="J275" s="3">
        <v>0</v>
      </c>
      <c r="K275" s="3">
        <f>ROUND(31+32,9)</f>
        <v>63</v>
      </c>
      <c r="O275" s="3">
        <f t="shared" si="237"/>
        <v>11240.13</v>
      </c>
      <c r="P275" s="3">
        <f t="shared" si="238"/>
        <v>0</v>
      </c>
      <c r="Q275" s="3">
        <f>(ROUND((ROUND((((ET275*1.2))*AV275*I275),2)*BB275),2)+ROUND((ROUND(((AE275-((EU275*1.2)))*AV275*I275),2)*BS275),2))</f>
        <v>0</v>
      </c>
      <c r="R275" s="3">
        <f>(ROUND((ROUND((((EU275*1.2))*AV275*I275),2)*BS275),2)+ROUND((ROUND(((AE275-((EU275*1.2)))*AV275*I275),2)*BS275),2))</f>
        <v>0</v>
      </c>
      <c r="S275" s="3">
        <f t="shared" si="239"/>
        <v>11240.13</v>
      </c>
      <c r="T275" s="3">
        <f t="shared" si="240"/>
        <v>0</v>
      </c>
      <c r="U275" s="3">
        <f t="shared" si="241"/>
        <v>17.413703999999999</v>
      </c>
      <c r="V275" s="3">
        <f t="shared" si="242"/>
        <v>0</v>
      </c>
      <c r="W275" s="3">
        <f t="shared" si="243"/>
        <v>0</v>
      </c>
      <c r="X275" s="3">
        <f>(ROUND((((S275+ROUND((ROUND((((EU275*1.2))*AV275*I275),2)*BS275),2))*AT275)/100),2)+ROUND(((ROUND((ROUND(((AE275-((EU275*1.2)))*AV275*I275),2)*BS275),2)*AT275)/100),2))</f>
        <v>10116.120000000001</v>
      </c>
      <c r="Y275" s="3">
        <f>(ROUND((((S275+ROUND((ROUND((((EU275*1.2))*AV275*I275),2)*BS275),2))*AU275)/100),2)+ROUND(((ROUND((ROUND(((AE275-((EU275*1.2)))*AV275*I275),2)*BS275),2)*AU275)/100),2))</f>
        <v>5170.46</v>
      </c>
      <c r="AA275" s="3">
        <v>55929115</v>
      </c>
      <c r="AB275" s="3">
        <f t="shared" si="244"/>
        <v>3.024</v>
      </c>
      <c r="AC275" s="3">
        <f>ROUND(((ES275*1)),6)</f>
        <v>0</v>
      </c>
      <c r="AD275" s="3">
        <f>ROUND(((((ET275*1.2))-((EU275*1.2)))+AE275),6)</f>
        <v>0</v>
      </c>
      <c r="AE275" s="3">
        <f>ROUND(((EU275*1.2)),6)</f>
        <v>0</v>
      </c>
      <c r="AF275" s="3">
        <f>ROUND(((EV275*1.2)),6)</f>
        <v>3.024</v>
      </c>
      <c r="AG275" s="3">
        <f t="shared" si="245"/>
        <v>0</v>
      </c>
      <c r="AH275" s="3">
        <f>((EW275*1.2))</f>
        <v>0.26400000000000001</v>
      </c>
      <c r="AI275" s="3">
        <f>((EX275*1.2))</f>
        <v>0</v>
      </c>
      <c r="AJ275" s="3">
        <f t="shared" si="246"/>
        <v>0</v>
      </c>
      <c r="AK275" s="3">
        <v>2.52</v>
      </c>
      <c r="AL275" s="3">
        <v>0</v>
      </c>
      <c r="AM275" s="3">
        <v>0</v>
      </c>
      <c r="AN275" s="3">
        <v>0</v>
      </c>
      <c r="AO275" s="3">
        <v>2.52</v>
      </c>
      <c r="AP275" s="3">
        <v>0</v>
      </c>
      <c r="AQ275" s="3">
        <v>0.22</v>
      </c>
      <c r="AR275" s="3">
        <v>0</v>
      </c>
      <c r="AS275" s="3">
        <v>0</v>
      </c>
      <c r="AT275" s="3">
        <v>90</v>
      </c>
      <c r="AU275" s="3">
        <v>46</v>
      </c>
      <c r="AV275" s="3">
        <v>1.0469999999999999</v>
      </c>
      <c r="AW275" s="3">
        <v>1</v>
      </c>
      <c r="AZ275" s="3">
        <v>1</v>
      </c>
      <c r="BA275" s="3">
        <v>56.35</v>
      </c>
      <c r="BB275" s="3">
        <v>1</v>
      </c>
      <c r="BC275" s="3">
        <v>1</v>
      </c>
      <c r="BD275" s="3" t="s">
        <v>3</v>
      </c>
      <c r="BE275" s="3" t="s">
        <v>3</v>
      </c>
      <c r="BF275" s="3" t="s">
        <v>3</v>
      </c>
      <c r="BG275" s="3" t="s">
        <v>3</v>
      </c>
      <c r="BH275" s="3">
        <v>0</v>
      </c>
      <c r="BI275" s="3">
        <v>2</v>
      </c>
      <c r="BJ275" s="3" t="s">
        <v>413</v>
      </c>
      <c r="BM275" s="3">
        <v>72</v>
      </c>
      <c r="BN275" s="3">
        <v>0</v>
      </c>
      <c r="BO275" s="3" t="s">
        <v>410</v>
      </c>
      <c r="BP275" s="3">
        <v>1</v>
      </c>
      <c r="BQ275" s="3">
        <v>40</v>
      </c>
      <c r="BR275" s="3">
        <v>0</v>
      </c>
      <c r="BS275" s="3">
        <v>56.35</v>
      </c>
      <c r="BT275" s="3">
        <v>1</v>
      </c>
      <c r="BU275" s="3">
        <v>1</v>
      </c>
      <c r="BV275" s="3">
        <v>1</v>
      </c>
      <c r="BW275" s="3">
        <v>1</v>
      </c>
      <c r="BX275" s="3">
        <v>1</v>
      </c>
      <c r="BY275" s="3" t="s">
        <v>3</v>
      </c>
      <c r="BZ275" s="3">
        <v>90</v>
      </c>
      <c r="CA275" s="3">
        <v>46</v>
      </c>
      <c r="CB275" s="3" t="s">
        <v>3</v>
      </c>
      <c r="CE275" s="3">
        <v>1566</v>
      </c>
      <c r="CF275" s="3">
        <v>0</v>
      </c>
      <c r="CG275" s="3">
        <v>0</v>
      </c>
      <c r="CM275" s="3">
        <v>0</v>
      </c>
      <c r="CN275" s="3" t="s">
        <v>1250</v>
      </c>
      <c r="CO275" s="3">
        <v>0</v>
      </c>
      <c r="CP275" s="3">
        <f t="shared" si="247"/>
        <v>11240.13</v>
      </c>
      <c r="CQ275" s="3">
        <f t="shared" si="248"/>
        <v>0</v>
      </c>
      <c r="CR275" s="3">
        <f>(ROUND((ROUND((((ET275*1.2))*AV275*1),2)*BB275),2)+ROUND((ROUND(((AE275-((EU275*1.2)))*AV275*1),2)*BS275),2))</f>
        <v>0</v>
      </c>
      <c r="CS275" s="3">
        <f>(ROUND((ROUND((((EU275*1.2))*AV275*1),2)*BS275),2)+ROUND((ROUND(((AE275-((EU275*1.2)))*AV275*1),2)*BS275),2))</f>
        <v>0</v>
      </c>
      <c r="CT275" s="3">
        <f t="shared" si="249"/>
        <v>178.63</v>
      </c>
      <c r="CU275" s="3">
        <f t="shared" si="250"/>
        <v>0</v>
      </c>
      <c r="CV275" s="3">
        <f t="shared" si="251"/>
        <v>0.27640799999999999</v>
      </c>
      <c r="CW275" s="3">
        <f t="shared" si="252"/>
        <v>0</v>
      </c>
      <c r="CX275" s="3">
        <f t="shared" si="253"/>
        <v>0</v>
      </c>
      <c r="CY275" s="3">
        <f>(ROUND((((S275+ROUND((ROUND((((EU275*1.2))*AV275*1),2)*BS275),2))*AT275)/100),2)+ROUND(((ROUND((ROUND(((AE275-((EU275*1.2)))*AV275*1),2)*BS275),2)*AT275)/100),2))</f>
        <v>10116.120000000001</v>
      </c>
      <c r="CZ275" s="3">
        <f>(ROUND((((S275+ROUND((ROUND((((EU275*1.2))*AV275*1),2)*BS275),2))*AU275)/100),2)+ROUND(((ROUND((ROUND(((AE275-((EU275*1.2)))*AV275*1),2)*BS275),2)*AU275)/100),2))</f>
        <v>5170.46</v>
      </c>
      <c r="DB275" s="3">
        <v>114</v>
      </c>
      <c r="DC275" s="3" t="s">
        <v>3</v>
      </c>
      <c r="DD275" s="3" t="s">
        <v>62</v>
      </c>
      <c r="DE275" s="3" t="s">
        <v>63</v>
      </c>
      <c r="DF275" s="3" t="s">
        <v>63</v>
      </c>
      <c r="DG275" s="3" t="s">
        <v>63</v>
      </c>
      <c r="DH275" s="3" t="s">
        <v>3</v>
      </c>
      <c r="DI275" s="3" t="s">
        <v>63</v>
      </c>
      <c r="DJ275" s="3" t="s">
        <v>63</v>
      </c>
      <c r="DK275" s="3" t="s">
        <v>3</v>
      </c>
      <c r="DL275" s="3" t="s">
        <v>3</v>
      </c>
      <c r="DM275" s="3" t="s">
        <v>3</v>
      </c>
      <c r="DN275" s="3">
        <v>0</v>
      </c>
      <c r="DO275" s="3">
        <v>0</v>
      </c>
      <c r="DP275" s="3">
        <v>1</v>
      </c>
      <c r="DQ275" s="3">
        <v>1</v>
      </c>
      <c r="DU275" s="3">
        <v>1013</v>
      </c>
      <c r="DV275" s="3" t="s">
        <v>412</v>
      </c>
      <c r="DW275" s="3" t="s">
        <v>412</v>
      </c>
      <c r="DX275" s="3">
        <v>1</v>
      </c>
      <c r="DZ275" s="3" t="s">
        <v>3</v>
      </c>
      <c r="EA275" s="3" t="s">
        <v>3</v>
      </c>
      <c r="EB275" s="3" t="s">
        <v>3</v>
      </c>
      <c r="EC275" s="3" t="s">
        <v>3</v>
      </c>
      <c r="EE275" s="3">
        <v>55393704</v>
      </c>
      <c r="EF275" s="3">
        <v>40</v>
      </c>
      <c r="EG275" s="3" t="s">
        <v>26</v>
      </c>
      <c r="EH275" s="3">
        <v>0</v>
      </c>
      <c r="EI275" s="3" t="s">
        <v>3</v>
      </c>
      <c r="EJ275" s="3">
        <v>2</v>
      </c>
      <c r="EK275" s="3">
        <v>72</v>
      </c>
      <c r="EL275" s="3" t="s">
        <v>38</v>
      </c>
      <c r="EM275" s="3" t="s">
        <v>39</v>
      </c>
      <c r="EO275" s="3" t="s">
        <v>67</v>
      </c>
      <c r="EQ275" s="3">
        <v>0</v>
      </c>
      <c r="ER275" s="3">
        <v>2.52</v>
      </c>
      <c r="ES275" s="3">
        <v>0</v>
      </c>
      <c r="ET275" s="3">
        <v>0</v>
      </c>
      <c r="EU275" s="3">
        <v>0</v>
      </c>
      <c r="EV275" s="3">
        <v>2.52</v>
      </c>
      <c r="EW275" s="3">
        <v>0.22</v>
      </c>
      <c r="EX275" s="3">
        <v>0</v>
      </c>
      <c r="EY275" s="3">
        <v>0</v>
      </c>
      <c r="FQ275" s="3">
        <v>0</v>
      </c>
      <c r="FR275" s="3">
        <v>0</v>
      </c>
      <c r="FS275" s="3">
        <v>0</v>
      </c>
      <c r="FX275" s="3">
        <v>90</v>
      </c>
      <c r="FY275" s="3">
        <v>46</v>
      </c>
      <c r="GA275" s="3" t="s">
        <v>3</v>
      </c>
      <c r="GD275" s="3">
        <v>1</v>
      </c>
      <c r="GF275" s="3">
        <v>78914349</v>
      </c>
      <c r="GG275" s="3">
        <v>2</v>
      </c>
      <c r="GH275" s="3">
        <v>1</v>
      </c>
      <c r="GI275" s="3">
        <v>2</v>
      </c>
      <c r="GJ275" s="3">
        <v>0</v>
      </c>
      <c r="GK275" s="3">
        <v>0</v>
      </c>
      <c r="GL275" s="3">
        <f t="shared" si="254"/>
        <v>0</v>
      </c>
      <c r="GM275" s="3">
        <f t="shared" si="255"/>
        <v>26526.71</v>
      </c>
      <c r="GN275" s="3">
        <f t="shared" si="256"/>
        <v>0</v>
      </c>
      <c r="GO275" s="3">
        <f t="shared" si="257"/>
        <v>26526.71</v>
      </c>
      <c r="GP275" s="3">
        <f t="shared" si="258"/>
        <v>0</v>
      </c>
      <c r="GR275" s="3">
        <v>0</v>
      </c>
      <c r="GS275" s="3">
        <v>3</v>
      </c>
      <c r="GT275" s="3">
        <v>0</v>
      </c>
      <c r="GU275" s="3" t="s">
        <v>3</v>
      </c>
      <c r="GV275" s="3">
        <f t="shared" si="259"/>
        <v>0</v>
      </c>
      <c r="GW275" s="3">
        <v>1</v>
      </c>
      <c r="GX275" s="3">
        <f t="shared" si="260"/>
        <v>0</v>
      </c>
      <c r="HA275" s="3">
        <v>0</v>
      </c>
      <c r="HB275" s="3">
        <v>0</v>
      </c>
      <c r="HC275" s="3">
        <f t="shared" si="261"/>
        <v>0</v>
      </c>
      <c r="HE275" s="3" t="s">
        <v>3</v>
      </c>
      <c r="HF275" s="3" t="s">
        <v>3</v>
      </c>
      <c r="HM275" s="3" t="s">
        <v>3</v>
      </c>
      <c r="HN275" s="3" t="s">
        <v>3</v>
      </c>
      <c r="HO275" s="3" t="s">
        <v>3</v>
      </c>
      <c r="HP275" s="3" t="s">
        <v>3</v>
      </c>
      <c r="HQ275" s="3" t="s">
        <v>3</v>
      </c>
      <c r="HS275" s="3">
        <v>0</v>
      </c>
      <c r="IK275" s="3">
        <v>0</v>
      </c>
    </row>
    <row r="276" spans="1:255" x14ac:dyDescent="0.2">
      <c r="A276" s="2">
        <v>17</v>
      </c>
      <c r="B276" s="2">
        <v>1</v>
      </c>
      <c r="C276" s="2"/>
      <c r="D276" s="2"/>
      <c r="E276" s="2" t="s">
        <v>414</v>
      </c>
      <c r="F276" s="2" t="s">
        <v>415</v>
      </c>
      <c r="G276" s="2" t="s">
        <v>416</v>
      </c>
      <c r="H276" s="2" t="s">
        <v>161</v>
      </c>
      <c r="I276" s="2">
        <v>31</v>
      </c>
      <c r="J276" s="2">
        <v>0</v>
      </c>
      <c r="K276" s="2">
        <v>31</v>
      </c>
      <c r="L276" s="2"/>
      <c r="M276" s="2"/>
      <c r="N276" s="2"/>
      <c r="O276" s="2">
        <f t="shared" si="237"/>
        <v>43275.69</v>
      </c>
      <c r="P276" s="2">
        <f t="shared" si="238"/>
        <v>43275.69</v>
      </c>
      <c r="Q276" s="2">
        <f>(ROUND((ROUND(((ET276)*AV276*I276),2)*BB276),2)+ROUND((ROUND(((AE276-(EU276))*AV276*I276),2)*BS276),2))</f>
        <v>0</v>
      </c>
      <c r="R276" s="2">
        <f>(ROUND((ROUND(((EU276)*AV276*I276),2)*BS276),2)+ROUND((ROUND(((AE276-(EU276))*AV276*I276),2)*BS276),2))</f>
        <v>0</v>
      </c>
      <c r="S276" s="2">
        <f t="shared" si="239"/>
        <v>0</v>
      </c>
      <c r="T276" s="2">
        <f t="shared" si="240"/>
        <v>0</v>
      </c>
      <c r="U276" s="2">
        <f t="shared" si="241"/>
        <v>0</v>
      </c>
      <c r="V276" s="2">
        <f t="shared" si="242"/>
        <v>0</v>
      </c>
      <c r="W276" s="2">
        <f t="shared" si="243"/>
        <v>0</v>
      </c>
      <c r="X276" s="2">
        <f>(ROUND((((S276+ROUND((ROUND(((EU276)*AV276*I276),2)*BS276),2))*AT276)/100),2)+ROUND(((ROUND((ROUND(((AE276-(EU276))*AV276*I276),2)*BS276),2)*AT276)/100),2))</f>
        <v>0</v>
      </c>
      <c r="Y276" s="2">
        <f>(ROUND((((S276+ROUND((ROUND(((EU276)*AV276*I276),2)*BS276),2))*AU276)/100),2)+ROUND(((ROUND((ROUND(((AE276-(EU276))*AV276*I276),2)*BS276),2)*AU276)/100),2))</f>
        <v>0</v>
      </c>
      <c r="Z276" s="2"/>
      <c r="AA276" s="2">
        <v>55929113</v>
      </c>
      <c r="AB276" s="2">
        <f t="shared" si="244"/>
        <v>1395.99</v>
      </c>
      <c r="AC276" s="2">
        <f>ROUND((ES276),6)</f>
        <v>1395.99</v>
      </c>
      <c r="AD276" s="2">
        <f>ROUND((((ET276)-(EU276))+AE276),6)</f>
        <v>0</v>
      </c>
      <c r="AE276" s="2">
        <f t="shared" ref="AE276:AF279" si="276">ROUND((EU276),6)</f>
        <v>0</v>
      </c>
      <c r="AF276" s="2">
        <f t="shared" si="276"/>
        <v>0</v>
      </c>
      <c r="AG276" s="2">
        <f t="shared" si="245"/>
        <v>0</v>
      </c>
      <c r="AH276" s="2">
        <f t="shared" ref="AH276:AI279" si="277">(EW276)</f>
        <v>0</v>
      </c>
      <c r="AI276" s="2">
        <f t="shared" si="277"/>
        <v>0</v>
      </c>
      <c r="AJ276" s="2">
        <f t="shared" si="246"/>
        <v>0</v>
      </c>
      <c r="AK276" s="2">
        <v>1395.9899999999998</v>
      </c>
      <c r="AL276" s="2">
        <v>1395.9899999999998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1</v>
      </c>
      <c r="AW276" s="2">
        <v>1</v>
      </c>
      <c r="AX276" s="2"/>
      <c r="AY276" s="2"/>
      <c r="AZ276" s="2">
        <v>1</v>
      </c>
      <c r="BA276" s="2">
        <v>1</v>
      </c>
      <c r="BB276" s="2">
        <v>1</v>
      </c>
      <c r="BC276" s="2">
        <v>1</v>
      </c>
      <c r="BD276" s="2" t="s">
        <v>3</v>
      </c>
      <c r="BE276" s="2" t="s">
        <v>3</v>
      </c>
      <c r="BF276" s="2" t="s">
        <v>3</v>
      </c>
      <c r="BG276" s="2" t="s">
        <v>3</v>
      </c>
      <c r="BH276" s="2">
        <v>3</v>
      </c>
      <c r="BI276" s="2">
        <v>2</v>
      </c>
      <c r="BJ276" s="2" t="s">
        <v>415</v>
      </c>
      <c r="BK276" s="2"/>
      <c r="BL276" s="2"/>
      <c r="BM276" s="2">
        <v>400005</v>
      </c>
      <c r="BN276" s="2">
        <v>0</v>
      </c>
      <c r="BO276" s="2" t="s">
        <v>3</v>
      </c>
      <c r="BP276" s="2">
        <v>0</v>
      </c>
      <c r="BQ276" s="2">
        <v>213</v>
      </c>
      <c r="BR276" s="2">
        <v>0</v>
      </c>
      <c r="BS276" s="2">
        <v>1</v>
      </c>
      <c r="BT276" s="2">
        <v>1</v>
      </c>
      <c r="BU276" s="2">
        <v>1</v>
      </c>
      <c r="BV276" s="2">
        <v>1</v>
      </c>
      <c r="BW276" s="2">
        <v>1</v>
      </c>
      <c r="BX276" s="2">
        <v>1</v>
      </c>
      <c r="BY276" s="2" t="s">
        <v>3</v>
      </c>
      <c r="BZ276" s="2">
        <v>0</v>
      </c>
      <c r="CA276" s="2">
        <v>0</v>
      </c>
      <c r="CB276" s="2" t="s">
        <v>3</v>
      </c>
      <c r="CC276" s="2"/>
      <c r="CD276" s="2"/>
      <c r="CE276" s="2">
        <v>1566</v>
      </c>
      <c r="CF276" s="2">
        <v>0</v>
      </c>
      <c r="CG276" s="2">
        <v>0</v>
      </c>
      <c r="CH276" s="2"/>
      <c r="CI276" s="2"/>
      <c r="CJ276" s="2"/>
      <c r="CK276" s="2"/>
      <c r="CL276" s="2"/>
      <c r="CM276" s="2">
        <v>0</v>
      </c>
      <c r="CN276" s="2" t="s">
        <v>3</v>
      </c>
      <c r="CO276" s="2">
        <v>0</v>
      </c>
      <c r="CP276" s="2">
        <f t="shared" si="247"/>
        <v>43275.69</v>
      </c>
      <c r="CQ276" s="2">
        <f t="shared" si="248"/>
        <v>1395.99</v>
      </c>
      <c r="CR276" s="2">
        <f>(ROUND((ROUND(((ET276)*AV276*1),2)*BB276),2)+ROUND((ROUND(((AE276-(EU276))*AV276*1),2)*BS276),2))</f>
        <v>0</v>
      </c>
      <c r="CS276" s="2">
        <f>(ROUND((ROUND(((EU276)*AV276*1),2)*BS276),2)+ROUND((ROUND(((AE276-(EU276))*AV276*1),2)*BS276),2))</f>
        <v>0</v>
      </c>
      <c r="CT276" s="2">
        <f t="shared" si="249"/>
        <v>0</v>
      </c>
      <c r="CU276" s="2">
        <f t="shared" si="250"/>
        <v>0</v>
      </c>
      <c r="CV276" s="2">
        <f t="shared" si="251"/>
        <v>0</v>
      </c>
      <c r="CW276" s="2">
        <f t="shared" si="252"/>
        <v>0</v>
      </c>
      <c r="CX276" s="2">
        <f t="shared" si="253"/>
        <v>0</v>
      </c>
      <c r="CY276" s="2">
        <f>(ROUND((((S276+ROUND((ROUND(((EU276)*AV276*1),2)*BS276),2))*AT276)/100),2)+ROUND(((ROUND((ROUND(((AE276-(EU276))*AV276*1),2)*BS276),2)*AT276)/100),2))</f>
        <v>0</v>
      </c>
      <c r="CZ276" s="2">
        <f>(ROUND((((S276+ROUND((ROUND(((EU276)*AV276*1),2)*BS276),2))*AU276)/100),2)+ROUND(((ROUND((ROUND(((AE276-(EU276))*AV276*1),2)*BS276),2)*AU276)/100),2))</f>
        <v>0</v>
      </c>
      <c r="DA276" s="2"/>
      <c r="DB276" s="2"/>
      <c r="DC276" s="2" t="s">
        <v>3</v>
      </c>
      <c r="DD276" s="2" t="s">
        <v>3</v>
      </c>
      <c r="DE276" s="2" t="s">
        <v>3</v>
      </c>
      <c r="DF276" s="2" t="s">
        <v>3</v>
      </c>
      <c r="DG276" s="2" t="s">
        <v>3</v>
      </c>
      <c r="DH276" s="2" t="s">
        <v>3</v>
      </c>
      <c r="DI276" s="2" t="s">
        <v>3</v>
      </c>
      <c r="DJ276" s="2" t="s">
        <v>3</v>
      </c>
      <c r="DK276" s="2" t="s">
        <v>3</v>
      </c>
      <c r="DL276" s="2" t="s">
        <v>3</v>
      </c>
      <c r="DM276" s="2" t="s">
        <v>3</v>
      </c>
      <c r="DN276" s="2">
        <v>0</v>
      </c>
      <c r="DO276" s="2">
        <v>0</v>
      </c>
      <c r="DP276" s="2">
        <v>1</v>
      </c>
      <c r="DQ276" s="2">
        <v>1</v>
      </c>
      <c r="DR276" s="2"/>
      <c r="DS276" s="2"/>
      <c r="DT276" s="2"/>
      <c r="DU276" s="2">
        <v>1013</v>
      </c>
      <c r="DV276" s="2" t="s">
        <v>161</v>
      </c>
      <c r="DW276" s="2" t="s">
        <v>161</v>
      </c>
      <c r="DX276" s="2">
        <v>1</v>
      </c>
      <c r="DY276" s="2"/>
      <c r="DZ276" s="2" t="s">
        <v>3</v>
      </c>
      <c r="EA276" s="2" t="s">
        <v>3</v>
      </c>
      <c r="EB276" s="2" t="s">
        <v>3</v>
      </c>
      <c r="EC276" s="2" t="s">
        <v>3</v>
      </c>
      <c r="ED276" s="2"/>
      <c r="EE276" s="2">
        <v>55393628</v>
      </c>
      <c r="EF276" s="2">
        <v>213</v>
      </c>
      <c r="EG276" s="2" t="s">
        <v>208</v>
      </c>
      <c r="EH276" s="2">
        <v>0</v>
      </c>
      <c r="EI276" s="2" t="s">
        <v>3</v>
      </c>
      <c r="EJ276" s="2">
        <v>1</v>
      </c>
      <c r="EK276" s="2">
        <v>400005</v>
      </c>
      <c r="EL276" s="2" t="s">
        <v>208</v>
      </c>
      <c r="EM276" s="2" t="s">
        <v>209</v>
      </c>
      <c r="EN276" s="2"/>
      <c r="EO276" s="2" t="s">
        <v>3</v>
      </c>
      <c r="EP276" s="2"/>
      <c r="EQ276" s="2">
        <v>16</v>
      </c>
      <c r="ER276" s="2">
        <v>0</v>
      </c>
      <c r="ES276" s="2">
        <v>1395.9899999999998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>
        <v>0</v>
      </c>
      <c r="FR276" s="2">
        <v>0</v>
      </c>
      <c r="FS276" s="2">
        <v>0</v>
      </c>
      <c r="FT276" s="2"/>
      <c r="FU276" s="2"/>
      <c r="FV276" s="2"/>
      <c r="FW276" s="2"/>
      <c r="FX276" s="2">
        <v>0</v>
      </c>
      <c r="FY276" s="2">
        <v>0</v>
      </c>
      <c r="FZ276" s="2"/>
      <c r="GA276" s="2" t="s">
        <v>417</v>
      </c>
      <c r="GB276" s="2"/>
      <c r="GC276" s="2"/>
      <c r="GD276" s="2">
        <v>1</v>
      </c>
      <c r="GE276" s="2"/>
      <c r="GF276" s="2">
        <v>-1053320129</v>
      </c>
      <c r="GG276" s="2">
        <v>2</v>
      </c>
      <c r="GH276" s="2">
        <v>4</v>
      </c>
      <c r="GI276" s="2">
        <v>-2</v>
      </c>
      <c r="GJ276" s="2">
        <v>0</v>
      </c>
      <c r="GK276" s="2">
        <v>0</v>
      </c>
      <c r="GL276" s="2">
        <f t="shared" si="254"/>
        <v>0</v>
      </c>
      <c r="GM276" s="2">
        <f t="shared" si="255"/>
        <v>43275.69</v>
      </c>
      <c r="GN276" s="2">
        <f t="shared" si="256"/>
        <v>0</v>
      </c>
      <c r="GO276" s="2">
        <f t="shared" si="257"/>
        <v>43275.69</v>
      </c>
      <c r="GP276" s="2">
        <f t="shared" si="258"/>
        <v>0</v>
      </c>
      <c r="GQ276" s="2"/>
      <c r="GR276" s="2">
        <v>1</v>
      </c>
      <c r="GS276" s="2">
        <v>2</v>
      </c>
      <c r="GT276" s="2">
        <v>0</v>
      </c>
      <c r="GU276" s="2" t="s">
        <v>3</v>
      </c>
      <c r="GV276" s="2">
        <f t="shared" si="259"/>
        <v>0</v>
      </c>
      <c r="GW276" s="2">
        <v>1</v>
      </c>
      <c r="GX276" s="2">
        <f t="shared" si="260"/>
        <v>0</v>
      </c>
      <c r="GY276" s="2"/>
      <c r="GZ276" s="2"/>
      <c r="HA276" s="2">
        <v>0</v>
      </c>
      <c r="HB276" s="2">
        <v>0</v>
      </c>
      <c r="HC276" s="2">
        <f t="shared" si="261"/>
        <v>0</v>
      </c>
      <c r="HD276" s="2"/>
      <c r="HE276" s="2" t="s">
        <v>211</v>
      </c>
      <c r="HF276" s="2" t="s">
        <v>30</v>
      </c>
      <c r="HG276" s="2"/>
      <c r="HH276" s="2"/>
      <c r="HI276" s="2"/>
      <c r="HJ276" s="2"/>
      <c r="HK276" s="2"/>
      <c r="HL276" s="2"/>
      <c r="HM276" s="2" t="s">
        <v>3</v>
      </c>
      <c r="HN276" s="2" t="s">
        <v>3</v>
      </c>
      <c r="HO276" s="2" t="s">
        <v>3</v>
      </c>
      <c r="HP276" s="2" t="s">
        <v>3</v>
      </c>
      <c r="HQ276" s="2" t="s">
        <v>3</v>
      </c>
      <c r="HR276" s="2"/>
      <c r="HS276" s="2">
        <v>0</v>
      </c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>
        <v>0</v>
      </c>
      <c r="IL276" s="2"/>
      <c r="IM276" s="2"/>
      <c r="IN276" s="2"/>
      <c r="IO276" s="2"/>
      <c r="IP276" s="2"/>
      <c r="IQ276" s="2"/>
      <c r="IR276" s="2"/>
      <c r="IS276" s="2"/>
      <c r="IT276" s="2"/>
      <c r="IU276" s="2"/>
    </row>
    <row r="277" spans="1:255" x14ac:dyDescent="0.2">
      <c r="A277" s="3">
        <v>17</v>
      </c>
      <c r="B277" s="3">
        <v>1</v>
      </c>
      <c r="E277" s="3" t="s">
        <v>414</v>
      </c>
      <c r="F277" s="3" t="s">
        <v>415</v>
      </c>
      <c r="G277" s="3" t="s">
        <v>416</v>
      </c>
      <c r="H277" s="3" t="s">
        <v>161</v>
      </c>
      <c r="I277" s="3">
        <v>31</v>
      </c>
      <c r="J277" s="3">
        <v>0</v>
      </c>
      <c r="K277" s="3">
        <v>31</v>
      </c>
      <c r="O277" s="3">
        <f t="shared" si="237"/>
        <v>425832.79</v>
      </c>
      <c r="P277" s="3">
        <f t="shared" si="238"/>
        <v>425832.79</v>
      </c>
      <c r="Q277" s="3">
        <f>(ROUND((ROUND(((ET277)*AV277*I277),2)*BB277),2)+ROUND((ROUND(((AE277-(EU277))*AV277*I277),2)*BS277),2))</f>
        <v>0</v>
      </c>
      <c r="R277" s="3">
        <f>(ROUND((ROUND(((EU277)*AV277*I277),2)*BS277),2)+ROUND((ROUND(((AE277-(EU277))*AV277*I277),2)*BS277),2))</f>
        <v>0</v>
      </c>
      <c r="S277" s="3">
        <f t="shared" si="239"/>
        <v>0</v>
      </c>
      <c r="T277" s="3">
        <f t="shared" si="240"/>
        <v>0</v>
      </c>
      <c r="U277" s="3">
        <f t="shared" si="241"/>
        <v>0</v>
      </c>
      <c r="V277" s="3">
        <f t="shared" si="242"/>
        <v>0</v>
      </c>
      <c r="W277" s="3">
        <f t="shared" si="243"/>
        <v>0</v>
      </c>
      <c r="X277" s="3">
        <f>(ROUND((((S277+ROUND((ROUND(((EU277)*AV277*I277),2)*BS277),2))*AT277)/100),2)+ROUND(((ROUND((ROUND(((AE277-(EU277))*AV277*I277),2)*BS277),2)*AT277)/100),2))</f>
        <v>0</v>
      </c>
      <c r="Y277" s="3">
        <f>(ROUND((((S277+ROUND((ROUND(((EU277)*AV277*I277),2)*BS277),2))*AU277)/100),2)+ROUND(((ROUND((ROUND(((AE277-(EU277))*AV277*I277),2)*BS277),2)*AU277)/100),2))</f>
        <v>0</v>
      </c>
      <c r="AA277" s="3">
        <v>55929115</v>
      </c>
      <c r="AB277" s="3">
        <f t="shared" si="244"/>
        <v>1395.99</v>
      </c>
      <c r="AC277" s="3">
        <f>ROUND((ES277),6)</f>
        <v>1395.99</v>
      </c>
      <c r="AD277" s="3">
        <f>ROUND((((ET277)-(EU277))+AE277),6)</f>
        <v>0</v>
      </c>
      <c r="AE277" s="3">
        <f t="shared" si="276"/>
        <v>0</v>
      </c>
      <c r="AF277" s="3">
        <f t="shared" si="276"/>
        <v>0</v>
      </c>
      <c r="AG277" s="3">
        <f t="shared" si="245"/>
        <v>0</v>
      </c>
      <c r="AH277" s="3">
        <f t="shared" si="277"/>
        <v>0</v>
      </c>
      <c r="AI277" s="3">
        <f t="shared" si="277"/>
        <v>0</v>
      </c>
      <c r="AJ277" s="3">
        <f t="shared" si="246"/>
        <v>0</v>
      </c>
      <c r="AK277" s="3">
        <v>1395.9899999999998</v>
      </c>
      <c r="AL277" s="3">
        <v>1395.9899999999998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1</v>
      </c>
      <c r="AW277" s="3">
        <v>1</v>
      </c>
      <c r="AZ277" s="3">
        <v>1</v>
      </c>
      <c r="BA277" s="3">
        <v>1</v>
      </c>
      <c r="BB277" s="3">
        <v>1</v>
      </c>
      <c r="BC277" s="3">
        <v>9.84</v>
      </c>
      <c r="BD277" s="3" t="s">
        <v>3</v>
      </c>
      <c r="BE277" s="3" t="s">
        <v>3</v>
      </c>
      <c r="BF277" s="3" t="s">
        <v>3</v>
      </c>
      <c r="BG277" s="3" t="s">
        <v>3</v>
      </c>
      <c r="BH277" s="3">
        <v>3</v>
      </c>
      <c r="BI277" s="3">
        <v>2</v>
      </c>
      <c r="BJ277" s="3" t="s">
        <v>415</v>
      </c>
      <c r="BM277" s="3">
        <v>400005</v>
      </c>
      <c r="BN277" s="3">
        <v>0</v>
      </c>
      <c r="BO277" s="3" t="s">
        <v>3</v>
      </c>
      <c r="BP277" s="3">
        <v>0</v>
      </c>
      <c r="BQ277" s="3">
        <v>213</v>
      </c>
      <c r="BR277" s="3">
        <v>0</v>
      </c>
      <c r="BS277" s="3">
        <v>1</v>
      </c>
      <c r="BT277" s="3">
        <v>1</v>
      </c>
      <c r="BU277" s="3">
        <v>1</v>
      </c>
      <c r="BV277" s="3">
        <v>1</v>
      </c>
      <c r="BW277" s="3">
        <v>1</v>
      </c>
      <c r="BX277" s="3">
        <v>1</v>
      </c>
      <c r="BY277" s="3" t="s">
        <v>3</v>
      </c>
      <c r="BZ277" s="3">
        <v>0</v>
      </c>
      <c r="CA277" s="3">
        <v>0</v>
      </c>
      <c r="CB277" s="3" t="s">
        <v>3</v>
      </c>
      <c r="CE277" s="3">
        <v>1566</v>
      </c>
      <c r="CF277" s="3">
        <v>0</v>
      </c>
      <c r="CG277" s="3">
        <v>0</v>
      </c>
      <c r="CM277" s="3">
        <v>0</v>
      </c>
      <c r="CN277" s="3" t="s">
        <v>3</v>
      </c>
      <c r="CO277" s="3">
        <v>0</v>
      </c>
      <c r="CP277" s="3">
        <f t="shared" si="247"/>
        <v>425832.79</v>
      </c>
      <c r="CQ277" s="3">
        <f t="shared" si="248"/>
        <v>13736.54</v>
      </c>
      <c r="CR277" s="3">
        <f>(ROUND((ROUND(((ET277)*AV277*1),2)*BB277),2)+ROUND((ROUND(((AE277-(EU277))*AV277*1),2)*BS277),2))</f>
        <v>0</v>
      </c>
      <c r="CS277" s="3">
        <f>(ROUND((ROUND(((EU277)*AV277*1),2)*BS277),2)+ROUND((ROUND(((AE277-(EU277))*AV277*1),2)*BS277),2))</f>
        <v>0</v>
      </c>
      <c r="CT277" s="3">
        <f t="shared" si="249"/>
        <v>0</v>
      </c>
      <c r="CU277" s="3">
        <f t="shared" si="250"/>
        <v>0</v>
      </c>
      <c r="CV277" s="3">
        <f t="shared" si="251"/>
        <v>0</v>
      </c>
      <c r="CW277" s="3">
        <f t="shared" si="252"/>
        <v>0</v>
      </c>
      <c r="CX277" s="3">
        <f t="shared" si="253"/>
        <v>0</v>
      </c>
      <c r="CY277" s="3">
        <f>(ROUND((((S277+ROUND((ROUND(((EU277)*AV277*1),2)*BS277),2))*AT277)/100),2)+ROUND(((ROUND((ROUND(((AE277-(EU277))*AV277*1),2)*BS277),2)*AT277)/100),2))</f>
        <v>0</v>
      </c>
      <c r="CZ277" s="3">
        <f>(ROUND((((S277+ROUND((ROUND(((EU277)*AV277*1),2)*BS277),2))*AU277)/100),2)+ROUND(((ROUND((ROUND(((AE277-(EU277))*AV277*1),2)*BS277),2)*AU277)/100),2))</f>
        <v>0</v>
      </c>
      <c r="DC277" s="3" t="s">
        <v>3</v>
      </c>
      <c r="DD277" s="3" t="s">
        <v>3</v>
      </c>
      <c r="DE277" s="3" t="s">
        <v>3</v>
      </c>
      <c r="DF277" s="3" t="s">
        <v>3</v>
      </c>
      <c r="DG277" s="3" t="s">
        <v>3</v>
      </c>
      <c r="DH277" s="3" t="s">
        <v>3</v>
      </c>
      <c r="DI277" s="3" t="s">
        <v>3</v>
      </c>
      <c r="DJ277" s="3" t="s">
        <v>3</v>
      </c>
      <c r="DK277" s="3" t="s">
        <v>3</v>
      </c>
      <c r="DL277" s="3" t="s">
        <v>3</v>
      </c>
      <c r="DM277" s="3" t="s">
        <v>3</v>
      </c>
      <c r="DN277" s="3">
        <v>0</v>
      </c>
      <c r="DO277" s="3">
        <v>0</v>
      </c>
      <c r="DP277" s="3">
        <v>1</v>
      </c>
      <c r="DQ277" s="3">
        <v>1</v>
      </c>
      <c r="DU277" s="3">
        <v>1013</v>
      </c>
      <c r="DV277" s="3" t="s">
        <v>161</v>
      </c>
      <c r="DW277" s="3" t="s">
        <v>161</v>
      </c>
      <c r="DX277" s="3">
        <v>1</v>
      </c>
      <c r="DZ277" s="3" t="s">
        <v>3</v>
      </c>
      <c r="EA277" s="3" t="s">
        <v>3</v>
      </c>
      <c r="EB277" s="3" t="s">
        <v>3</v>
      </c>
      <c r="EC277" s="3" t="s">
        <v>3</v>
      </c>
      <c r="EE277" s="3">
        <v>55393628</v>
      </c>
      <c r="EF277" s="3">
        <v>213</v>
      </c>
      <c r="EG277" s="3" t="s">
        <v>208</v>
      </c>
      <c r="EH277" s="3">
        <v>0</v>
      </c>
      <c r="EI277" s="3" t="s">
        <v>3</v>
      </c>
      <c r="EJ277" s="3">
        <v>1</v>
      </c>
      <c r="EK277" s="3">
        <v>400005</v>
      </c>
      <c r="EL277" s="3" t="s">
        <v>208</v>
      </c>
      <c r="EM277" s="3" t="s">
        <v>209</v>
      </c>
      <c r="EO277" s="3" t="s">
        <v>3</v>
      </c>
      <c r="EQ277" s="3">
        <v>16</v>
      </c>
      <c r="ER277" s="3">
        <v>0</v>
      </c>
      <c r="ES277" s="3">
        <v>1395.9899999999998</v>
      </c>
      <c r="ET277" s="3">
        <v>0</v>
      </c>
      <c r="EU277" s="3">
        <v>0</v>
      </c>
      <c r="EV277" s="3">
        <v>0</v>
      </c>
      <c r="EW277" s="3">
        <v>0</v>
      </c>
      <c r="EX277" s="3">
        <v>0</v>
      </c>
      <c r="EY277" s="3">
        <v>0</v>
      </c>
      <c r="EZ277" s="3">
        <v>5</v>
      </c>
      <c r="FC277" s="3">
        <v>1</v>
      </c>
      <c r="FD277" s="3">
        <v>18</v>
      </c>
      <c r="FF277" s="3">
        <v>16430</v>
      </c>
      <c r="FQ277" s="3">
        <v>0</v>
      </c>
      <c r="FR277" s="3">
        <v>0</v>
      </c>
      <c r="FS277" s="3">
        <v>0</v>
      </c>
      <c r="FX277" s="3">
        <v>0</v>
      </c>
      <c r="FY277" s="3">
        <v>0</v>
      </c>
      <c r="GA277" s="3" t="s">
        <v>417</v>
      </c>
      <c r="GD277" s="3">
        <v>1</v>
      </c>
      <c r="GF277" s="3">
        <v>-1053320129</v>
      </c>
      <c r="GG277" s="3">
        <v>2</v>
      </c>
      <c r="GH277" s="3">
        <v>3</v>
      </c>
      <c r="GI277" s="3">
        <v>5</v>
      </c>
      <c r="GJ277" s="3">
        <v>0</v>
      </c>
      <c r="GK277" s="3">
        <v>0</v>
      </c>
      <c r="GL277" s="3">
        <f t="shared" si="254"/>
        <v>0</v>
      </c>
      <c r="GM277" s="3">
        <f t="shared" si="255"/>
        <v>425832.79</v>
      </c>
      <c r="GN277" s="3">
        <f t="shared" si="256"/>
        <v>0</v>
      </c>
      <c r="GO277" s="3">
        <f t="shared" si="257"/>
        <v>425832.79</v>
      </c>
      <c r="GP277" s="3">
        <f t="shared" si="258"/>
        <v>0</v>
      </c>
      <c r="GR277" s="3">
        <v>1</v>
      </c>
      <c r="GS277" s="3">
        <v>1</v>
      </c>
      <c r="GT277" s="3">
        <v>0</v>
      </c>
      <c r="GU277" s="3" t="s">
        <v>3</v>
      </c>
      <c r="GV277" s="3">
        <f t="shared" si="259"/>
        <v>0</v>
      </c>
      <c r="GW277" s="3">
        <v>1</v>
      </c>
      <c r="GX277" s="3">
        <f t="shared" si="260"/>
        <v>0</v>
      </c>
      <c r="HA277" s="3">
        <v>0</v>
      </c>
      <c r="HB277" s="3">
        <v>0</v>
      </c>
      <c r="HC277" s="3">
        <f t="shared" si="261"/>
        <v>0</v>
      </c>
      <c r="HE277" s="3" t="s">
        <v>211</v>
      </c>
      <c r="HF277" s="3" t="s">
        <v>30</v>
      </c>
      <c r="HM277" s="3" t="s">
        <v>3</v>
      </c>
      <c r="HN277" s="3" t="s">
        <v>3</v>
      </c>
      <c r="HO277" s="3" t="s">
        <v>3</v>
      </c>
      <c r="HP277" s="3" t="s">
        <v>3</v>
      </c>
      <c r="HQ277" s="3" t="s">
        <v>3</v>
      </c>
      <c r="HS277" s="3">
        <v>0</v>
      </c>
      <c r="IK277" s="3">
        <v>0</v>
      </c>
    </row>
    <row r="278" spans="1:255" x14ac:dyDescent="0.2">
      <c r="A278" s="2">
        <v>17</v>
      </c>
      <c r="B278" s="2">
        <v>1</v>
      </c>
      <c r="C278" s="2"/>
      <c r="D278" s="2"/>
      <c r="E278" s="2" t="s">
        <v>418</v>
      </c>
      <c r="F278" s="2" t="s">
        <v>419</v>
      </c>
      <c r="G278" s="2" t="s">
        <v>420</v>
      </c>
      <c r="H278" s="2" t="s">
        <v>161</v>
      </c>
      <c r="I278" s="2">
        <v>32</v>
      </c>
      <c r="J278" s="2">
        <v>0</v>
      </c>
      <c r="K278" s="2">
        <v>32</v>
      </c>
      <c r="L278" s="2"/>
      <c r="M278" s="2"/>
      <c r="N278" s="2"/>
      <c r="O278" s="2">
        <f t="shared" si="237"/>
        <v>11449.6</v>
      </c>
      <c r="P278" s="2">
        <f t="shared" si="238"/>
        <v>11449.6</v>
      </c>
      <c r="Q278" s="2">
        <f>(ROUND((ROUND(((ET278)*AV278*I278),2)*BB278),2)+ROUND((ROUND(((AE278-(EU278))*AV278*I278),2)*BS278),2))</f>
        <v>0</v>
      </c>
      <c r="R278" s="2">
        <f>(ROUND((ROUND(((EU278)*AV278*I278),2)*BS278),2)+ROUND((ROUND(((AE278-(EU278))*AV278*I278),2)*BS278),2))</f>
        <v>0</v>
      </c>
      <c r="S278" s="2">
        <f t="shared" si="239"/>
        <v>0</v>
      </c>
      <c r="T278" s="2">
        <f t="shared" si="240"/>
        <v>0</v>
      </c>
      <c r="U278" s="2">
        <f t="shared" si="241"/>
        <v>0</v>
      </c>
      <c r="V278" s="2">
        <f t="shared" si="242"/>
        <v>0</v>
      </c>
      <c r="W278" s="2">
        <f t="shared" si="243"/>
        <v>0</v>
      </c>
      <c r="X278" s="2">
        <f>(ROUND((((S278+ROUND((ROUND(((EU278)*AV278*I278),2)*BS278),2))*AT278)/100),2)+ROUND(((ROUND((ROUND(((AE278-(EU278))*AV278*I278),2)*BS278),2)*AT278)/100),2))</f>
        <v>0</v>
      </c>
      <c r="Y278" s="2">
        <f>(ROUND((((S278+ROUND((ROUND(((EU278)*AV278*I278),2)*BS278),2))*AU278)/100),2)+ROUND(((ROUND((ROUND(((AE278-(EU278))*AV278*I278),2)*BS278),2)*AU278)/100),2))</f>
        <v>0</v>
      </c>
      <c r="Z278" s="2"/>
      <c r="AA278" s="2">
        <v>55929113</v>
      </c>
      <c r="AB278" s="2">
        <f t="shared" si="244"/>
        <v>357.8</v>
      </c>
      <c r="AC278" s="2">
        <f>ROUND((ES278),6)</f>
        <v>357.8</v>
      </c>
      <c r="AD278" s="2">
        <f>ROUND((((ET278)-(EU278))+AE278),6)</f>
        <v>0</v>
      </c>
      <c r="AE278" s="2">
        <f t="shared" si="276"/>
        <v>0</v>
      </c>
      <c r="AF278" s="2">
        <f t="shared" si="276"/>
        <v>0</v>
      </c>
      <c r="AG278" s="2">
        <f t="shared" si="245"/>
        <v>0</v>
      </c>
      <c r="AH278" s="2">
        <f t="shared" si="277"/>
        <v>0</v>
      </c>
      <c r="AI278" s="2">
        <f t="shared" si="277"/>
        <v>0</v>
      </c>
      <c r="AJ278" s="2">
        <f t="shared" si="246"/>
        <v>0</v>
      </c>
      <c r="AK278" s="2">
        <v>357.79999999999995</v>
      </c>
      <c r="AL278" s="2">
        <v>357.79999999999995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1</v>
      </c>
      <c r="AW278" s="2">
        <v>1</v>
      </c>
      <c r="AX278" s="2"/>
      <c r="AY278" s="2"/>
      <c r="AZ278" s="2">
        <v>1</v>
      </c>
      <c r="BA278" s="2">
        <v>1</v>
      </c>
      <c r="BB278" s="2">
        <v>1</v>
      </c>
      <c r="BC278" s="2">
        <v>1</v>
      </c>
      <c r="BD278" s="2" t="s">
        <v>3</v>
      </c>
      <c r="BE278" s="2" t="s">
        <v>3</v>
      </c>
      <c r="BF278" s="2" t="s">
        <v>3</v>
      </c>
      <c r="BG278" s="2" t="s">
        <v>3</v>
      </c>
      <c r="BH278" s="2">
        <v>3</v>
      </c>
      <c r="BI278" s="2">
        <v>2</v>
      </c>
      <c r="BJ278" s="2" t="s">
        <v>419</v>
      </c>
      <c r="BK278" s="2"/>
      <c r="BL278" s="2"/>
      <c r="BM278" s="2">
        <v>400005</v>
      </c>
      <c r="BN278" s="2">
        <v>0</v>
      </c>
      <c r="BO278" s="2" t="s">
        <v>3</v>
      </c>
      <c r="BP278" s="2">
        <v>0</v>
      </c>
      <c r="BQ278" s="2">
        <v>213</v>
      </c>
      <c r="BR278" s="2">
        <v>0</v>
      </c>
      <c r="BS278" s="2">
        <v>1</v>
      </c>
      <c r="BT278" s="2">
        <v>1</v>
      </c>
      <c r="BU278" s="2">
        <v>1</v>
      </c>
      <c r="BV278" s="2">
        <v>1</v>
      </c>
      <c r="BW278" s="2">
        <v>1</v>
      </c>
      <c r="BX278" s="2">
        <v>1</v>
      </c>
      <c r="BY278" s="2" t="s">
        <v>3</v>
      </c>
      <c r="BZ278" s="2">
        <v>0</v>
      </c>
      <c r="CA278" s="2">
        <v>0</v>
      </c>
      <c r="CB278" s="2" t="s">
        <v>3</v>
      </c>
      <c r="CC278" s="2"/>
      <c r="CD278" s="2"/>
      <c r="CE278" s="2">
        <v>1566</v>
      </c>
      <c r="CF278" s="2">
        <v>0</v>
      </c>
      <c r="CG278" s="2">
        <v>0</v>
      </c>
      <c r="CH278" s="2"/>
      <c r="CI278" s="2"/>
      <c r="CJ278" s="2"/>
      <c r="CK278" s="2"/>
      <c r="CL278" s="2"/>
      <c r="CM278" s="2">
        <v>0</v>
      </c>
      <c r="CN278" s="2" t="s">
        <v>3</v>
      </c>
      <c r="CO278" s="2">
        <v>0</v>
      </c>
      <c r="CP278" s="2">
        <f t="shared" si="247"/>
        <v>11449.6</v>
      </c>
      <c r="CQ278" s="2">
        <f t="shared" si="248"/>
        <v>357.8</v>
      </c>
      <c r="CR278" s="2">
        <f>(ROUND((ROUND(((ET278)*AV278*1),2)*BB278),2)+ROUND((ROUND(((AE278-(EU278))*AV278*1),2)*BS278),2))</f>
        <v>0</v>
      </c>
      <c r="CS278" s="2">
        <f>(ROUND((ROUND(((EU278)*AV278*1),2)*BS278),2)+ROUND((ROUND(((AE278-(EU278))*AV278*1),2)*BS278),2))</f>
        <v>0</v>
      </c>
      <c r="CT278" s="2">
        <f t="shared" si="249"/>
        <v>0</v>
      </c>
      <c r="CU278" s="2">
        <f t="shared" si="250"/>
        <v>0</v>
      </c>
      <c r="CV278" s="2">
        <f t="shared" si="251"/>
        <v>0</v>
      </c>
      <c r="CW278" s="2">
        <f t="shared" si="252"/>
        <v>0</v>
      </c>
      <c r="CX278" s="2">
        <f t="shared" si="253"/>
        <v>0</v>
      </c>
      <c r="CY278" s="2">
        <f>(ROUND((((S278+ROUND((ROUND(((EU278)*AV278*1),2)*BS278),2))*AT278)/100),2)+ROUND(((ROUND((ROUND(((AE278-(EU278))*AV278*1),2)*BS278),2)*AT278)/100),2))</f>
        <v>0</v>
      </c>
      <c r="CZ278" s="2">
        <f>(ROUND((((S278+ROUND((ROUND(((EU278)*AV278*1),2)*BS278),2))*AU278)/100),2)+ROUND(((ROUND((ROUND(((AE278-(EU278))*AV278*1),2)*BS278),2)*AU278)/100),2))</f>
        <v>0</v>
      </c>
      <c r="DA278" s="2"/>
      <c r="DB278" s="2"/>
      <c r="DC278" s="2" t="s">
        <v>3</v>
      </c>
      <c r="DD278" s="2" t="s">
        <v>3</v>
      </c>
      <c r="DE278" s="2" t="s">
        <v>3</v>
      </c>
      <c r="DF278" s="2" t="s">
        <v>3</v>
      </c>
      <c r="DG278" s="2" t="s">
        <v>3</v>
      </c>
      <c r="DH278" s="2" t="s">
        <v>3</v>
      </c>
      <c r="DI278" s="2" t="s">
        <v>3</v>
      </c>
      <c r="DJ278" s="2" t="s">
        <v>3</v>
      </c>
      <c r="DK278" s="2" t="s">
        <v>3</v>
      </c>
      <c r="DL278" s="2" t="s">
        <v>3</v>
      </c>
      <c r="DM278" s="2" t="s">
        <v>3</v>
      </c>
      <c r="DN278" s="2">
        <v>0</v>
      </c>
      <c r="DO278" s="2">
        <v>0</v>
      </c>
      <c r="DP278" s="2">
        <v>1</v>
      </c>
      <c r="DQ278" s="2">
        <v>1</v>
      </c>
      <c r="DR278" s="2"/>
      <c r="DS278" s="2"/>
      <c r="DT278" s="2"/>
      <c r="DU278" s="2">
        <v>1013</v>
      </c>
      <c r="DV278" s="2" t="s">
        <v>161</v>
      </c>
      <c r="DW278" s="2" t="s">
        <v>161</v>
      </c>
      <c r="DX278" s="2">
        <v>1</v>
      </c>
      <c r="DY278" s="2"/>
      <c r="DZ278" s="2" t="s">
        <v>3</v>
      </c>
      <c r="EA278" s="2" t="s">
        <v>3</v>
      </c>
      <c r="EB278" s="2" t="s">
        <v>3</v>
      </c>
      <c r="EC278" s="2" t="s">
        <v>3</v>
      </c>
      <c r="ED278" s="2"/>
      <c r="EE278" s="2">
        <v>55393628</v>
      </c>
      <c r="EF278" s="2">
        <v>213</v>
      </c>
      <c r="EG278" s="2" t="s">
        <v>208</v>
      </c>
      <c r="EH278" s="2">
        <v>0</v>
      </c>
      <c r="EI278" s="2" t="s">
        <v>3</v>
      </c>
      <c r="EJ278" s="2">
        <v>1</v>
      </c>
      <c r="EK278" s="2">
        <v>400005</v>
      </c>
      <c r="EL278" s="2" t="s">
        <v>208</v>
      </c>
      <c r="EM278" s="2" t="s">
        <v>209</v>
      </c>
      <c r="EN278" s="2"/>
      <c r="EO278" s="2" t="s">
        <v>3</v>
      </c>
      <c r="EP278" s="2"/>
      <c r="EQ278" s="2">
        <v>16</v>
      </c>
      <c r="ER278" s="2">
        <v>0</v>
      </c>
      <c r="ES278" s="2">
        <v>357.79999999999995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>
        <v>0</v>
      </c>
      <c r="FR278" s="2">
        <v>0</v>
      </c>
      <c r="FS278" s="2">
        <v>0</v>
      </c>
      <c r="FT278" s="2"/>
      <c r="FU278" s="2"/>
      <c r="FV278" s="2"/>
      <c r="FW278" s="2"/>
      <c r="FX278" s="2">
        <v>0</v>
      </c>
      <c r="FY278" s="2">
        <v>0</v>
      </c>
      <c r="FZ278" s="2"/>
      <c r="GA278" s="2" t="s">
        <v>421</v>
      </c>
      <c r="GB278" s="2"/>
      <c r="GC278" s="2"/>
      <c r="GD278" s="2">
        <v>1</v>
      </c>
      <c r="GE278" s="2"/>
      <c r="GF278" s="2">
        <v>-1590150524</v>
      </c>
      <c r="GG278" s="2">
        <v>2</v>
      </c>
      <c r="GH278" s="2">
        <v>4</v>
      </c>
      <c r="GI278" s="2">
        <v>-2</v>
      </c>
      <c r="GJ278" s="2">
        <v>0</v>
      </c>
      <c r="GK278" s="2">
        <v>0</v>
      </c>
      <c r="GL278" s="2">
        <f t="shared" si="254"/>
        <v>0</v>
      </c>
      <c r="GM278" s="2">
        <f t="shared" si="255"/>
        <v>11449.6</v>
      </c>
      <c r="GN278" s="2">
        <f t="shared" si="256"/>
        <v>0</v>
      </c>
      <c r="GO278" s="2">
        <f t="shared" si="257"/>
        <v>11449.6</v>
      </c>
      <c r="GP278" s="2">
        <f t="shared" si="258"/>
        <v>0</v>
      </c>
      <c r="GQ278" s="2"/>
      <c r="GR278" s="2">
        <v>1</v>
      </c>
      <c r="GS278" s="2">
        <v>2</v>
      </c>
      <c r="GT278" s="2">
        <v>0</v>
      </c>
      <c r="GU278" s="2" t="s">
        <v>3</v>
      </c>
      <c r="GV278" s="2">
        <f t="shared" si="259"/>
        <v>0</v>
      </c>
      <c r="GW278" s="2">
        <v>1</v>
      </c>
      <c r="GX278" s="2">
        <f t="shared" si="260"/>
        <v>0</v>
      </c>
      <c r="GY278" s="2"/>
      <c r="GZ278" s="2"/>
      <c r="HA278" s="2">
        <v>0</v>
      </c>
      <c r="HB278" s="2">
        <v>0</v>
      </c>
      <c r="HC278" s="2">
        <f t="shared" si="261"/>
        <v>0</v>
      </c>
      <c r="HD278" s="2"/>
      <c r="HE278" s="2" t="s">
        <v>211</v>
      </c>
      <c r="HF278" s="2" t="s">
        <v>30</v>
      </c>
      <c r="HG278" s="2"/>
      <c r="HH278" s="2"/>
      <c r="HI278" s="2"/>
      <c r="HJ278" s="2"/>
      <c r="HK278" s="2"/>
      <c r="HL278" s="2"/>
      <c r="HM278" s="2" t="s">
        <v>3</v>
      </c>
      <c r="HN278" s="2" t="s">
        <v>3</v>
      </c>
      <c r="HO278" s="2" t="s">
        <v>3</v>
      </c>
      <c r="HP278" s="2" t="s">
        <v>3</v>
      </c>
      <c r="HQ278" s="2" t="s">
        <v>3</v>
      </c>
      <c r="HR278" s="2"/>
      <c r="HS278" s="2">
        <v>0</v>
      </c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>
        <v>0</v>
      </c>
      <c r="IL278" s="2"/>
      <c r="IM278" s="2"/>
      <c r="IN278" s="2"/>
      <c r="IO278" s="2"/>
      <c r="IP278" s="2"/>
      <c r="IQ278" s="2"/>
      <c r="IR278" s="2"/>
      <c r="IS278" s="2"/>
      <c r="IT278" s="2"/>
      <c r="IU278" s="2"/>
    </row>
    <row r="279" spans="1:255" x14ac:dyDescent="0.2">
      <c r="A279" s="3">
        <v>17</v>
      </c>
      <c r="B279" s="3">
        <v>1</v>
      </c>
      <c r="E279" s="3" t="s">
        <v>418</v>
      </c>
      <c r="F279" s="3" t="s">
        <v>419</v>
      </c>
      <c r="G279" s="3" t="s">
        <v>420</v>
      </c>
      <c r="H279" s="3" t="s">
        <v>161</v>
      </c>
      <c r="I279" s="3">
        <v>32</v>
      </c>
      <c r="J279" s="3">
        <v>0</v>
      </c>
      <c r="K279" s="3">
        <v>32</v>
      </c>
      <c r="O279" s="3">
        <f t="shared" si="237"/>
        <v>112664.06</v>
      </c>
      <c r="P279" s="3">
        <f t="shared" si="238"/>
        <v>112664.06</v>
      </c>
      <c r="Q279" s="3">
        <f>(ROUND((ROUND(((ET279)*AV279*I279),2)*BB279),2)+ROUND((ROUND(((AE279-(EU279))*AV279*I279),2)*BS279),2))</f>
        <v>0</v>
      </c>
      <c r="R279" s="3">
        <f>(ROUND((ROUND(((EU279)*AV279*I279),2)*BS279),2)+ROUND((ROUND(((AE279-(EU279))*AV279*I279),2)*BS279),2))</f>
        <v>0</v>
      </c>
      <c r="S279" s="3">
        <f t="shared" si="239"/>
        <v>0</v>
      </c>
      <c r="T279" s="3">
        <f t="shared" si="240"/>
        <v>0</v>
      </c>
      <c r="U279" s="3">
        <f t="shared" si="241"/>
        <v>0</v>
      </c>
      <c r="V279" s="3">
        <f t="shared" si="242"/>
        <v>0</v>
      </c>
      <c r="W279" s="3">
        <f t="shared" si="243"/>
        <v>0</v>
      </c>
      <c r="X279" s="3">
        <f>(ROUND((((S279+ROUND((ROUND(((EU279)*AV279*I279),2)*BS279),2))*AT279)/100),2)+ROUND(((ROUND((ROUND(((AE279-(EU279))*AV279*I279),2)*BS279),2)*AT279)/100),2))</f>
        <v>0</v>
      </c>
      <c r="Y279" s="3">
        <f>(ROUND((((S279+ROUND((ROUND(((EU279)*AV279*I279),2)*BS279),2))*AU279)/100),2)+ROUND(((ROUND((ROUND(((AE279-(EU279))*AV279*I279),2)*BS279),2)*AU279)/100),2))</f>
        <v>0</v>
      </c>
      <c r="AA279" s="3">
        <v>55929115</v>
      </c>
      <c r="AB279" s="3">
        <f t="shared" si="244"/>
        <v>357.8</v>
      </c>
      <c r="AC279" s="3">
        <f>ROUND((ES279),6)</f>
        <v>357.8</v>
      </c>
      <c r="AD279" s="3">
        <f>ROUND((((ET279)-(EU279))+AE279),6)</f>
        <v>0</v>
      </c>
      <c r="AE279" s="3">
        <f t="shared" si="276"/>
        <v>0</v>
      </c>
      <c r="AF279" s="3">
        <f t="shared" si="276"/>
        <v>0</v>
      </c>
      <c r="AG279" s="3">
        <f t="shared" si="245"/>
        <v>0</v>
      </c>
      <c r="AH279" s="3">
        <f t="shared" si="277"/>
        <v>0</v>
      </c>
      <c r="AI279" s="3">
        <f t="shared" si="277"/>
        <v>0</v>
      </c>
      <c r="AJ279" s="3">
        <f t="shared" si="246"/>
        <v>0</v>
      </c>
      <c r="AK279" s="3">
        <v>357.79999999999995</v>
      </c>
      <c r="AL279" s="3">
        <v>357.79999999999995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1</v>
      </c>
      <c r="AW279" s="3">
        <v>1</v>
      </c>
      <c r="AZ279" s="3">
        <v>1</v>
      </c>
      <c r="BA279" s="3">
        <v>1</v>
      </c>
      <c r="BB279" s="3">
        <v>1</v>
      </c>
      <c r="BC279" s="3">
        <v>9.84</v>
      </c>
      <c r="BD279" s="3" t="s">
        <v>3</v>
      </c>
      <c r="BE279" s="3" t="s">
        <v>3</v>
      </c>
      <c r="BF279" s="3" t="s">
        <v>3</v>
      </c>
      <c r="BG279" s="3" t="s">
        <v>3</v>
      </c>
      <c r="BH279" s="3">
        <v>3</v>
      </c>
      <c r="BI279" s="3">
        <v>2</v>
      </c>
      <c r="BJ279" s="3" t="s">
        <v>419</v>
      </c>
      <c r="BM279" s="3">
        <v>400005</v>
      </c>
      <c r="BN279" s="3">
        <v>0</v>
      </c>
      <c r="BO279" s="3" t="s">
        <v>3</v>
      </c>
      <c r="BP279" s="3">
        <v>0</v>
      </c>
      <c r="BQ279" s="3">
        <v>213</v>
      </c>
      <c r="BR279" s="3">
        <v>0</v>
      </c>
      <c r="BS279" s="3">
        <v>1</v>
      </c>
      <c r="BT279" s="3">
        <v>1</v>
      </c>
      <c r="BU279" s="3">
        <v>1</v>
      </c>
      <c r="BV279" s="3">
        <v>1</v>
      </c>
      <c r="BW279" s="3">
        <v>1</v>
      </c>
      <c r="BX279" s="3">
        <v>1</v>
      </c>
      <c r="BY279" s="3" t="s">
        <v>3</v>
      </c>
      <c r="BZ279" s="3">
        <v>0</v>
      </c>
      <c r="CA279" s="3">
        <v>0</v>
      </c>
      <c r="CB279" s="3" t="s">
        <v>3</v>
      </c>
      <c r="CE279" s="3">
        <v>1566</v>
      </c>
      <c r="CF279" s="3">
        <v>0</v>
      </c>
      <c r="CG279" s="3">
        <v>0</v>
      </c>
      <c r="CM279" s="3">
        <v>0</v>
      </c>
      <c r="CN279" s="3" t="s">
        <v>3</v>
      </c>
      <c r="CO279" s="3">
        <v>0</v>
      </c>
      <c r="CP279" s="3">
        <f t="shared" si="247"/>
        <v>112664.06</v>
      </c>
      <c r="CQ279" s="3">
        <f t="shared" si="248"/>
        <v>3520.75</v>
      </c>
      <c r="CR279" s="3">
        <f>(ROUND((ROUND(((ET279)*AV279*1),2)*BB279),2)+ROUND((ROUND(((AE279-(EU279))*AV279*1),2)*BS279),2))</f>
        <v>0</v>
      </c>
      <c r="CS279" s="3">
        <f>(ROUND((ROUND(((EU279)*AV279*1),2)*BS279),2)+ROUND((ROUND(((AE279-(EU279))*AV279*1),2)*BS279),2))</f>
        <v>0</v>
      </c>
      <c r="CT279" s="3">
        <f t="shared" si="249"/>
        <v>0</v>
      </c>
      <c r="CU279" s="3">
        <f t="shared" si="250"/>
        <v>0</v>
      </c>
      <c r="CV279" s="3">
        <f t="shared" si="251"/>
        <v>0</v>
      </c>
      <c r="CW279" s="3">
        <f t="shared" si="252"/>
        <v>0</v>
      </c>
      <c r="CX279" s="3">
        <f t="shared" si="253"/>
        <v>0</v>
      </c>
      <c r="CY279" s="3">
        <f>(ROUND((((S279+ROUND((ROUND(((EU279)*AV279*1),2)*BS279),2))*AT279)/100),2)+ROUND(((ROUND((ROUND(((AE279-(EU279))*AV279*1),2)*BS279),2)*AT279)/100),2))</f>
        <v>0</v>
      </c>
      <c r="CZ279" s="3">
        <f>(ROUND((((S279+ROUND((ROUND(((EU279)*AV279*1),2)*BS279),2))*AU279)/100),2)+ROUND(((ROUND((ROUND(((AE279-(EU279))*AV279*1),2)*BS279),2)*AU279)/100),2))</f>
        <v>0</v>
      </c>
      <c r="DC279" s="3" t="s">
        <v>3</v>
      </c>
      <c r="DD279" s="3" t="s">
        <v>3</v>
      </c>
      <c r="DE279" s="3" t="s">
        <v>3</v>
      </c>
      <c r="DF279" s="3" t="s">
        <v>3</v>
      </c>
      <c r="DG279" s="3" t="s">
        <v>3</v>
      </c>
      <c r="DH279" s="3" t="s">
        <v>3</v>
      </c>
      <c r="DI279" s="3" t="s">
        <v>3</v>
      </c>
      <c r="DJ279" s="3" t="s">
        <v>3</v>
      </c>
      <c r="DK279" s="3" t="s">
        <v>3</v>
      </c>
      <c r="DL279" s="3" t="s">
        <v>3</v>
      </c>
      <c r="DM279" s="3" t="s">
        <v>3</v>
      </c>
      <c r="DN279" s="3">
        <v>0</v>
      </c>
      <c r="DO279" s="3">
        <v>0</v>
      </c>
      <c r="DP279" s="3">
        <v>1</v>
      </c>
      <c r="DQ279" s="3">
        <v>1</v>
      </c>
      <c r="DU279" s="3">
        <v>1013</v>
      </c>
      <c r="DV279" s="3" t="s">
        <v>161</v>
      </c>
      <c r="DW279" s="3" t="s">
        <v>161</v>
      </c>
      <c r="DX279" s="3">
        <v>1</v>
      </c>
      <c r="DZ279" s="3" t="s">
        <v>3</v>
      </c>
      <c r="EA279" s="3" t="s">
        <v>3</v>
      </c>
      <c r="EB279" s="3" t="s">
        <v>3</v>
      </c>
      <c r="EC279" s="3" t="s">
        <v>3</v>
      </c>
      <c r="EE279" s="3">
        <v>55393628</v>
      </c>
      <c r="EF279" s="3">
        <v>213</v>
      </c>
      <c r="EG279" s="3" t="s">
        <v>208</v>
      </c>
      <c r="EH279" s="3">
        <v>0</v>
      </c>
      <c r="EI279" s="3" t="s">
        <v>3</v>
      </c>
      <c r="EJ279" s="3">
        <v>1</v>
      </c>
      <c r="EK279" s="3">
        <v>400005</v>
      </c>
      <c r="EL279" s="3" t="s">
        <v>208</v>
      </c>
      <c r="EM279" s="3" t="s">
        <v>209</v>
      </c>
      <c r="EO279" s="3" t="s">
        <v>3</v>
      </c>
      <c r="EQ279" s="3">
        <v>16</v>
      </c>
      <c r="ER279" s="3">
        <v>0</v>
      </c>
      <c r="ES279" s="3">
        <v>357.79999999999995</v>
      </c>
      <c r="ET279" s="3">
        <v>0</v>
      </c>
      <c r="EU279" s="3">
        <v>0</v>
      </c>
      <c r="EV279" s="3">
        <v>0</v>
      </c>
      <c r="EW279" s="3">
        <v>0</v>
      </c>
      <c r="EX279" s="3">
        <v>0</v>
      </c>
      <c r="EY279" s="3">
        <v>0</v>
      </c>
      <c r="EZ279" s="3">
        <v>5</v>
      </c>
      <c r="FC279" s="3">
        <v>1</v>
      </c>
      <c r="FD279" s="3">
        <v>18</v>
      </c>
      <c r="FF279" s="3">
        <v>4211</v>
      </c>
      <c r="FQ279" s="3">
        <v>0</v>
      </c>
      <c r="FR279" s="3">
        <v>0</v>
      </c>
      <c r="FS279" s="3">
        <v>0</v>
      </c>
      <c r="FX279" s="3">
        <v>0</v>
      </c>
      <c r="FY279" s="3">
        <v>0</v>
      </c>
      <c r="GA279" s="3" t="s">
        <v>421</v>
      </c>
      <c r="GD279" s="3">
        <v>1</v>
      </c>
      <c r="GF279" s="3">
        <v>-1590150524</v>
      </c>
      <c r="GG279" s="3">
        <v>2</v>
      </c>
      <c r="GH279" s="3">
        <v>3</v>
      </c>
      <c r="GI279" s="3">
        <v>5</v>
      </c>
      <c r="GJ279" s="3">
        <v>0</v>
      </c>
      <c r="GK279" s="3">
        <v>0</v>
      </c>
      <c r="GL279" s="3">
        <f t="shared" si="254"/>
        <v>0</v>
      </c>
      <c r="GM279" s="3">
        <f t="shared" si="255"/>
        <v>112664.06</v>
      </c>
      <c r="GN279" s="3">
        <f t="shared" si="256"/>
        <v>0</v>
      </c>
      <c r="GO279" s="3">
        <f t="shared" si="257"/>
        <v>112664.06</v>
      </c>
      <c r="GP279" s="3">
        <f t="shared" si="258"/>
        <v>0</v>
      </c>
      <c r="GR279" s="3">
        <v>1</v>
      </c>
      <c r="GS279" s="3">
        <v>1</v>
      </c>
      <c r="GT279" s="3">
        <v>0</v>
      </c>
      <c r="GU279" s="3" t="s">
        <v>3</v>
      </c>
      <c r="GV279" s="3">
        <f t="shared" si="259"/>
        <v>0</v>
      </c>
      <c r="GW279" s="3">
        <v>1</v>
      </c>
      <c r="GX279" s="3">
        <f t="shared" si="260"/>
        <v>0</v>
      </c>
      <c r="HA279" s="3">
        <v>0</v>
      </c>
      <c r="HB279" s="3">
        <v>0</v>
      </c>
      <c r="HC279" s="3">
        <f t="shared" si="261"/>
        <v>0</v>
      </c>
      <c r="HE279" s="3" t="s">
        <v>211</v>
      </c>
      <c r="HF279" s="3" t="s">
        <v>30</v>
      </c>
      <c r="HM279" s="3" t="s">
        <v>3</v>
      </c>
      <c r="HN279" s="3" t="s">
        <v>3</v>
      </c>
      <c r="HO279" s="3" t="s">
        <v>3</v>
      </c>
      <c r="HP279" s="3" t="s">
        <v>3</v>
      </c>
      <c r="HQ279" s="3" t="s">
        <v>3</v>
      </c>
      <c r="HS279" s="3">
        <v>0</v>
      </c>
      <c r="IK279" s="3">
        <v>0</v>
      </c>
    </row>
    <row r="280" spans="1:255" x14ac:dyDescent="0.2">
      <c r="A280" s="2">
        <v>17</v>
      </c>
      <c r="B280" s="2">
        <v>1</v>
      </c>
      <c r="C280" s="2">
        <f>ROW(SmtRes!A445)</f>
        <v>445</v>
      </c>
      <c r="D280" s="2">
        <f>ROW(EtalonRes!A524)</f>
        <v>524</v>
      </c>
      <c r="E280" s="2" t="s">
        <v>422</v>
      </c>
      <c r="F280" s="2" t="s">
        <v>312</v>
      </c>
      <c r="G280" s="2" t="s">
        <v>313</v>
      </c>
      <c r="H280" s="2" t="s">
        <v>60</v>
      </c>
      <c r="I280" s="2">
        <f>ROUND((62+64+2+31+31+33+126)/100,9)</f>
        <v>3.49</v>
      </c>
      <c r="J280" s="2">
        <v>0</v>
      </c>
      <c r="K280" s="2">
        <f>ROUND((62+64+2+31+31+33+126)/100,9)</f>
        <v>3.49</v>
      </c>
      <c r="L280" s="2"/>
      <c r="M280" s="2"/>
      <c r="N280" s="2"/>
      <c r="O280" s="2">
        <f t="shared" si="237"/>
        <v>319.2</v>
      </c>
      <c r="P280" s="2">
        <f t="shared" si="238"/>
        <v>6.39</v>
      </c>
      <c r="Q280" s="2">
        <f>(ROUND((ROUND((((ET280*1.2))*AV280*I280),2)*BB280),2)+ROUND((ROUND(((AE280-((EU280*1.2)))*AV280*I280),2)*BS280),2))</f>
        <v>0</v>
      </c>
      <c r="R280" s="2">
        <f>(ROUND((ROUND((((EU280*1.2))*AV280*I280),2)*BS280),2)+ROUND((ROUND(((AE280-((EU280*1.2)))*AV280*I280),2)*BS280),2))</f>
        <v>0</v>
      </c>
      <c r="S280" s="2">
        <f t="shared" si="239"/>
        <v>312.81</v>
      </c>
      <c r="T280" s="2">
        <f t="shared" si="240"/>
        <v>0</v>
      </c>
      <c r="U280" s="2">
        <f t="shared" si="241"/>
        <v>26.309015999999996</v>
      </c>
      <c r="V280" s="2">
        <f t="shared" si="242"/>
        <v>0</v>
      </c>
      <c r="W280" s="2">
        <f t="shared" si="243"/>
        <v>0</v>
      </c>
      <c r="X280" s="2">
        <f>(ROUND((((S280+ROUND((ROUND((((EU280*1.2))*AV280*I280),2)*BS280),2))*AT280)/100),2)+ROUND(((ROUND((ROUND(((AE280-((EU280*1.2)))*AV280*I280),2)*BS280),2)*AT280)/100),2))</f>
        <v>281.52999999999997</v>
      </c>
      <c r="Y280" s="2">
        <f>(ROUND((((S280+ROUND((ROUND((((EU280*1.2))*AV280*I280),2)*BS280),2))*AU280)/100),2)+ROUND(((ROUND((ROUND(((AE280-((EU280*1.2)))*AV280*I280),2)*BS280),2)*AU280)/100),2))</f>
        <v>143.88999999999999</v>
      </c>
      <c r="Z280" s="2"/>
      <c r="AA280" s="2">
        <v>55929113</v>
      </c>
      <c r="AB280" s="2">
        <f t="shared" si="244"/>
        <v>87.438000000000002</v>
      </c>
      <c r="AC280" s="2">
        <f>ROUND(((ES280*1)),6)</f>
        <v>1.83</v>
      </c>
      <c r="AD280" s="2">
        <f>ROUND(((((ET280*1.2))-((EU280*1.2)))+AE280),6)</f>
        <v>0</v>
      </c>
      <c r="AE280" s="2">
        <f>ROUND(((EU280*1.2)),6)</f>
        <v>0</v>
      </c>
      <c r="AF280" s="2">
        <f>ROUND(((EV280*1.2)),6)</f>
        <v>85.608000000000004</v>
      </c>
      <c r="AG280" s="2">
        <f t="shared" si="245"/>
        <v>0</v>
      </c>
      <c r="AH280" s="2">
        <f>((EW280*1.2))</f>
        <v>7.1999999999999993</v>
      </c>
      <c r="AI280" s="2">
        <f>((EX280*1.2))</f>
        <v>0</v>
      </c>
      <c r="AJ280" s="2">
        <f t="shared" si="246"/>
        <v>0</v>
      </c>
      <c r="AK280" s="2">
        <v>73.17</v>
      </c>
      <c r="AL280" s="2">
        <v>1.83</v>
      </c>
      <c r="AM280" s="2">
        <v>0</v>
      </c>
      <c r="AN280" s="2">
        <v>0</v>
      </c>
      <c r="AO280" s="2">
        <v>71.34</v>
      </c>
      <c r="AP280" s="2">
        <v>0</v>
      </c>
      <c r="AQ280" s="2">
        <v>6</v>
      </c>
      <c r="AR280" s="2">
        <v>0</v>
      </c>
      <c r="AS280" s="2">
        <v>0</v>
      </c>
      <c r="AT280" s="2">
        <v>90</v>
      </c>
      <c r="AU280" s="2">
        <v>46</v>
      </c>
      <c r="AV280" s="2">
        <v>1.0469999999999999</v>
      </c>
      <c r="AW280" s="2">
        <v>1</v>
      </c>
      <c r="AX280" s="2"/>
      <c r="AY280" s="2"/>
      <c r="AZ280" s="2">
        <v>1</v>
      </c>
      <c r="BA280" s="2">
        <v>1</v>
      </c>
      <c r="BB280" s="2">
        <v>1</v>
      </c>
      <c r="BC280" s="2">
        <v>1</v>
      </c>
      <c r="BD280" s="2" t="s">
        <v>3</v>
      </c>
      <c r="BE280" s="2" t="s">
        <v>3</v>
      </c>
      <c r="BF280" s="2" t="s">
        <v>3</v>
      </c>
      <c r="BG280" s="2" t="s">
        <v>3</v>
      </c>
      <c r="BH280" s="2">
        <v>0</v>
      </c>
      <c r="BI280" s="2">
        <v>2</v>
      </c>
      <c r="BJ280" s="2" t="s">
        <v>314</v>
      </c>
      <c r="BK280" s="2"/>
      <c r="BL280" s="2"/>
      <c r="BM280" s="2">
        <v>68</v>
      </c>
      <c r="BN280" s="2">
        <v>0</v>
      </c>
      <c r="BO280" s="2" t="s">
        <v>312</v>
      </c>
      <c r="BP280" s="2">
        <v>1</v>
      </c>
      <c r="BQ280" s="2">
        <v>40</v>
      </c>
      <c r="BR280" s="2">
        <v>0</v>
      </c>
      <c r="BS280" s="2">
        <v>1</v>
      </c>
      <c r="BT280" s="2">
        <v>1</v>
      </c>
      <c r="BU280" s="2">
        <v>1</v>
      </c>
      <c r="BV280" s="2">
        <v>1</v>
      </c>
      <c r="BW280" s="2">
        <v>1</v>
      </c>
      <c r="BX280" s="2">
        <v>1</v>
      </c>
      <c r="BY280" s="2" t="s">
        <v>3</v>
      </c>
      <c r="BZ280" s="2">
        <v>90</v>
      </c>
      <c r="CA280" s="2">
        <v>46</v>
      </c>
      <c r="CB280" s="2" t="s">
        <v>3</v>
      </c>
      <c r="CC280" s="2"/>
      <c r="CD280" s="2"/>
      <c r="CE280" s="2">
        <v>1566</v>
      </c>
      <c r="CF280" s="2">
        <v>0</v>
      </c>
      <c r="CG280" s="2">
        <v>0</v>
      </c>
      <c r="CH280" s="2"/>
      <c r="CI280" s="2"/>
      <c r="CJ280" s="2"/>
      <c r="CK280" s="2"/>
      <c r="CL280" s="2"/>
      <c r="CM280" s="2">
        <v>0</v>
      </c>
      <c r="CN280" s="2" t="s">
        <v>1250</v>
      </c>
      <c r="CO280" s="2">
        <v>0</v>
      </c>
      <c r="CP280" s="2">
        <f t="shared" si="247"/>
        <v>319.2</v>
      </c>
      <c r="CQ280" s="2">
        <f t="shared" si="248"/>
        <v>1.83</v>
      </c>
      <c r="CR280" s="2">
        <f>(ROUND((ROUND((((ET280*1.2))*AV280*1),2)*BB280),2)+ROUND((ROUND(((AE280-((EU280*1.2)))*AV280*1),2)*BS280),2))</f>
        <v>0</v>
      </c>
      <c r="CS280" s="2">
        <f>(ROUND((ROUND((((EU280*1.2))*AV280*1),2)*BS280),2)+ROUND((ROUND(((AE280-((EU280*1.2)))*AV280*1),2)*BS280),2))</f>
        <v>0</v>
      </c>
      <c r="CT280" s="2">
        <f t="shared" si="249"/>
        <v>89.63</v>
      </c>
      <c r="CU280" s="2">
        <f t="shared" si="250"/>
        <v>0</v>
      </c>
      <c r="CV280" s="2">
        <f t="shared" si="251"/>
        <v>7.5383999999999984</v>
      </c>
      <c r="CW280" s="2">
        <f t="shared" si="252"/>
        <v>0</v>
      </c>
      <c r="CX280" s="2">
        <f t="shared" si="253"/>
        <v>0</v>
      </c>
      <c r="CY280" s="2">
        <f>(ROUND((((S280+ROUND((ROUND((((EU280*1.2))*AV280*1),2)*BS280),2))*AT280)/100),2)+ROUND(((ROUND((ROUND(((AE280-((EU280*1.2)))*AV280*1),2)*BS280),2)*AT280)/100),2))</f>
        <v>281.52999999999997</v>
      </c>
      <c r="CZ280" s="2">
        <f>(ROUND((((S280+ROUND((ROUND((((EU280*1.2))*AV280*1),2)*BS280),2))*AU280)/100),2)+ROUND(((ROUND((ROUND(((AE280-((EU280*1.2)))*AV280*1),2)*BS280),2)*AU280)/100),2))</f>
        <v>143.88999999999999</v>
      </c>
      <c r="DA280" s="2"/>
      <c r="DB280" s="2">
        <v>115</v>
      </c>
      <c r="DC280" s="2" t="s">
        <v>3</v>
      </c>
      <c r="DD280" s="2" t="s">
        <v>62</v>
      </c>
      <c r="DE280" s="2" t="s">
        <v>63</v>
      </c>
      <c r="DF280" s="2" t="s">
        <v>63</v>
      </c>
      <c r="DG280" s="2" t="s">
        <v>63</v>
      </c>
      <c r="DH280" s="2" t="s">
        <v>3</v>
      </c>
      <c r="DI280" s="2" t="s">
        <v>63</v>
      </c>
      <c r="DJ280" s="2" t="s">
        <v>63</v>
      </c>
      <c r="DK280" s="2" t="s">
        <v>3</v>
      </c>
      <c r="DL280" s="2" t="s">
        <v>3</v>
      </c>
      <c r="DM280" s="2" t="s">
        <v>3</v>
      </c>
      <c r="DN280" s="2">
        <v>0</v>
      </c>
      <c r="DO280" s="2">
        <v>0</v>
      </c>
      <c r="DP280" s="2">
        <v>1</v>
      </c>
      <c r="DQ280" s="2">
        <v>1</v>
      </c>
      <c r="DR280" s="2"/>
      <c r="DS280" s="2"/>
      <c r="DT280" s="2"/>
      <c r="DU280" s="2">
        <v>1010</v>
      </c>
      <c r="DV280" s="2" t="s">
        <v>60</v>
      </c>
      <c r="DW280" s="2" t="s">
        <v>60</v>
      </c>
      <c r="DX280" s="2">
        <v>100</v>
      </c>
      <c r="DY280" s="2"/>
      <c r="DZ280" s="2" t="s">
        <v>3</v>
      </c>
      <c r="EA280" s="2" t="s">
        <v>3</v>
      </c>
      <c r="EB280" s="2" t="s">
        <v>3</v>
      </c>
      <c r="EC280" s="2" t="s">
        <v>3</v>
      </c>
      <c r="ED280" s="2"/>
      <c r="EE280" s="2">
        <v>55393700</v>
      </c>
      <c r="EF280" s="2">
        <v>40</v>
      </c>
      <c r="EG280" s="2" t="s">
        <v>26</v>
      </c>
      <c r="EH280" s="2">
        <v>0</v>
      </c>
      <c r="EI280" s="2" t="s">
        <v>3</v>
      </c>
      <c r="EJ280" s="2">
        <v>2</v>
      </c>
      <c r="EK280" s="2">
        <v>68</v>
      </c>
      <c r="EL280" s="2" t="s">
        <v>27</v>
      </c>
      <c r="EM280" s="2" t="s">
        <v>28</v>
      </c>
      <c r="EN280" s="2"/>
      <c r="EO280" s="2" t="s">
        <v>67</v>
      </c>
      <c r="EP280" s="2"/>
      <c r="EQ280" s="2">
        <v>0</v>
      </c>
      <c r="ER280" s="2">
        <v>73.17</v>
      </c>
      <c r="ES280" s="2">
        <v>1.83</v>
      </c>
      <c r="ET280" s="2">
        <v>0</v>
      </c>
      <c r="EU280" s="2">
        <v>0</v>
      </c>
      <c r="EV280" s="2">
        <v>71.34</v>
      </c>
      <c r="EW280" s="2">
        <v>6</v>
      </c>
      <c r="EX280" s="2">
        <v>0</v>
      </c>
      <c r="EY280" s="2">
        <v>0</v>
      </c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>
        <v>0</v>
      </c>
      <c r="FR280" s="2">
        <v>0</v>
      </c>
      <c r="FS280" s="2">
        <v>0</v>
      </c>
      <c r="FT280" s="2"/>
      <c r="FU280" s="2"/>
      <c r="FV280" s="2"/>
      <c r="FW280" s="2"/>
      <c r="FX280" s="2">
        <v>90</v>
      </c>
      <c r="FY280" s="2">
        <v>46</v>
      </c>
      <c r="FZ280" s="2"/>
      <c r="GA280" s="2" t="s">
        <v>3</v>
      </c>
      <c r="GB280" s="2"/>
      <c r="GC280" s="2"/>
      <c r="GD280" s="2">
        <v>1</v>
      </c>
      <c r="GE280" s="2"/>
      <c r="GF280" s="2">
        <v>-1564333983</v>
      </c>
      <c r="GG280" s="2">
        <v>2</v>
      </c>
      <c r="GH280" s="2">
        <v>1</v>
      </c>
      <c r="GI280" s="2">
        <v>2</v>
      </c>
      <c r="GJ280" s="2">
        <v>0</v>
      </c>
      <c r="GK280" s="2">
        <v>0</v>
      </c>
      <c r="GL280" s="2">
        <f t="shared" si="254"/>
        <v>0</v>
      </c>
      <c r="GM280" s="2">
        <f t="shared" si="255"/>
        <v>744.62</v>
      </c>
      <c r="GN280" s="2">
        <f t="shared" si="256"/>
        <v>0</v>
      </c>
      <c r="GO280" s="2">
        <f t="shared" si="257"/>
        <v>744.62</v>
      </c>
      <c r="GP280" s="2">
        <f t="shared" si="258"/>
        <v>0</v>
      </c>
      <c r="GQ280" s="2"/>
      <c r="GR280" s="2">
        <v>0</v>
      </c>
      <c r="GS280" s="2">
        <v>3</v>
      </c>
      <c r="GT280" s="2">
        <v>0</v>
      </c>
      <c r="GU280" s="2" t="s">
        <v>3</v>
      </c>
      <c r="GV280" s="2">
        <f t="shared" si="259"/>
        <v>0</v>
      </c>
      <c r="GW280" s="2">
        <v>1</v>
      </c>
      <c r="GX280" s="2">
        <f t="shared" si="260"/>
        <v>0</v>
      </c>
      <c r="GY280" s="2"/>
      <c r="GZ280" s="2"/>
      <c r="HA280" s="2">
        <v>0</v>
      </c>
      <c r="HB280" s="2">
        <v>0</v>
      </c>
      <c r="HC280" s="2">
        <f t="shared" si="261"/>
        <v>0</v>
      </c>
      <c r="HD280" s="2"/>
      <c r="HE280" s="2" t="s">
        <v>3</v>
      </c>
      <c r="HF280" s="2" t="s">
        <v>3</v>
      </c>
      <c r="HG280" s="2"/>
      <c r="HH280" s="2"/>
      <c r="HI280" s="2"/>
      <c r="HJ280" s="2"/>
      <c r="HK280" s="2"/>
      <c r="HL280" s="2"/>
      <c r="HM280" s="2" t="s">
        <v>3</v>
      </c>
      <c r="HN280" s="2" t="s">
        <v>3</v>
      </c>
      <c r="HO280" s="2" t="s">
        <v>3</v>
      </c>
      <c r="HP280" s="2" t="s">
        <v>3</v>
      </c>
      <c r="HQ280" s="2" t="s">
        <v>3</v>
      </c>
      <c r="HR280" s="2"/>
      <c r="HS280" s="2">
        <v>0</v>
      </c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>
        <v>0</v>
      </c>
      <c r="IL280" s="2"/>
      <c r="IM280" s="2"/>
      <c r="IN280" s="2"/>
      <c r="IO280" s="2"/>
      <c r="IP280" s="2"/>
      <c r="IQ280" s="2"/>
      <c r="IR280" s="2"/>
      <c r="IS280" s="2"/>
      <c r="IT280" s="2"/>
      <c r="IU280" s="2"/>
    </row>
    <row r="281" spans="1:255" x14ac:dyDescent="0.2">
      <c r="A281" s="3">
        <v>17</v>
      </c>
      <c r="B281" s="3">
        <v>1</v>
      </c>
      <c r="C281" s="3">
        <f>ROW(SmtRes!A448)</f>
        <v>448</v>
      </c>
      <c r="D281" s="3">
        <f>ROW(EtalonRes!A528)</f>
        <v>528</v>
      </c>
      <c r="E281" s="3" t="s">
        <v>422</v>
      </c>
      <c r="F281" s="3" t="s">
        <v>312</v>
      </c>
      <c r="G281" s="3" t="s">
        <v>313</v>
      </c>
      <c r="H281" s="3" t="s">
        <v>60</v>
      </c>
      <c r="I281" s="3">
        <f>ROUND((62+64+2+31+31+33+126)/100,9)</f>
        <v>3.49</v>
      </c>
      <c r="J281" s="3">
        <v>0</v>
      </c>
      <c r="K281" s="3">
        <f>ROUND((62+64+2+31+31+33+126)/100,9)</f>
        <v>3.49</v>
      </c>
      <c r="O281" s="3">
        <f t="shared" si="237"/>
        <v>17669.650000000001</v>
      </c>
      <c r="P281" s="3">
        <f t="shared" si="238"/>
        <v>42.81</v>
      </c>
      <c r="Q281" s="3">
        <f>(ROUND((ROUND((((ET281*1.2))*AV281*I281),2)*BB281),2)+ROUND((ROUND(((AE281-((EU281*1.2)))*AV281*I281),2)*BS281),2))</f>
        <v>0</v>
      </c>
      <c r="R281" s="3">
        <f>(ROUND((ROUND((((EU281*1.2))*AV281*I281),2)*BS281),2)+ROUND((ROUND(((AE281-((EU281*1.2)))*AV281*I281),2)*BS281),2))</f>
        <v>0</v>
      </c>
      <c r="S281" s="3">
        <f t="shared" si="239"/>
        <v>17626.84</v>
      </c>
      <c r="T281" s="3">
        <f t="shared" si="240"/>
        <v>0</v>
      </c>
      <c r="U281" s="3">
        <f t="shared" si="241"/>
        <v>26.309015999999996</v>
      </c>
      <c r="V281" s="3">
        <f t="shared" si="242"/>
        <v>0</v>
      </c>
      <c r="W281" s="3">
        <f t="shared" si="243"/>
        <v>0</v>
      </c>
      <c r="X281" s="3">
        <f>(ROUND((((S281+ROUND((ROUND((((EU281*1.2))*AV281*I281),2)*BS281),2))*AT281)/100),2)+ROUND(((ROUND((ROUND(((AE281-((EU281*1.2)))*AV281*I281),2)*BS281),2)*AT281)/100),2))</f>
        <v>15864.16</v>
      </c>
      <c r="Y281" s="3">
        <f>(ROUND((((S281+ROUND((ROUND((((EU281*1.2))*AV281*I281),2)*BS281),2))*AU281)/100),2)+ROUND(((ROUND((ROUND(((AE281-((EU281*1.2)))*AV281*I281),2)*BS281),2)*AU281)/100),2))</f>
        <v>8108.35</v>
      </c>
      <c r="AA281" s="3">
        <v>55929115</v>
      </c>
      <c r="AB281" s="3">
        <f t="shared" si="244"/>
        <v>87.438000000000002</v>
      </c>
      <c r="AC281" s="3">
        <f>ROUND(((ES281*1)),6)</f>
        <v>1.83</v>
      </c>
      <c r="AD281" s="3">
        <f>ROUND(((((ET281*1.2))-((EU281*1.2)))+AE281),6)</f>
        <v>0</v>
      </c>
      <c r="AE281" s="3">
        <f>ROUND(((EU281*1.2)),6)</f>
        <v>0</v>
      </c>
      <c r="AF281" s="3">
        <f>ROUND(((EV281*1.2)),6)</f>
        <v>85.608000000000004</v>
      </c>
      <c r="AG281" s="3">
        <f t="shared" si="245"/>
        <v>0</v>
      </c>
      <c r="AH281" s="3">
        <f>((EW281*1.2))</f>
        <v>7.1999999999999993</v>
      </c>
      <c r="AI281" s="3">
        <f>((EX281*1.2))</f>
        <v>0</v>
      </c>
      <c r="AJ281" s="3">
        <f t="shared" si="246"/>
        <v>0</v>
      </c>
      <c r="AK281" s="3">
        <v>73.17</v>
      </c>
      <c r="AL281" s="3">
        <v>1.83</v>
      </c>
      <c r="AM281" s="3">
        <v>0</v>
      </c>
      <c r="AN281" s="3">
        <v>0</v>
      </c>
      <c r="AO281" s="3">
        <v>71.34</v>
      </c>
      <c r="AP281" s="3">
        <v>0</v>
      </c>
      <c r="AQ281" s="3">
        <v>6</v>
      </c>
      <c r="AR281" s="3">
        <v>0</v>
      </c>
      <c r="AS281" s="3">
        <v>0</v>
      </c>
      <c r="AT281" s="3">
        <v>90</v>
      </c>
      <c r="AU281" s="3">
        <v>46</v>
      </c>
      <c r="AV281" s="3">
        <v>1.0469999999999999</v>
      </c>
      <c r="AW281" s="3">
        <v>1</v>
      </c>
      <c r="AZ281" s="3">
        <v>1</v>
      </c>
      <c r="BA281" s="3">
        <v>56.35</v>
      </c>
      <c r="BB281" s="3">
        <v>1</v>
      </c>
      <c r="BC281" s="3">
        <v>6.7</v>
      </c>
      <c r="BD281" s="3" t="s">
        <v>3</v>
      </c>
      <c r="BE281" s="3" t="s">
        <v>3</v>
      </c>
      <c r="BF281" s="3" t="s">
        <v>3</v>
      </c>
      <c r="BG281" s="3" t="s">
        <v>3</v>
      </c>
      <c r="BH281" s="3">
        <v>0</v>
      </c>
      <c r="BI281" s="3">
        <v>2</v>
      </c>
      <c r="BJ281" s="3" t="s">
        <v>314</v>
      </c>
      <c r="BM281" s="3">
        <v>68</v>
      </c>
      <c r="BN281" s="3">
        <v>0</v>
      </c>
      <c r="BO281" s="3" t="s">
        <v>312</v>
      </c>
      <c r="BP281" s="3">
        <v>1</v>
      </c>
      <c r="BQ281" s="3">
        <v>40</v>
      </c>
      <c r="BR281" s="3">
        <v>0</v>
      </c>
      <c r="BS281" s="3">
        <v>56.35</v>
      </c>
      <c r="BT281" s="3">
        <v>1</v>
      </c>
      <c r="BU281" s="3">
        <v>1</v>
      </c>
      <c r="BV281" s="3">
        <v>1</v>
      </c>
      <c r="BW281" s="3">
        <v>1</v>
      </c>
      <c r="BX281" s="3">
        <v>1</v>
      </c>
      <c r="BY281" s="3" t="s">
        <v>3</v>
      </c>
      <c r="BZ281" s="3">
        <v>90</v>
      </c>
      <c r="CA281" s="3">
        <v>46</v>
      </c>
      <c r="CB281" s="3" t="s">
        <v>3</v>
      </c>
      <c r="CE281" s="3">
        <v>1566</v>
      </c>
      <c r="CF281" s="3">
        <v>0</v>
      </c>
      <c r="CG281" s="3">
        <v>0</v>
      </c>
      <c r="CM281" s="3">
        <v>0</v>
      </c>
      <c r="CN281" s="3" t="s">
        <v>1250</v>
      </c>
      <c r="CO281" s="3">
        <v>0</v>
      </c>
      <c r="CP281" s="3">
        <f t="shared" si="247"/>
        <v>17669.650000000001</v>
      </c>
      <c r="CQ281" s="3">
        <f t="shared" si="248"/>
        <v>12.26</v>
      </c>
      <c r="CR281" s="3">
        <f>(ROUND((ROUND((((ET281*1.2))*AV281*1),2)*BB281),2)+ROUND((ROUND(((AE281-((EU281*1.2)))*AV281*1),2)*BS281),2))</f>
        <v>0</v>
      </c>
      <c r="CS281" s="3">
        <f>(ROUND((ROUND((((EU281*1.2))*AV281*1),2)*BS281),2)+ROUND((ROUND(((AE281-((EU281*1.2)))*AV281*1),2)*BS281),2))</f>
        <v>0</v>
      </c>
      <c r="CT281" s="3">
        <f t="shared" si="249"/>
        <v>5050.6499999999996</v>
      </c>
      <c r="CU281" s="3">
        <f t="shared" si="250"/>
        <v>0</v>
      </c>
      <c r="CV281" s="3">
        <f t="shared" si="251"/>
        <v>7.5383999999999984</v>
      </c>
      <c r="CW281" s="3">
        <f t="shared" si="252"/>
        <v>0</v>
      </c>
      <c r="CX281" s="3">
        <f t="shared" si="253"/>
        <v>0</v>
      </c>
      <c r="CY281" s="3">
        <f>(ROUND((((S281+ROUND((ROUND((((EU281*1.2))*AV281*1),2)*BS281),2))*AT281)/100),2)+ROUND(((ROUND((ROUND(((AE281-((EU281*1.2)))*AV281*1),2)*BS281),2)*AT281)/100),2))</f>
        <v>15864.16</v>
      </c>
      <c r="CZ281" s="3">
        <f>(ROUND((((S281+ROUND((ROUND((((EU281*1.2))*AV281*1),2)*BS281),2))*AU281)/100),2)+ROUND(((ROUND((ROUND(((AE281-((EU281*1.2)))*AV281*1),2)*BS281),2)*AU281)/100),2))</f>
        <v>8108.35</v>
      </c>
      <c r="DB281" s="3">
        <v>116</v>
      </c>
      <c r="DC281" s="3" t="s">
        <v>3</v>
      </c>
      <c r="DD281" s="3" t="s">
        <v>62</v>
      </c>
      <c r="DE281" s="3" t="s">
        <v>63</v>
      </c>
      <c r="DF281" s="3" t="s">
        <v>63</v>
      </c>
      <c r="DG281" s="3" t="s">
        <v>63</v>
      </c>
      <c r="DH281" s="3" t="s">
        <v>3</v>
      </c>
      <c r="DI281" s="3" t="s">
        <v>63</v>
      </c>
      <c r="DJ281" s="3" t="s">
        <v>63</v>
      </c>
      <c r="DK281" s="3" t="s">
        <v>3</v>
      </c>
      <c r="DL281" s="3" t="s">
        <v>3</v>
      </c>
      <c r="DM281" s="3" t="s">
        <v>3</v>
      </c>
      <c r="DN281" s="3">
        <v>0</v>
      </c>
      <c r="DO281" s="3">
        <v>0</v>
      </c>
      <c r="DP281" s="3">
        <v>1</v>
      </c>
      <c r="DQ281" s="3">
        <v>1</v>
      </c>
      <c r="DU281" s="3">
        <v>1010</v>
      </c>
      <c r="DV281" s="3" t="s">
        <v>60</v>
      </c>
      <c r="DW281" s="3" t="s">
        <v>60</v>
      </c>
      <c r="DX281" s="3">
        <v>100</v>
      </c>
      <c r="DZ281" s="3" t="s">
        <v>3</v>
      </c>
      <c r="EA281" s="3" t="s">
        <v>3</v>
      </c>
      <c r="EB281" s="3" t="s">
        <v>3</v>
      </c>
      <c r="EC281" s="3" t="s">
        <v>3</v>
      </c>
      <c r="EE281" s="3">
        <v>55393700</v>
      </c>
      <c r="EF281" s="3">
        <v>40</v>
      </c>
      <c r="EG281" s="3" t="s">
        <v>26</v>
      </c>
      <c r="EH281" s="3">
        <v>0</v>
      </c>
      <c r="EI281" s="3" t="s">
        <v>3</v>
      </c>
      <c r="EJ281" s="3">
        <v>2</v>
      </c>
      <c r="EK281" s="3">
        <v>68</v>
      </c>
      <c r="EL281" s="3" t="s">
        <v>27</v>
      </c>
      <c r="EM281" s="3" t="s">
        <v>28</v>
      </c>
      <c r="EO281" s="3" t="s">
        <v>67</v>
      </c>
      <c r="EQ281" s="3">
        <v>0</v>
      </c>
      <c r="ER281" s="3">
        <v>73.17</v>
      </c>
      <c r="ES281" s="3">
        <v>1.83</v>
      </c>
      <c r="ET281" s="3">
        <v>0</v>
      </c>
      <c r="EU281" s="3">
        <v>0</v>
      </c>
      <c r="EV281" s="3">
        <v>71.34</v>
      </c>
      <c r="EW281" s="3">
        <v>6</v>
      </c>
      <c r="EX281" s="3">
        <v>0</v>
      </c>
      <c r="EY281" s="3">
        <v>0</v>
      </c>
      <c r="FQ281" s="3">
        <v>0</v>
      </c>
      <c r="FR281" s="3">
        <v>0</v>
      </c>
      <c r="FS281" s="3">
        <v>0</v>
      </c>
      <c r="FX281" s="3">
        <v>90</v>
      </c>
      <c r="FY281" s="3">
        <v>46</v>
      </c>
      <c r="GA281" s="3" t="s">
        <v>3</v>
      </c>
      <c r="GD281" s="3">
        <v>1</v>
      </c>
      <c r="GF281" s="3">
        <v>-1564333983</v>
      </c>
      <c r="GG281" s="3">
        <v>2</v>
      </c>
      <c r="GH281" s="3">
        <v>1</v>
      </c>
      <c r="GI281" s="3">
        <v>2</v>
      </c>
      <c r="GJ281" s="3">
        <v>0</v>
      </c>
      <c r="GK281" s="3">
        <v>0</v>
      </c>
      <c r="GL281" s="3">
        <f t="shared" si="254"/>
        <v>0</v>
      </c>
      <c r="GM281" s="3">
        <f t="shared" si="255"/>
        <v>41642.160000000003</v>
      </c>
      <c r="GN281" s="3">
        <f t="shared" si="256"/>
        <v>0</v>
      </c>
      <c r="GO281" s="3">
        <f t="shared" si="257"/>
        <v>41642.160000000003</v>
      </c>
      <c r="GP281" s="3">
        <f t="shared" si="258"/>
        <v>0</v>
      </c>
      <c r="GR281" s="3">
        <v>0</v>
      </c>
      <c r="GS281" s="3">
        <v>3</v>
      </c>
      <c r="GT281" s="3">
        <v>0</v>
      </c>
      <c r="GU281" s="3" t="s">
        <v>3</v>
      </c>
      <c r="GV281" s="3">
        <f t="shared" si="259"/>
        <v>0</v>
      </c>
      <c r="GW281" s="3">
        <v>1</v>
      </c>
      <c r="GX281" s="3">
        <f t="shared" si="260"/>
        <v>0</v>
      </c>
      <c r="HA281" s="3">
        <v>0</v>
      </c>
      <c r="HB281" s="3">
        <v>0</v>
      </c>
      <c r="HC281" s="3">
        <f t="shared" si="261"/>
        <v>0</v>
      </c>
      <c r="HE281" s="3" t="s">
        <v>3</v>
      </c>
      <c r="HF281" s="3" t="s">
        <v>3</v>
      </c>
      <c r="HM281" s="3" t="s">
        <v>3</v>
      </c>
      <c r="HN281" s="3" t="s">
        <v>3</v>
      </c>
      <c r="HO281" s="3" t="s">
        <v>3</v>
      </c>
      <c r="HP281" s="3" t="s">
        <v>3</v>
      </c>
      <c r="HQ281" s="3" t="s">
        <v>3</v>
      </c>
      <c r="HS281" s="3">
        <v>0</v>
      </c>
      <c r="IK281" s="3">
        <v>0</v>
      </c>
    </row>
    <row r="282" spans="1:255" x14ac:dyDescent="0.2">
      <c r="A282" s="2">
        <v>17</v>
      </c>
      <c r="B282" s="2">
        <v>1</v>
      </c>
      <c r="C282" s="2"/>
      <c r="D282" s="2"/>
      <c r="E282" s="2" t="s">
        <v>423</v>
      </c>
      <c r="F282" s="2" t="s">
        <v>424</v>
      </c>
      <c r="G282" s="2" t="s">
        <v>425</v>
      </c>
      <c r="H282" s="2" t="s">
        <v>161</v>
      </c>
      <c r="I282" s="2">
        <v>62</v>
      </c>
      <c r="J282" s="2">
        <v>0</v>
      </c>
      <c r="K282" s="2">
        <v>62</v>
      </c>
      <c r="L282" s="2"/>
      <c r="M282" s="2"/>
      <c r="N282" s="2"/>
      <c r="O282" s="2">
        <f t="shared" ref="O282:O307" si="278">ROUND(CP282,2)</f>
        <v>1344.78</v>
      </c>
      <c r="P282" s="2">
        <f t="shared" ref="P282:P307" si="279">ROUND((ROUND((AC282*AW282*I282),2)*BC282),2)</f>
        <v>1344.78</v>
      </c>
      <c r="Q282" s="2">
        <f t="shared" ref="Q282:Q295" si="280">(ROUND((ROUND(((ET282)*AV282*I282),2)*BB282),2)+ROUND((ROUND(((AE282-(EU282))*AV282*I282),2)*BS282),2))</f>
        <v>0</v>
      </c>
      <c r="R282" s="2">
        <f t="shared" ref="R282:R295" si="281">(ROUND((ROUND(((EU282)*AV282*I282),2)*BS282),2)+ROUND((ROUND(((AE282-(EU282))*AV282*I282),2)*BS282),2))</f>
        <v>0</v>
      </c>
      <c r="S282" s="2">
        <f t="shared" ref="S282:S307" si="282">ROUND((ROUND((AF282*AV282*I282),2)*BA282),2)</f>
        <v>0</v>
      </c>
      <c r="T282" s="2">
        <f t="shared" ref="T282:T307" si="283">ROUND(CU282*I282,2)</f>
        <v>0</v>
      </c>
      <c r="U282" s="2">
        <f t="shared" ref="U282:U307" si="284">CV282*I282</f>
        <v>0</v>
      </c>
      <c r="V282" s="2">
        <f t="shared" ref="V282:V307" si="285">CW282*I282</f>
        <v>0</v>
      </c>
      <c r="W282" s="2">
        <f t="shared" ref="W282:W307" si="286">ROUND(CX282*I282,2)</f>
        <v>0</v>
      </c>
      <c r="X282" s="2">
        <f t="shared" ref="X282:X295" si="287">(ROUND((((S282+ROUND((ROUND(((EU282)*AV282*I282),2)*BS282),2))*AT282)/100),2)+ROUND(((ROUND((ROUND(((AE282-(EU282))*AV282*I282),2)*BS282),2)*AT282)/100),2))</f>
        <v>0</v>
      </c>
      <c r="Y282" s="2">
        <f t="shared" ref="Y282:Y295" si="288">(ROUND((((S282+ROUND((ROUND(((EU282)*AV282*I282),2)*BS282),2))*AU282)/100),2)+ROUND(((ROUND((ROUND(((AE282-(EU282))*AV282*I282),2)*BS282),2)*AU282)/100),2))</f>
        <v>0</v>
      </c>
      <c r="Z282" s="2"/>
      <c r="AA282" s="2">
        <v>55929113</v>
      </c>
      <c r="AB282" s="2">
        <f t="shared" ref="AB282:AB307" si="289">ROUND((AC282+AD282+AF282),6)</f>
        <v>21.69</v>
      </c>
      <c r="AC282" s="2">
        <f t="shared" ref="AC282:AC295" si="290">ROUND((ES282),6)</f>
        <v>21.69</v>
      </c>
      <c r="AD282" s="2">
        <f t="shared" ref="AD282:AD295" si="291">ROUND((((ET282)-(EU282))+AE282),6)</f>
        <v>0</v>
      </c>
      <c r="AE282" s="2">
        <f t="shared" ref="AE282:AE295" si="292">ROUND((EU282),6)</f>
        <v>0</v>
      </c>
      <c r="AF282" s="2">
        <f t="shared" ref="AF282:AF295" si="293">ROUND((EV282),6)</f>
        <v>0</v>
      </c>
      <c r="AG282" s="2">
        <f t="shared" ref="AG282:AG307" si="294">ROUND((AP282),6)</f>
        <v>0</v>
      </c>
      <c r="AH282" s="2">
        <f t="shared" ref="AH282:AH295" si="295">(EW282)</f>
        <v>0</v>
      </c>
      <c r="AI282" s="2">
        <f t="shared" ref="AI282:AI295" si="296">(EX282)</f>
        <v>0</v>
      </c>
      <c r="AJ282" s="2">
        <f t="shared" ref="AJ282:AJ307" si="297">(AS282)</f>
        <v>0</v>
      </c>
      <c r="AK282" s="2">
        <v>21.69</v>
      </c>
      <c r="AL282" s="2">
        <v>21.69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1</v>
      </c>
      <c r="AW282" s="2">
        <v>1</v>
      </c>
      <c r="AX282" s="2"/>
      <c r="AY282" s="2"/>
      <c r="AZ282" s="2">
        <v>1</v>
      </c>
      <c r="BA282" s="2">
        <v>1</v>
      </c>
      <c r="BB282" s="2">
        <v>1</v>
      </c>
      <c r="BC282" s="2">
        <v>1</v>
      </c>
      <c r="BD282" s="2" t="s">
        <v>3</v>
      </c>
      <c r="BE282" s="2" t="s">
        <v>3</v>
      </c>
      <c r="BF282" s="2" t="s">
        <v>3</v>
      </c>
      <c r="BG282" s="2" t="s">
        <v>3</v>
      </c>
      <c r="BH282" s="2">
        <v>3</v>
      </c>
      <c r="BI282" s="2">
        <v>2</v>
      </c>
      <c r="BJ282" s="2" t="s">
        <v>424</v>
      </c>
      <c r="BK282" s="2"/>
      <c r="BL282" s="2"/>
      <c r="BM282" s="2">
        <v>400005</v>
      </c>
      <c r="BN282" s="2">
        <v>0</v>
      </c>
      <c r="BO282" s="2" t="s">
        <v>3</v>
      </c>
      <c r="BP282" s="2">
        <v>0</v>
      </c>
      <c r="BQ282" s="2">
        <v>213</v>
      </c>
      <c r="BR282" s="2">
        <v>0</v>
      </c>
      <c r="BS282" s="2">
        <v>1</v>
      </c>
      <c r="BT282" s="2">
        <v>1</v>
      </c>
      <c r="BU282" s="2">
        <v>1</v>
      </c>
      <c r="BV282" s="2">
        <v>1</v>
      </c>
      <c r="BW282" s="2">
        <v>1</v>
      </c>
      <c r="BX282" s="2">
        <v>1</v>
      </c>
      <c r="BY282" s="2" t="s">
        <v>3</v>
      </c>
      <c r="BZ282" s="2">
        <v>0</v>
      </c>
      <c r="CA282" s="2">
        <v>0</v>
      </c>
      <c r="CB282" s="2" t="s">
        <v>3</v>
      </c>
      <c r="CC282" s="2"/>
      <c r="CD282" s="2"/>
      <c r="CE282" s="2">
        <v>1566</v>
      </c>
      <c r="CF282" s="2">
        <v>0</v>
      </c>
      <c r="CG282" s="2">
        <v>0</v>
      </c>
      <c r="CH282" s="2"/>
      <c r="CI282" s="2"/>
      <c r="CJ282" s="2"/>
      <c r="CK282" s="2"/>
      <c r="CL282" s="2"/>
      <c r="CM282" s="2">
        <v>0</v>
      </c>
      <c r="CN282" s="2" t="s">
        <v>3</v>
      </c>
      <c r="CO282" s="2">
        <v>0</v>
      </c>
      <c r="CP282" s="2">
        <f t="shared" ref="CP282:CP307" si="298">(P282+Q282+S282)</f>
        <v>1344.78</v>
      </c>
      <c r="CQ282" s="2">
        <f t="shared" ref="CQ282:CQ307" si="299">ROUND((ROUND((AC282*AW282*1),2)*BC282),2)</f>
        <v>21.69</v>
      </c>
      <c r="CR282" s="2">
        <f t="shared" ref="CR282:CR295" si="300">(ROUND((ROUND(((ET282)*AV282*1),2)*BB282),2)+ROUND((ROUND(((AE282-(EU282))*AV282*1),2)*BS282),2))</f>
        <v>0</v>
      </c>
      <c r="CS282" s="2">
        <f t="shared" ref="CS282:CS295" si="301">(ROUND((ROUND(((EU282)*AV282*1),2)*BS282),2)+ROUND((ROUND(((AE282-(EU282))*AV282*1),2)*BS282),2))</f>
        <v>0</v>
      </c>
      <c r="CT282" s="2">
        <f t="shared" ref="CT282:CT307" si="302">ROUND((ROUND((AF282*AV282*1),2)*BA282),2)</f>
        <v>0</v>
      </c>
      <c r="CU282" s="2">
        <f t="shared" ref="CU282:CU307" si="303">AG282</f>
        <v>0</v>
      </c>
      <c r="CV282" s="2">
        <f t="shared" ref="CV282:CV307" si="304">(AH282*AV282)</f>
        <v>0</v>
      </c>
      <c r="CW282" s="2">
        <f t="shared" ref="CW282:CW307" si="305">AI282</f>
        <v>0</v>
      </c>
      <c r="CX282" s="2">
        <f t="shared" ref="CX282:CX307" si="306">AJ282</f>
        <v>0</v>
      </c>
      <c r="CY282" s="2">
        <f t="shared" ref="CY282:CY295" si="307">(ROUND((((S282+ROUND((ROUND(((EU282)*AV282*1),2)*BS282),2))*AT282)/100),2)+ROUND(((ROUND((ROUND(((AE282-(EU282))*AV282*1),2)*BS282),2)*AT282)/100),2))</f>
        <v>0</v>
      </c>
      <c r="CZ282" s="2">
        <f t="shared" ref="CZ282:CZ295" si="308">(ROUND((((S282+ROUND((ROUND(((EU282)*AV282*1),2)*BS282),2))*AU282)/100),2)+ROUND(((ROUND((ROUND(((AE282-(EU282))*AV282*1),2)*BS282),2)*AU282)/100),2))</f>
        <v>0</v>
      </c>
      <c r="DA282" s="2"/>
      <c r="DB282" s="2"/>
      <c r="DC282" s="2" t="s">
        <v>3</v>
      </c>
      <c r="DD282" s="2" t="s">
        <v>3</v>
      </c>
      <c r="DE282" s="2" t="s">
        <v>3</v>
      </c>
      <c r="DF282" s="2" t="s">
        <v>3</v>
      </c>
      <c r="DG282" s="2" t="s">
        <v>3</v>
      </c>
      <c r="DH282" s="2" t="s">
        <v>3</v>
      </c>
      <c r="DI282" s="2" t="s">
        <v>3</v>
      </c>
      <c r="DJ282" s="2" t="s">
        <v>3</v>
      </c>
      <c r="DK282" s="2" t="s">
        <v>3</v>
      </c>
      <c r="DL282" s="2" t="s">
        <v>3</v>
      </c>
      <c r="DM282" s="2" t="s">
        <v>3</v>
      </c>
      <c r="DN282" s="2">
        <v>0</v>
      </c>
      <c r="DO282" s="2">
        <v>0</v>
      </c>
      <c r="DP282" s="2">
        <v>1</v>
      </c>
      <c r="DQ282" s="2">
        <v>1</v>
      </c>
      <c r="DR282" s="2"/>
      <c r="DS282" s="2"/>
      <c r="DT282" s="2"/>
      <c r="DU282" s="2">
        <v>1013</v>
      </c>
      <c r="DV282" s="2" t="s">
        <v>161</v>
      </c>
      <c r="DW282" s="2" t="s">
        <v>161</v>
      </c>
      <c r="DX282" s="2">
        <v>1</v>
      </c>
      <c r="DY282" s="2"/>
      <c r="DZ282" s="2" t="s">
        <v>3</v>
      </c>
      <c r="EA282" s="2" t="s">
        <v>3</v>
      </c>
      <c r="EB282" s="2" t="s">
        <v>3</v>
      </c>
      <c r="EC282" s="2" t="s">
        <v>3</v>
      </c>
      <c r="ED282" s="2"/>
      <c r="EE282" s="2">
        <v>55393628</v>
      </c>
      <c r="EF282" s="2">
        <v>213</v>
      </c>
      <c r="EG282" s="2" t="s">
        <v>208</v>
      </c>
      <c r="EH282" s="2">
        <v>0</v>
      </c>
      <c r="EI282" s="2" t="s">
        <v>3</v>
      </c>
      <c r="EJ282" s="2">
        <v>1</v>
      </c>
      <c r="EK282" s="2">
        <v>400005</v>
      </c>
      <c r="EL282" s="2" t="s">
        <v>208</v>
      </c>
      <c r="EM282" s="2" t="s">
        <v>209</v>
      </c>
      <c r="EN282" s="2"/>
      <c r="EO282" s="2" t="s">
        <v>3</v>
      </c>
      <c r="EP282" s="2"/>
      <c r="EQ282" s="2">
        <v>16</v>
      </c>
      <c r="ER282" s="2">
        <v>0</v>
      </c>
      <c r="ES282" s="2">
        <v>21.69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>
        <v>0</v>
      </c>
      <c r="FR282" s="2">
        <v>0</v>
      </c>
      <c r="FS282" s="2">
        <v>0</v>
      </c>
      <c r="FT282" s="2"/>
      <c r="FU282" s="2"/>
      <c r="FV282" s="2"/>
      <c r="FW282" s="2"/>
      <c r="FX282" s="2">
        <v>0</v>
      </c>
      <c r="FY282" s="2">
        <v>0</v>
      </c>
      <c r="FZ282" s="2"/>
      <c r="GA282" s="2" t="s">
        <v>426</v>
      </c>
      <c r="GB282" s="2"/>
      <c r="GC282" s="2"/>
      <c r="GD282" s="2">
        <v>1</v>
      </c>
      <c r="GE282" s="2"/>
      <c r="GF282" s="2">
        <v>67579822</v>
      </c>
      <c r="GG282" s="2">
        <v>2</v>
      </c>
      <c r="GH282" s="2">
        <v>4</v>
      </c>
      <c r="GI282" s="2">
        <v>-2</v>
      </c>
      <c r="GJ282" s="2">
        <v>0</v>
      </c>
      <c r="GK282" s="2">
        <v>0</v>
      </c>
      <c r="GL282" s="2">
        <f t="shared" ref="GL282:GL307" si="309">ROUND(IF(AND(BH282=3,BI282=3,FS282&lt;&gt;0),P282,0),2)</f>
        <v>0</v>
      </c>
      <c r="GM282" s="2">
        <f t="shared" ref="GM282:GM307" si="310">ROUND(O282+X282+Y282,2)+GX282</f>
        <v>1344.78</v>
      </c>
      <c r="GN282" s="2">
        <f t="shared" ref="GN282:GN307" si="311">IF(OR(BI282=0,BI282=1),GM282-GX282,0)</f>
        <v>0</v>
      </c>
      <c r="GO282" s="2">
        <f t="shared" ref="GO282:GO307" si="312">IF(BI282=2,GM282-GX282,0)</f>
        <v>1344.78</v>
      </c>
      <c r="GP282" s="2">
        <f t="shared" ref="GP282:GP307" si="313">IF(BI282=4,GM282-GX282,0)</f>
        <v>0</v>
      </c>
      <c r="GQ282" s="2"/>
      <c r="GR282" s="2">
        <v>1</v>
      </c>
      <c r="GS282" s="2">
        <v>2</v>
      </c>
      <c r="GT282" s="2">
        <v>0</v>
      </c>
      <c r="GU282" s="2" t="s">
        <v>3</v>
      </c>
      <c r="GV282" s="2">
        <f t="shared" ref="GV282:GV307" si="314">ROUND((GT282),6)</f>
        <v>0</v>
      </c>
      <c r="GW282" s="2">
        <v>1</v>
      </c>
      <c r="GX282" s="2">
        <f t="shared" ref="GX282:GX307" si="315">ROUND(HC282*I282,2)</f>
        <v>0</v>
      </c>
      <c r="GY282" s="2"/>
      <c r="GZ282" s="2"/>
      <c r="HA282" s="2">
        <v>0</v>
      </c>
      <c r="HB282" s="2">
        <v>0</v>
      </c>
      <c r="HC282" s="2">
        <f t="shared" ref="HC282:HC307" si="316">GV282*GW282</f>
        <v>0</v>
      </c>
      <c r="HD282" s="2"/>
      <c r="HE282" s="2" t="s">
        <v>211</v>
      </c>
      <c r="HF282" s="2" t="s">
        <v>30</v>
      </c>
      <c r="HG282" s="2"/>
      <c r="HH282" s="2"/>
      <c r="HI282" s="2"/>
      <c r="HJ282" s="2"/>
      <c r="HK282" s="2"/>
      <c r="HL282" s="2"/>
      <c r="HM282" s="2" t="s">
        <v>3</v>
      </c>
      <c r="HN282" s="2" t="s">
        <v>3</v>
      </c>
      <c r="HO282" s="2" t="s">
        <v>3</v>
      </c>
      <c r="HP282" s="2" t="s">
        <v>3</v>
      </c>
      <c r="HQ282" s="2" t="s">
        <v>3</v>
      </c>
      <c r="HR282" s="2"/>
      <c r="HS282" s="2">
        <v>0</v>
      </c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>
        <v>0</v>
      </c>
      <c r="IL282" s="2"/>
      <c r="IM282" s="2"/>
      <c r="IN282" s="2"/>
      <c r="IO282" s="2"/>
      <c r="IP282" s="2"/>
      <c r="IQ282" s="2"/>
      <c r="IR282" s="2"/>
      <c r="IS282" s="2"/>
      <c r="IT282" s="2"/>
      <c r="IU282" s="2"/>
    </row>
    <row r="283" spans="1:255" x14ac:dyDescent="0.2">
      <c r="A283" s="3">
        <v>17</v>
      </c>
      <c r="B283" s="3">
        <v>1</v>
      </c>
      <c r="E283" s="3" t="s">
        <v>423</v>
      </c>
      <c r="F283" s="3" t="s">
        <v>424</v>
      </c>
      <c r="G283" s="3" t="s">
        <v>425</v>
      </c>
      <c r="H283" s="3" t="s">
        <v>161</v>
      </c>
      <c r="I283" s="3">
        <v>62</v>
      </c>
      <c r="J283" s="3">
        <v>0</v>
      </c>
      <c r="K283" s="3">
        <v>62</v>
      </c>
      <c r="O283" s="3">
        <f t="shared" si="278"/>
        <v>13232.64</v>
      </c>
      <c r="P283" s="3">
        <f t="shared" si="279"/>
        <v>13232.64</v>
      </c>
      <c r="Q283" s="3">
        <f t="shared" si="280"/>
        <v>0</v>
      </c>
      <c r="R283" s="3">
        <f t="shared" si="281"/>
        <v>0</v>
      </c>
      <c r="S283" s="3">
        <f t="shared" si="282"/>
        <v>0</v>
      </c>
      <c r="T283" s="3">
        <f t="shared" si="283"/>
        <v>0</v>
      </c>
      <c r="U283" s="3">
        <f t="shared" si="284"/>
        <v>0</v>
      </c>
      <c r="V283" s="3">
        <f t="shared" si="285"/>
        <v>0</v>
      </c>
      <c r="W283" s="3">
        <f t="shared" si="286"/>
        <v>0</v>
      </c>
      <c r="X283" s="3">
        <f t="shared" si="287"/>
        <v>0</v>
      </c>
      <c r="Y283" s="3">
        <f t="shared" si="288"/>
        <v>0</v>
      </c>
      <c r="AA283" s="3">
        <v>55929115</v>
      </c>
      <c r="AB283" s="3">
        <f t="shared" si="289"/>
        <v>21.69</v>
      </c>
      <c r="AC283" s="3">
        <f t="shared" si="290"/>
        <v>21.69</v>
      </c>
      <c r="AD283" s="3">
        <f t="shared" si="291"/>
        <v>0</v>
      </c>
      <c r="AE283" s="3">
        <f t="shared" si="292"/>
        <v>0</v>
      </c>
      <c r="AF283" s="3">
        <f t="shared" si="293"/>
        <v>0</v>
      </c>
      <c r="AG283" s="3">
        <f t="shared" si="294"/>
        <v>0</v>
      </c>
      <c r="AH283" s="3">
        <f t="shared" si="295"/>
        <v>0</v>
      </c>
      <c r="AI283" s="3">
        <f t="shared" si="296"/>
        <v>0</v>
      </c>
      <c r="AJ283" s="3">
        <f t="shared" si="297"/>
        <v>0</v>
      </c>
      <c r="AK283" s="3">
        <v>21.69</v>
      </c>
      <c r="AL283" s="3">
        <v>21.69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1</v>
      </c>
      <c r="AW283" s="3">
        <v>1</v>
      </c>
      <c r="AZ283" s="3">
        <v>1</v>
      </c>
      <c r="BA283" s="3">
        <v>1</v>
      </c>
      <c r="BB283" s="3">
        <v>1</v>
      </c>
      <c r="BC283" s="3">
        <v>9.84</v>
      </c>
      <c r="BD283" s="3" t="s">
        <v>3</v>
      </c>
      <c r="BE283" s="3" t="s">
        <v>3</v>
      </c>
      <c r="BF283" s="3" t="s">
        <v>3</v>
      </c>
      <c r="BG283" s="3" t="s">
        <v>3</v>
      </c>
      <c r="BH283" s="3">
        <v>3</v>
      </c>
      <c r="BI283" s="3">
        <v>2</v>
      </c>
      <c r="BJ283" s="3" t="s">
        <v>424</v>
      </c>
      <c r="BM283" s="3">
        <v>400005</v>
      </c>
      <c r="BN283" s="3">
        <v>0</v>
      </c>
      <c r="BO283" s="3" t="s">
        <v>3</v>
      </c>
      <c r="BP283" s="3">
        <v>0</v>
      </c>
      <c r="BQ283" s="3">
        <v>213</v>
      </c>
      <c r="BR283" s="3">
        <v>0</v>
      </c>
      <c r="BS283" s="3">
        <v>1</v>
      </c>
      <c r="BT283" s="3">
        <v>1</v>
      </c>
      <c r="BU283" s="3">
        <v>1</v>
      </c>
      <c r="BV283" s="3">
        <v>1</v>
      </c>
      <c r="BW283" s="3">
        <v>1</v>
      </c>
      <c r="BX283" s="3">
        <v>1</v>
      </c>
      <c r="BY283" s="3" t="s">
        <v>3</v>
      </c>
      <c r="BZ283" s="3">
        <v>0</v>
      </c>
      <c r="CA283" s="3">
        <v>0</v>
      </c>
      <c r="CB283" s="3" t="s">
        <v>3</v>
      </c>
      <c r="CE283" s="3">
        <v>1566</v>
      </c>
      <c r="CF283" s="3">
        <v>0</v>
      </c>
      <c r="CG283" s="3">
        <v>0</v>
      </c>
      <c r="CM283" s="3">
        <v>0</v>
      </c>
      <c r="CN283" s="3" t="s">
        <v>3</v>
      </c>
      <c r="CO283" s="3">
        <v>0</v>
      </c>
      <c r="CP283" s="3">
        <f t="shared" si="298"/>
        <v>13232.64</v>
      </c>
      <c r="CQ283" s="3">
        <f t="shared" si="299"/>
        <v>213.43</v>
      </c>
      <c r="CR283" s="3">
        <f t="shared" si="300"/>
        <v>0</v>
      </c>
      <c r="CS283" s="3">
        <f t="shared" si="301"/>
        <v>0</v>
      </c>
      <c r="CT283" s="3">
        <f t="shared" si="302"/>
        <v>0</v>
      </c>
      <c r="CU283" s="3">
        <f t="shared" si="303"/>
        <v>0</v>
      </c>
      <c r="CV283" s="3">
        <f t="shared" si="304"/>
        <v>0</v>
      </c>
      <c r="CW283" s="3">
        <f t="shared" si="305"/>
        <v>0</v>
      </c>
      <c r="CX283" s="3">
        <f t="shared" si="306"/>
        <v>0</v>
      </c>
      <c r="CY283" s="3">
        <f t="shared" si="307"/>
        <v>0</v>
      </c>
      <c r="CZ283" s="3">
        <f t="shared" si="308"/>
        <v>0</v>
      </c>
      <c r="DC283" s="3" t="s">
        <v>3</v>
      </c>
      <c r="DD283" s="3" t="s">
        <v>3</v>
      </c>
      <c r="DE283" s="3" t="s">
        <v>3</v>
      </c>
      <c r="DF283" s="3" t="s">
        <v>3</v>
      </c>
      <c r="DG283" s="3" t="s">
        <v>3</v>
      </c>
      <c r="DH283" s="3" t="s">
        <v>3</v>
      </c>
      <c r="DI283" s="3" t="s">
        <v>3</v>
      </c>
      <c r="DJ283" s="3" t="s">
        <v>3</v>
      </c>
      <c r="DK283" s="3" t="s">
        <v>3</v>
      </c>
      <c r="DL283" s="3" t="s">
        <v>3</v>
      </c>
      <c r="DM283" s="3" t="s">
        <v>3</v>
      </c>
      <c r="DN283" s="3">
        <v>0</v>
      </c>
      <c r="DO283" s="3">
        <v>0</v>
      </c>
      <c r="DP283" s="3">
        <v>1</v>
      </c>
      <c r="DQ283" s="3">
        <v>1</v>
      </c>
      <c r="DU283" s="3">
        <v>1013</v>
      </c>
      <c r="DV283" s="3" t="s">
        <v>161</v>
      </c>
      <c r="DW283" s="3" t="s">
        <v>161</v>
      </c>
      <c r="DX283" s="3">
        <v>1</v>
      </c>
      <c r="DZ283" s="3" t="s">
        <v>3</v>
      </c>
      <c r="EA283" s="3" t="s">
        <v>3</v>
      </c>
      <c r="EB283" s="3" t="s">
        <v>3</v>
      </c>
      <c r="EC283" s="3" t="s">
        <v>3</v>
      </c>
      <c r="EE283" s="3">
        <v>55393628</v>
      </c>
      <c r="EF283" s="3">
        <v>213</v>
      </c>
      <c r="EG283" s="3" t="s">
        <v>208</v>
      </c>
      <c r="EH283" s="3">
        <v>0</v>
      </c>
      <c r="EI283" s="3" t="s">
        <v>3</v>
      </c>
      <c r="EJ283" s="3">
        <v>1</v>
      </c>
      <c r="EK283" s="3">
        <v>400005</v>
      </c>
      <c r="EL283" s="3" t="s">
        <v>208</v>
      </c>
      <c r="EM283" s="3" t="s">
        <v>209</v>
      </c>
      <c r="EO283" s="3" t="s">
        <v>3</v>
      </c>
      <c r="EQ283" s="3">
        <v>16</v>
      </c>
      <c r="ER283" s="3">
        <v>0</v>
      </c>
      <c r="ES283" s="3">
        <v>21.69</v>
      </c>
      <c r="ET283" s="3">
        <v>0</v>
      </c>
      <c r="EU283" s="3">
        <v>0</v>
      </c>
      <c r="EV283" s="3">
        <v>0</v>
      </c>
      <c r="EW283" s="3">
        <v>0</v>
      </c>
      <c r="EX283" s="3">
        <v>0</v>
      </c>
      <c r="EY283" s="3">
        <v>0</v>
      </c>
      <c r="EZ283" s="3">
        <v>5</v>
      </c>
      <c r="FC283" s="3">
        <v>1</v>
      </c>
      <c r="FD283" s="3">
        <v>18</v>
      </c>
      <c r="FF283" s="3">
        <v>255.24</v>
      </c>
      <c r="FQ283" s="3">
        <v>0</v>
      </c>
      <c r="FR283" s="3">
        <v>0</v>
      </c>
      <c r="FS283" s="3">
        <v>0</v>
      </c>
      <c r="FX283" s="3">
        <v>0</v>
      </c>
      <c r="FY283" s="3">
        <v>0</v>
      </c>
      <c r="GA283" s="3" t="s">
        <v>426</v>
      </c>
      <c r="GD283" s="3">
        <v>1</v>
      </c>
      <c r="GF283" s="3">
        <v>67579822</v>
      </c>
      <c r="GG283" s="3">
        <v>2</v>
      </c>
      <c r="GH283" s="3">
        <v>3</v>
      </c>
      <c r="GI283" s="3">
        <v>5</v>
      </c>
      <c r="GJ283" s="3">
        <v>0</v>
      </c>
      <c r="GK283" s="3">
        <v>0</v>
      </c>
      <c r="GL283" s="3">
        <f t="shared" si="309"/>
        <v>0</v>
      </c>
      <c r="GM283" s="3">
        <f t="shared" si="310"/>
        <v>13232.64</v>
      </c>
      <c r="GN283" s="3">
        <f t="shared" si="311"/>
        <v>0</v>
      </c>
      <c r="GO283" s="3">
        <f t="shared" si="312"/>
        <v>13232.64</v>
      </c>
      <c r="GP283" s="3">
        <f t="shared" si="313"/>
        <v>0</v>
      </c>
      <c r="GR283" s="3">
        <v>1</v>
      </c>
      <c r="GS283" s="3">
        <v>1</v>
      </c>
      <c r="GT283" s="3">
        <v>0</v>
      </c>
      <c r="GU283" s="3" t="s">
        <v>3</v>
      </c>
      <c r="GV283" s="3">
        <f t="shared" si="314"/>
        <v>0</v>
      </c>
      <c r="GW283" s="3">
        <v>1</v>
      </c>
      <c r="GX283" s="3">
        <f t="shared" si="315"/>
        <v>0</v>
      </c>
      <c r="HA283" s="3">
        <v>0</v>
      </c>
      <c r="HB283" s="3">
        <v>0</v>
      </c>
      <c r="HC283" s="3">
        <f t="shared" si="316"/>
        <v>0</v>
      </c>
      <c r="HE283" s="3" t="s">
        <v>211</v>
      </c>
      <c r="HF283" s="3" t="s">
        <v>30</v>
      </c>
      <c r="HM283" s="3" t="s">
        <v>3</v>
      </c>
      <c r="HN283" s="3" t="s">
        <v>3</v>
      </c>
      <c r="HO283" s="3" t="s">
        <v>3</v>
      </c>
      <c r="HP283" s="3" t="s">
        <v>3</v>
      </c>
      <c r="HQ283" s="3" t="s">
        <v>3</v>
      </c>
      <c r="HS283" s="3">
        <v>0</v>
      </c>
      <c r="IK283" s="3">
        <v>0</v>
      </c>
    </row>
    <row r="284" spans="1:255" x14ac:dyDescent="0.2">
      <c r="A284" s="2">
        <v>17</v>
      </c>
      <c r="B284" s="2">
        <v>1</v>
      </c>
      <c r="C284" s="2"/>
      <c r="D284" s="2"/>
      <c r="E284" s="2" t="s">
        <v>427</v>
      </c>
      <c r="F284" s="2" t="s">
        <v>428</v>
      </c>
      <c r="G284" s="2" t="s">
        <v>429</v>
      </c>
      <c r="H284" s="2" t="s">
        <v>161</v>
      </c>
      <c r="I284" s="2">
        <v>64</v>
      </c>
      <c r="J284" s="2">
        <v>0</v>
      </c>
      <c r="K284" s="2">
        <v>64</v>
      </c>
      <c r="L284" s="2"/>
      <c r="M284" s="2"/>
      <c r="N284" s="2"/>
      <c r="O284" s="2">
        <f t="shared" si="278"/>
        <v>712.32</v>
      </c>
      <c r="P284" s="2">
        <f t="shared" si="279"/>
        <v>712.32</v>
      </c>
      <c r="Q284" s="2">
        <f t="shared" si="280"/>
        <v>0</v>
      </c>
      <c r="R284" s="2">
        <f t="shared" si="281"/>
        <v>0</v>
      </c>
      <c r="S284" s="2">
        <f t="shared" si="282"/>
        <v>0</v>
      </c>
      <c r="T284" s="2">
        <f t="shared" si="283"/>
        <v>0</v>
      </c>
      <c r="U284" s="2">
        <f t="shared" si="284"/>
        <v>0</v>
      </c>
      <c r="V284" s="2">
        <f t="shared" si="285"/>
        <v>0</v>
      </c>
      <c r="W284" s="2">
        <f t="shared" si="286"/>
        <v>0</v>
      </c>
      <c r="X284" s="2">
        <f t="shared" si="287"/>
        <v>0</v>
      </c>
      <c r="Y284" s="2">
        <f t="shared" si="288"/>
        <v>0</v>
      </c>
      <c r="Z284" s="2"/>
      <c r="AA284" s="2">
        <v>55929113</v>
      </c>
      <c r="AB284" s="2">
        <f t="shared" si="289"/>
        <v>11.13</v>
      </c>
      <c r="AC284" s="2">
        <f t="shared" si="290"/>
        <v>11.13</v>
      </c>
      <c r="AD284" s="2">
        <f t="shared" si="291"/>
        <v>0</v>
      </c>
      <c r="AE284" s="2">
        <f t="shared" si="292"/>
        <v>0</v>
      </c>
      <c r="AF284" s="2">
        <f t="shared" si="293"/>
        <v>0</v>
      </c>
      <c r="AG284" s="2">
        <f t="shared" si="294"/>
        <v>0</v>
      </c>
      <c r="AH284" s="2">
        <f t="shared" si="295"/>
        <v>0</v>
      </c>
      <c r="AI284" s="2">
        <f t="shared" si="296"/>
        <v>0</v>
      </c>
      <c r="AJ284" s="2">
        <f t="shared" si="297"/>
        <v>0</v>
      </c>
      <c r="AK284" s="2">
        <v>11.13</v>
      </c>
      <c r="AL284" s="2">
        <v>11.13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1</v>
      </c>
      <c r="AW284" s="2">
        <v>1</v>
      </c>
      <c r="AX284" s="2"/>
      <c r="AY284" s="2"/>
      <c r="AZ284" s="2">
        <v>1</v>
      </c>
      <c r="BA284" s="2">
        <v>1</v>
      </c>
      <c r="BB284" s="2">
        <v>1</v>
      </c>
      <c r="BC284" s="2">
        <v>1</v>
      </c>
      <c r="BD284" s="2" t="s">
        <v>3</v>
      </c>
      <c r="BE284" s="2" t="s">
        <v>3</v>
      </c>
      <c r="BF284" s="2" t="s">
        <v>3</v>
      </c>
      <c r="BG284" s="2" t="s">
        <v>3</v>
      </c>
      <c r="BH284" s="2">
        <v>3</v>
      </c>
      <c r="BI284" s="2">
        <v>2</v>
      </c>
      <c r="BJ284" s="2" t="s">
        <v>428</v>
      </c>
      <c r="BK284" s="2"/>
      <c r="BL284" s="2"/>
      <c r="BM284" s="2">
        <v>400005</v>
      </c>
      <c r="BN284" s="2">
        <v>0</v>
      </c>
      <c r="BO284" s="2" t="s">
        <v>3</v>
      </c>
      <c r="BP284" s="2">
        <v>0</v>
      </c>
      <c r="BQ284" s="2">
        <v>213</v>
      </c>
      <c r="BR284" s="2">
        <v>0</v>
      </c>
      <c r="BS284" s="2">
        <v>1</v>
      </c>
      <c r="BT284" s="2">
        <v>1</v>
      </c>
      <c r="BU284" s="2">
        <v>1</v>
      </c>
      <c r="BV284" s="2">
        <v>1</v>
      </c>
      <c r="BW284" s="2">
        <v>1</v>
      </c>
      <c r="BX284" s="2">
        <v>1</v>
      </c>
      <c r="BY284" s="2" t="s">
        <v>3</v>
      </c>
      <c r="BZ284" s="2">
        <v>0</v>
      </c>
      <c r="CA284" s="2">
        <v>0</v>
      </c>
      <c r="CB284" s="2" t="s">
        <v>3</v>
      </c>
      <c r="CC284" s="2"/>
      <c r="CD284" s="2"/>
      <c r="CE284" s="2">
        <v>1566</v>
      </c>
      <c r="CF284" s="2">
        <v>0</v>
      </c>
      <c r="CG284" s="2">
        <v>0</v>
      </c>
      <c r="CH284" s="2"/>
      <c r="CI284" s="2"/>
      <c r="CJ284" s="2"/>
      <c r="CK284" s="2"/>
      <c r="CL284" s="2"/>
      <c r="CM284" s="2">
        <v>0</v>
      </c>
      <c r="CN284" s="2" t="s">
        <v>3</v>
      </c>
      <c r="CO284" s="2">
        <v>0</v>
      </c>
      <c r="CP284" s="2">
        <f t="shared" si="298"/>
        <v>712.32</v>
      </c>
      <c r="CQ284" s="2">
        <f t="shared" si="299"/>
        <v>11.13</v>
      </c>
      <c r="CR284" s="2">
        <f t="shared" si="300"/>
        <v>0</v>
      </c>
      <c r="CS284" s="2">
        <f t="shared" si="301"/>
        <v>0</v>
      </c>
      <c r="CT284" s="2">
        <f t="shared" si="302"/>
        <v>0</v>
      </c>
      <c r="CU284" s="2">
        <f t="shared" si="303"/>
        <v>0</v>
      </c>
      <c r="CV284" s="2">
        <f t="shared" si="304"/>
        <v>0</v>
      </c>
      <c r="CW284" s="2">
        <f t="shared" si="305"/>
        <v>0</v>
      </c>
      <c r="CX284" s="2">
        <f t="shared" si="306"/>
        <v>0</v>
      </c>
      <c r="CY284" s="2">
        <f t="shared" si="307"/>
        <v>0</v>
      </c>
      <c r="CZ284" s="2">
        <f t="shared" si="308"/>
        <v>0</v>
      </c>
      <c r="DA284" s="2"/>
      <c r="DB284" s="2"/>
      <c r="DC284" s="2" t="s">
        <v>3</v>
      </c>
      <c r="DD284" s="2" t="s">
        <v>3</v>
      </c>
      <c r="DE284" s="2" t="s">
        <v>3</v>
      </c>
      <c r="DF284" s="2" t="s">
        <v>3</v>
      </c>
      <c r="DG284" s="2" t="s">
        <v>3</v>
      </c>
      <c r="DH284" s="2" t="s">
        <v>3</v>
      </c>
      <c r="DI284" s="2" t="s">
        <v>3</v>
      </c>
      <c r="DJ284" s="2" t="s">
        <v>3</v>
      </c>
      <c r="DK284" s="2" t="s">
        <v>3</v>
      </c>
      <c r="DL284" s="2" t="s">
        <v>3</v>
      </c>
      <c r="DM284" s="2" t="s">
        <v>3</v>
      </c>
      <c r="DN284" s="2">
        <v>0</v>
      </c>
      <c r="DO284" s="2">
        <v>0</v>
      </c>
      <c r="DP284" s="2">
        <v>1</v>
      </c>
      <c r="DQ284" s="2">
        <v>1</v>
      </c>
      <c r="DR284" s="2"/>
      <c r="DS284" s="2"/>
      <c r="DT284" s="2"/>
      <c r="DU284" s="2">
        <v>1013</v>
      </c>
      <c r="DV284" s="2" t="s">
        <v>161</v>
      </c>
      <c r="DW284" s="2" t="s">
        <v>161</v>
      </c>
      <c r="DX284" s="2">
        <v>1</v>
      </c>
      <c r="DY284" s="2"/>
      <c r="DZ284" s="2" t="s">
        <v>3</v>
      </c>
      <c r="EA284" s="2" t="s">
        <v>3</v>
      </c>
      <c r="EB284" s="2" t="s">
        <v>3</v>
      </c>
      <c r="EC284" s="2" t="s">
        <v>3</v>
      </c>
      <c r="ED284" s="2"/>
      <c r="EE284" s="2">
        <v>55393628</v>
      </c>
      <c r="EF284" s="2">
        <v>213</v>
      </c>
      <c r="EG284" s="2" t="s">
        <v>208</v>
      </c>
      <c r="EH284" s="2">
        <v>0</v>
      </c>
      <c r="EI284" s="2" t="s">
        <v>3</v>
      </c>
      <c r="EJ284" s="2">
        <v>1</v>
      </c>
      <c r="EK284" s="2">
        <v>400005</v>
      </c>
      <c r="EL284" s="2" t="s">
        <v>208</v>
      </c>
      <c r="EM284" s="2" t="s">
        <v>209</v>
      </c>
      <c r="EN284" s="2"/>
      <c r="EO284" s="2" t="s">
        <v>3</v>
      </c>
      <c r="EP284" s="2"/>
      <c r="EQ284" s="2">
        <v>16</v>
      </c>
      <c r="ER284" s="2">
        <v>0</v>
      </c>
      <c r="ES284" s="2">
        <v>11.13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>
        <v>0</v>
      </c>
      <c r="FR284" s="2">
        <v>0</v>
      </c>
      <c r="FS284" s="2">
        <v>0</v>
      </c>
      <c r="FT284" s="2"/>
      <c r="FU284" s="2"/>
      <c r="FV284" s="2"/>
      <c r="FW284" s="2"/>
      <c r="FX284" s="2">
        <v>0</v>
      </c>
      <c r="FY284" s="2">
        <v>0</v>
      </c>
      <c r="FZ284" s="2"/>
      <c r="GA284" s="2" t="s">
        <v>430</v>
      </c>
      <c r="GB284" s="2"/>
      <c r="GC284" s="2"/>
      <c r="GD284" s="2">
        <v>1</v>
      </c>
      <c r="GE284" s="2"/>
      <c r="GF284" s="2">
        <v>1458461673</v>
      </c>
      <c r="GG284" s="2">
        <v>2</v>
      </c>
      <c r="GH284" s="2">
        <v>4</v>
      </c>
      <c r="GI284" s="2">
        <v>-2</v>
      </c>
      <c r="GJ284" s="2">
        <v>0</v>
      </c>
      <c r="GK284" s="2">
        <v>0</v>
      </c>
      <c r="GL284" s="2">
        <f t="shared" si="309"/>
        <v>0</v>
      </c>
      <c r="GM284" s="2">
        <f t="shared" si="310"/>
        <v>712.32</v>
      </c>
      <c r="GN284" s="2">
        <f t="shared" si="311"/>
        <v>0</v>
      </c>
      <c r="GO284" s="2">
        <f t="shared" si="312"/>
        <v>712.32</v>
      </c>
      <c r="GP284" s="2">
        <f t="shared" si="313"/>
        <v>0</v>
      </c>
      <c r="GQ284" s="2"/>
      <c r="GR284" s="2">
        <v>1</v>
      </c>
      <c r="GS284" s="2">
        <v>2</v>
      </c>
      <c r="GT284" s="2">
        <v>0</v>
      </c>
      <c r="GU284" s="2" t="s">
        <v>3</v>
      </c>
      <c r="GV284" s="2">
        <f t="shared" si="314"/>
        <v>0</v>
      </c>
      <c r="GW284" s="2">
        <v>1</v>
      </c>
      <c r="GX284" s="2">
        <f t="shared" si="315"/>
        <v>0</v>
      </c>
      <c r="GY284" s="2"/>
      <c r="GZ284" s="2"/>
      <c r="HA284" s="2">
        <v>0</v>
      </c>
      <c r="HB284" s="2">
        <v>0</v>
      </c>
      <c r="HC284" s="2">
        <f t="shared" si="316"/>
        <v>0</v>
      </c>
      <c r="HD284" s="2"/>
      <c r="HE284" s="2" t="s">
        <v>211</v>
      </c>
      <c r="HF284" s="2" t="s">
        <v>30</v>
      </c>
      <c r="HG284" s="2"/>
      <c r="HH284" s="2"/>
      <c r="HI284" s="2"/>
      <c r="HJ284" s="2"/>
      <c r="HK284" s="2"/>
      <c r="HL284" s="2"/>
      <c r="HM284" s="2" t="s">
        <v>3</v>
      </c>
      <c r="HN284" s="2" t="s">
        <v>3</v>
      </c>
      <c r="HO284" s="2" t="s">
        <v>3</v>
      </c>
      <c r="HP284" s="2" t="s">
        <v>3</v>
      </c>
      <c r="HQ284" s="2" t="s">
        <v>3</v>
      </c>
      <c r="HR284" s="2"/>
      <c r="HS284" s="2">
        <v>0</v>
      </c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>
        <v>0</v>
      </c>
      <c r="IL284" s="2"/>
      <c r="IM284" s="2"/>
      <c r="IN284" s="2"/>
      <c r="IO284" s="2"/>
      <c r="IP284" s="2"/>
      <c r="IQ284" s="2"/>
      <c r="IR284" s="2"/>
      <c r="IS284" s="2"/>
      <c r="IT284" s="2"/>
      <c r="IU284" s="2"/>
    </row>
    <row r="285" spans="1:255" x14ac:dyDescent="0.2">
      <c r="A285" s="3">
        <v>17</v>
      </c>
      <c r="B285" s="3">
        <v>1</v>
      </c>
      <c r="E285" s="3" t="s">
        <v>427</v>
      </c>
      <c r="F285" s="3" t="s">
        <v>428</v>
      </c>
      <c r="G285" s="3" t="s">
        <v>429</v>
      </c>
      <c r="H285" s="3" t="s">
        <v>161</v>
      </c>
      <c r="I285" s="3">
        <v>64</v>
      </c>
      <c r="J285" s="3">
        <v>0</v>
      </c>
      <c r="K285" s="3">
        <v>64</v>
      </c>
      <c r="O285" s="3">
        <f t="shared" si="278"/>
        <v>7009.23</v>
      </c>
      <c r="P285" s="3">
        <f t="shared" si="279"/>
        <v>7009.23</v>
      </c>
      <c r="Q285" s="3">
        <f t="shared" si="280"/>
        <v>0</v>
      </c>
      <c r="R285" s="3">
        <f t="shared" si="281"/>
        <v>0</v>
      </c>
      <c r="S285" s="3">
        <f t="shared" si="282"/>
        <v>0</v>
      </c>
      <c r="T285" s="3">
        <f t="shared" si="283"/>
        <v>0</v>
      </c>
      <c r="U285" s="3">
        <f t="shared" si="284"/>
        <v>0</v>
      </c>
      <c r="V285" s="3">
        <f t="shared" si="285"/>
        <v>0</v>
      </c>
      <c r="W285" s="3">
        <f t="shared" si="286"/>
        <v>0</v>
      </c>
      <c r="X285" s="3">
        <f t="shared" si="287"/>
        <v>0</v>
      </c>
      <c r="Y285" s="3">
        <f t="shared" si="288"/>
        <v>0</v>
      </c>
      <c r="AA285" s="3">
        <v>55929115</v>
      </c>
      <c r="AB285" s="3">
        <f t="shared" si="289"/>
        <v>11.13</v>
      </c>
      <c r="AC285" s="3">
        <f t="shared" si="290"/>
        <v>11.13</v>
      </c>
      <c r="AD285" s="3">
        <f t="shared" si="291"/>
        <v>0</v>
      </c>
      <c r="AE285" s="3">
        <f t="shared" si="292"/>
        <v>0</v>
      </c>
      <c r="AF285" s="3">
        <f t="shared" si="293"/>
        <v>0</v>
      </c>
      <c r="AG285" s="3">
        <f t="shared" si="294"/>
        <v>0</v>
      </c>
      <c r="AH285" s="3">
        <f t="shared" si="295"/>
        <v>0</v>
      </c>
      <c r="AI285" s="3">
        <f t="shared" si="296"/>
        <v>0</v>
      </c>
      <c r="AJ285" s="3">
        <f t="shared" si="297"/>
        <v>0</v>
      </c>
      <c r="AK285" s="3">
        <v>11.13</v>
      </c>
      <c r="AL285" s="3">
        <v>11.13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1</v>
      </c>
      <c r="AW285" s="3">
        <v>1</v>
      </c>
      <c r="AZ285" s="3">
        <v>1</v>
      </c>
      <c r="BA285" s="3">
        <v>1</v>
      </c>
      <c r="BB285" s="3">
        <v>1</v>
      </c>
      <c r="BC285" s="3">
        <v>9.84</v>
      </c>
      <c r="BD285" s="3" t="s">
        <v>3</v>
      </c>
      <c r="BE285" s="3" t="s">
        <v>3</v>
      </c>
      <c r="BF285" s="3" t="s">
        <v>3</v>
      </c>
      <c r="BG285" s="3" t="s">
        <v>3</v>
      </c>
      <c r="BH285" s="3">
        <v>3</v>
      </c>
      <c r="BI285" s="3">
        <v>2</v>
      </c>
      <c r="BJ285" s="3" t="s">
        <v>428</v>
      </c>
      <c r="BM285" s="3">
        <v>400005</v>
      </c>
      <c r="BN285" s="3">
        <v>0</v>
      </c>
      <c r="BO285" s="3" t="s">
        <v>3</v>
      </c>
      <c r="BP285" s="3">
        <v>0</v>
      </c>
      <c r="BQ285" s="3">
        <v>213</v>
      </c>
      <c r="BR285" s="3">
        <v>0</v>
      </c>
      <c r="BS285" s="3">
        <v>1</v>
      </c>
      <c r="BT285" s="3">
        <v>1</v>
      </c>
      <c r="BU285" s="3">
        <v>1</v>
      </c>
      <c r="BV285" s="3">
        <v>1</v>
      </c>
      <c r="BW285" s="3">
        <v>1</v>
      </c>
      <c r="BX285" s="3">
        <v>1</v>
      </c>
      <c r="BY285" s="3" t="s">
        <v>3</v>
      </c>
      <c r="BZ285" s="3">
        <v>0</v>
      </c>
      <c r="CA285" s="3">
        <v>0</v>
      </c>
      <c r="CB285" s="3" t="s">
        <v>3</v>
      </c>
      <c r="CE285" s="3">
        <v>1566</v>
      </c>
      <c r="CF285" s="3">
        <v>0</v>
      </c>
      <c r="CG285" s="3">
        <v>0</v>
      </c>
      <c r="CM285" s="3">
        <v>0</v>
      </c>
      <c r="CN285" s="3" t="s">
        <v>3</v>
      </c>
      <c r="CO285" s="3">
        <v>0</v>
      </c>
      <c r="CP285" s="3">
        <f t="shared" si="298"/>
        <v>7009.23</v>
      </c>
      <c r="CQ285" s="3">
        <f t="shared" si="299"/>
        <v>109.52</v>
      </c>
      <c r="CR285" s="3">
        <f t="shared" si="300"/>
        <v>0</v>
      </c>
      <c r="CS285" s="3">
        <f t="shared" si="301"/>
        <v>0</v>
      </c>
      <c r="CT285" s="3">
        <f t="shared" si="302"/>
        <v>0</v>
      </c>
      <c r="CU285" s="3">
        <f t="shared" si="303"/>
        <v>0</v>
      </c>
      <c r="CV285" s="3">
        <f t="shared" si="304"/>
        <v>0</v>
      </c>
      <c r="CW285" s="3">
        <f t="shared" si="305"/>
        <v>0</v>
      </c>
      <c r="CX285" s="3">
        <f t="shared" si="306"/>
        <v>0</v>
      </c>
      <c r="CY285" s="3">
        <f t="shared" si="307"/>
        <v>0</v>
      </c>
      <c r="CZ285" s="3">
        <f t="shared" si="308"/>
        <v>0</v>
      </c>
      <c r="DC285" s="3" t="s">
        <v>3</v>
      </c>
      <c r="DD285" s="3" t="s">
        <v>3</v>
      </c>
      <c r="DE285" s="3" t="s">
        <v>3</v>
      </c>
      <c r="DF285" s="3" t="s">
        <v>3</v>
      </c>
      <c r="DG285" s="3" t="s">
        <v>3</v>
      </c>
      <c r="DH285" s="3" t="s">
        <v>3</v>
      </c>
      <c r="DI285" s="3" t="s">
        <v>3</v>
      </c>
      <c r="DJ285" s="3" t="s">
        <v>3</v>
      </c>
      <c r="DK285" s="3" t="s">
        <v>3</v>
      </c>
      <c r="DL285" s="3" t="s">
        <v>3</v>
      </c>
      <c r="DM285" s="3" t="s">
        <v>3</v>
      </c>
      <c r="DN285" s="3">
        <v>0</v>
      </c>
      <c r="DO285" s="3">
        <v>0</v>
      </c>
      <c r="DP285" s="3">
        <v>1</v>
      </c>
      <c r="DQ285" s="3">
        <v>1</v>
      </c>
      <c r="DU285" s="3">
        <v>1013</v>
      </c>
      <c r="DV285" s="3" t="s">
        <v>161</v>
      </c>
      <c r="DW285" s="3" t="s">
        <v>161</v>
      </c>
      <c r="DX285" s="3">
        <v>1</v>
      </c>
      <c r="DZ285" s="3" t="s">
        <v>3</v>
      </c>
      <c r="EA285" s="3" t="s">
        <v>3</v>
      </c>
      <c r="EB285" s="3" t="s">
        <v>3</v>
      </c>
      <c r="EC285" s="3" t="s">
        <v>3</v>
      </c>
      <c r="EE285" s="3">
        <v>55393628</v>
      </c>
      <c r="EF285" s="3">
        <v>213</v>
      </c>
      <c r="EG285" s="3" t="s">
        <v>208</v>
      </c>
      <c r="EH285" s="3">
        <v>0</v>
      </c>
      <c r="EI285" s="3" t="s">
        <v>3</v>
      </c>
      <c r="EJ285" s="3">
        <v>1</v>
      </c>
      <c r="EK285" s="3">
        <v>400005</v>
      </c>
      <c r="EL285" s="3" t="s">
        <v>208</v>
      </c>
      <c r="EM285" s="3" t="s">
        <v>209</v>
      </c>
      <c r="EO285" s="3" t="s">
        <v>3</v>
      </c>
      <c r="EQ285" s="3">
        <v>16</v>
      </c>
      <c r="ER285" s="3">
        <v>0</v>
      </c>
      <c r="ES285" s="3">
        <v>11.13</v>
      </c>
      <c r="ET285" s="3">
        <v>0</v>
      </c>
      <c r="EU285" s="3">
        <v>0</v>
      </c>
      <c r="EV285" s="3">
        <v>0</v>
      </c>
      <c r="EW285" s="3">
        <v>0</v>
      </c>
      <c r="EX285" s="3">
        <v>0</v>
      </c>
      <c r="EY285" s="3">
        <v>0</v>
      </c>
      <c r="EZ285" s="3">
        <v>5</v>
      </c>
      <c r="FC285" s="3">
        <v>1</v>
      </c>
      <c r="FD285" s="3">
        <v>18</v>
      </c>
      <c r="FF285" s="3">
        <v>131</v>
      </c>
      <c r="FQ285" s="3">
        <v>0</v>
      </c>
      <c r="FR285" s="3">
        <v>0</v>
      </c>
      <c r="FS285" s="3">
        <v>0</v>
      </c>
      <c r="FX285" s="3">
        <v>0</v>
      </c>
      <c r="FY285" s="3">
        <v>0</v>
      </c>
      <c r="GA285" s="3" t="s">
        <v>430</v>
      </c>
      <c r="GD285" s="3">
        <v>1</v>
      </c>
      <c r="GF285" s="3">
        <v>1458461673</v>
      </c>
      <c r="GG285" s="3">
        <v>2</v>
      </c>
      <c r="GH285" s="3">
        <v>3</v>
      </c>
      <c r="GI285" s="3">
        <v>5</v>
      </c>
      <c r="GJ285" s="3">
        <v>0</v>
      </c>
      <c r="GK285" s="3">
        <v>0</v>
      </c>
      <c r="GL285" s="3">
        <f t="shared" si="309"/>
        <v>0</v>
      </c>
      <c r="GM285" s="3">
        <f t="shared" si="310"/>
        <v>7009.23</v>
      </c>
      <c r="GN285" s="3">
        <f t="shared" si="311"/>
        <v>0</v>
      </c>
      <c r="GO285" s="3">
        <f t="shared" si="312"/>
        <v>7009.23</v>
      </c>
      <c r="GP285" s="3">
        <f t="shared" si="313"/>
        <v>0</v>
      </c>
      <c r="GR285" s="3">
        <v>1</v>
      </c>
      <c r="GS285" s="3">
        <v>1</v>
      </c>
      <c r="GT285" s="3">
        <v>0</v>
      </c>
      <c r="GU285" s="3" t="s">
        <v>3</v>
      </c>
      <c r="GV285" s="3">
        <f t="shared" si="314"/>
        <v>0</v>
      </c>
      <c r="GW285" s="3">
        <v>1</v>
      </c>
      <c r="GX285" s="3">
        <f t="shared" si="315"/>
        <v>0</v>
      </c>
      <c r="HA285" s="3">
        <v>0</v>
      </c>
      <c r="HB285" s="3">
        <v>0</v>
      </c>
      <c r="HC285" s="3">
        <f t="shared" si="316"/>
        <v>0</v>
      </c>
      <c r="HE285" s="3" t="s">
        <v>211</v>
      </c>
      <c r="HF285" s="3" t="s">
        <v>30</v>
      </c>
      <c r="HM285" s="3" t="s">
        <v>3</v>
      </c>
      <c r="HN285" s="3" t="s">
        <v>3</v>
      </c>
      <c r="HO285" s="3" t="s">
        <v>3</v>
      </c>
      <c r="HP285" s="3" t="s">
        <v>3</v>
      </c>
      <c r="HQ285" s="3" t="s">
        <v>3</v>
      </c>
      <c r="HS285" s="3">
        <v>0</v>
      </c>
      <c r="IK285" s="3">
        <v>0</v>
      </c>
    </row>
    <row r="286" spans="1:255" x14ac:dyDescent="0.2">
      <c r="A286" s="2">
        <v>17</v>
      </c>
      <c r="B286" s="2">
        <v>1</v>
      </c>
      <c r="C286" s="2"/>
      <c r="D286" s="2"/>
      <c r="E286" s="2" t="s">
        <v>431</v>
      </c>
      <c r="F286" s="2" t="s">
        <v>432</v>
      </c>
      <c r="G286" s="2" t="s">
        <v>433</v>
      </c>
      <c r="H286" s="2" t="s">
        <v>161</v>
      </c>
      <c r="I286" s="2">
        <v>2</v>
      </c>
      <c r="J286" s="2">
        <v>0</v>
      </c>
      <c r="K286" s="2">
        <v>2</v>
      </c>
      <c r="L286" s="2"/>
      <c r="M286" s="2"/>
      <c r="N286" s="2"/>
      <c r="O286" s="2">
        <f t="shared" si="278"/>
        <v>12.58</v>
      </c>
      <c r="P286" s="2">
        <f t="shared" si="279"/>
        <v>12.58</v>
      </c>
      <c r="Q286" s="2">
        <f t="shared" si="280"/>
        <v>0</v>
      </c>
      <c r="R286" s="2">
        <f t="shared" si="281"/>
        <v>0</v>
      </c>
      <c r="S286" s="2">
        <f t="shared" si="282"/>
        <v>0</v>
      </c>
      <c r="T286" s="2">
        <f t="shared" si="283"/>
        <v>0</v>
      </c>
      <c r="U286" s="2">
        <f t="shared" si="284"/>
        <v>0</v>
      </c>
      <c r="V286" s="2">
        <f t="shared" si="285"/>
        <v>0</v>
      </c>
      <c r="W286" s="2">
        <f t="shared" si="286"/>
        <v>0</v>
      </c>
      <c r="X286" s="2">
        <f t="shared" si="287"/>
        <v>0</v>
      </c>
      <c r="Y286" s="2">
        <f t="shared" si="288"/>
        <v>0</v>
      </c>
      <c r="Z286" s="2"/>
      <c r="AA286" s="2">
        <v>55929113</v>
      </c>
      <c r="AB286" s="2">
        <f t="shared" si="289"/>
        <v>6.29</v>
      </c>
      <c r="AC286" s="2">
        <f t="shared" si="290"/>
        <v>6.29</v>
      </c>
      <c r="AD286" s="2">
        <f t="shared" si="291"/>
        <v>0</v>
      </c>
      <c r="AE286" s="2">
        <f t="shared" si="292"/>
        <v>0</v>
      </c>
      <c r="AF286" s="2">
        <f t="shared" si="293"/>
        <v>0</v>
      </c>
      <c r="AG286" s="2">
        <f t="shared" si="294"/>
        <v>0</v>
      </c>
      <c r="AH286" s="2">
        <f t="shared" si="295"/>
        <v>0</v>
      </c>
      <c r="AI286" s="2">
        <f t="shared" si="296"/>
        <v>0</v>
      </c>
      <c r="AJ286" s="2">
        <f t="shared" si="297"/>
        <v>0</v>
      </c>
      <c r="AK286" s="2">
        <v>6.29</v>
      </c>
      <c r="AL286" s="2">
        <v>6.29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1</v>
      </c>
      <c r="AW286" s="2">
        <v>1</v>
      </c>
      <c r="AX286" s="2"/>
      <c r="AY286" s="2"/>
      <c r="AZ286" s="2">
        <v>1</v>
      </c>
      <c r="BA286" s="2">
        <v>1</v>
      </c>
      <c r="BB286" s="2">
        <v>1</v>
      </c>
      <c r="BC286" s="2">
        <v>1</v>
      </c>
      <c r="BD286" s="2" t="s">
        <v>3</v>
      </c>
      <c r="BE286" s="2" t="s">
        <v>3</v>
      </c>
      <c r="BF286" s="2" t="s">
        <v>3</v>
      </c>
      <c r="BG286" s="2" t="s">
        <v>3</v>
      </c>
      <c r="BH286" s="2">
        <v>3</v>
      </c>
      <c r="BI286" s="2">
        <v>2</v>
      </c>
      <c r="BJ286" s="2" t="s">
        <v>432</v>
      </c>
      <c r="BK286" s="2"/>
      <c r="BL286" s="2"/>
      <c r="BM286" s="2">
        <v>400005</v>
      </c>
      <c r="BN286" s="2">
        <v>0</v>
      </c>
      <c r="BO286" s="2" t="s">
        <v>3</v>
      </c>
      <c r="BP286" s="2">
        <v>0</v>
      </c>
      <c r="BQ286" s="2">
        <v>213</v>
      </c>
      <c r="BR286" s="2">
        <v>0</v>
      </c>
      <c r="BS286" s="2">
        <v>1</v>
      </c>
      <c r="BT286" s="2">
        <v>1</v>
      </c>
      <c r="BU286" s="2">
        <v>1</v>
      </c>
      <c r="BV286" s="2">
        <v>1</v>
      </c>
      <c r="BW286" s="2">
        <v>1</v>
      </c>
      <c r="BX286" s="2">
        <v>1</v>
      </c>
      <c r="BY286" s="2" t="s">
        <v>3</v>
      </c>
      <c r="BZ286" s="2">
        <v>0</v>
      </c>
      <c r="CA286" s="2">
        <v>0</v>
      </c>
      <c r="CB286" s="2" t="s">
        <v>3</v>
      </c>
      <c r="CC286" s="2"/>
      <c r="CD286" s="2"/>
      <c r="CE286" s="2">
        <v>1566</v>
      </c>
      <c r="CF286" s="2">
        <v>0</v>
      </c>
      <c r="CG286" s="2">
        <v>0</v>
      </c>
      <c r="CH286" s="2"/>
      <c r="CI286" s="2"/>
      <c r="CJ286" s="2"/>
      <c r="CK286" s="2"/>
      <c r="CL286" s="2"/>
      <c r="CM286" s="2">
        <v>0</v>
      </c>
      <c r="CN286" s="2" t="s">
        <v>3</v>
      </c>
      <c r="CO286" s="2">
        <v>0</v>
      </c>
      <c r="CP286" s="2">
        <f t="shared" si="298"/>
        <v>12.58</v>
      </c>
      <c r="CQ286" s="2">
        <f t="shared" si="299"/>
        <v>6.29</v>
      </c>
      <c r="CR286" s="2">
        <f t="shared" si="300"/>
        <v>0</v>
      </c>
      <c r="CS286" s="2">
        <f t="shared" si="301"/>
        <v>0</v>
      </c>
      <c r="CT286" s="2">
        <f t="shared" si="302"/>
        <v>0</v>
      </c>
      <c r="CU286" s="2">
        <f t="shared" si="303"/>
        <v>0</v>
      </c>
      <c r="CV286" s="2">
        <f t="shared" si="304"/>
        <v>0</v>
      </c>
      <c r="CW286" s="2">
        <f t="shared" si="305"/>
        <v>0</v>
      </c>
      <c r="CX286" s="2">
        <f t="shared" si="306"/>
        <v>0</v>
      </c>
      <c r="CY286" s="2">
        <f t="shared" si="307"/>
        <v>0</v>
      </c>
      <c r="CZ286" s="2">
        <f t="shared" si="308"/>
        <v>0</v>
      </c>
      <c r="DA286" s="2"/>
      <c r="DB286" s="2"/>
      <c r="DC286" s="2" t="s">
        <v>3</v>
      </c>
      <c r="DD286" s="2" t="s">
        <v>3</v>
      </c>
      <c r="DE286" s="2" t="s">
        <v>3</v>
      </c>
      <c r="DF286" s="2" t="s">
        <v>3</v>
      </c>
      <c r="DG286" s="2" t="s">
        <v>3</v>
      </c>
      <c r="DH286" s="2" t="s">
        <v>3</v>
      </c>
      <c r="DI286" s="2" t="s">
        <v>3</v>
      </c>
      <c r="DJ286" s="2" t="s">
        <v>3</v>
      </c>
      <c r="DK286" s="2" t="s">
        <v>3</v>
      </c>
      <c r="DL286" s="2" t="s">
        <v>3</v>
      </c>
      <c r="DM286" s="2" t="s">
        <v>3</v>
      </c>
      <c r="DN286" s="2">
        <v>0</v>
      </c>
      <c r="DO286" s="2">
        <v>0</v>
      </c>
      <c r="DP286" s="2">
        <v>1</v>
      </c>
      <c r="DQ286" s="2">
        <v>1</v>
      </c>
      <c r="DR286" s="2"/>
      <c r="DS286" s="2"/>
      <c r="DT286" s="2"/>
      <c r="DU286" s="2">
        <v>1013</v>
      </c>
      <c r="DV286" s="2" t="s">
        <v>161</v>
      </c>
      <c r="DW286" s="2" t="s">
        <v>161</v>
      </c>
      <c r="DX286" s="2">
        <v>1</v>
      </c>
      <c r="DY286" s="2"/>
      <c r="DZ286" s="2" t="s">
        <v>3</v>
      </c>
      <c r="EA286" s="2" t="s">
        <v>3</v>
      </c>
      <c r="EB286" s="2" t="s">
        <v>3</v>
      </c>
      <c r="EC286" s="2" t="s">
        <v>3</v>
      </c>
      <c r="ED286" s="2"/>
      <c r="EE286" s="2">
        <v>55393628</v>
      </c>
      <c r="EF286" s="2">
        <v>213</v>
      </c>
      <c r="EG286" s="2" t="s">
        <v>208</v>
      </c>
      <c r="EH286" s="2">
        <v>0</v>
      </c>
      <c r="EI286" s="2" t="s">
        <v>3</v>
      </c>
      <c r="EJ286" s="2">
        <v>1</v>
      </c>
      <c r="EK286" s="2">
        <v>400005</v>
      </c>
      <c r="EL286" s="2" t="s">
        <v>208</v>
      </c>
      <c r="EM286" s="2" t="s">
        <v>209</v>
      </c>
      <c r="EN286" s="2"/>
      <c r="EO286" s="2" t="s">
        <v>3</v>
      </c>
      <c r="EP286" s="2"/>
      <c r="EQ286" s="2">
        <v>16</v>
      </c>
      <c r="ER286" s="2">
        <v>0</v>
      </c>
      <c r="ES286" s="2">
        <v>6.29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>
        <v>0</v>
      </c>
      <c r="FR286" s="2">
        <v>0</v>
      </c>
      <c r="FS286" s="2">
        <v>0</v>
      </c>
      <c r="FT286" s="2"/>
      <c r="FU286" s="2"/>
      <c r="FV286" s="2"/>
      <c r="FW286" s="2"/>
      <c r="FX286" s="2">
        <v>0</v>
      </c>
      <c r="FY286" s="2">
        <v>0</v>
      </c>
      <c r="FZ286" s="2"/>
      <c r="GA286" s="2" t="s">
        <v>434</v>
      </c>
      <c r="GB286" s="2"/>
      <c r="GC286" s="2"/>
      <c r="GD286" s="2">
        <v>1</v>
      </c>
      <c r="GE286" s="2"/>
      <c r="GF286" s="2">
        <v>-791155987</v>
      </c>
      <c r="GG286" s="2">
        <v>2</v>
      </c>
      <c r="GH286" s="2">
        <v>4</v>
      </c>
      <c r="GI286" s="2">
        <v>-2</v>
      </c>
      <c r="GJ286" s="2">
        <v>0</v>
      </c>
      <c r="GK286" s="2">
        <v>0</v>
      </c>
      <c r="GL286" s="2">
        <f t="shared" si="309"/>
        <v>0</v>
      </c>
      <c r="GM286" s="2">
        <f t="shared" si="310"/>
        <v>12.58</v>
      </c>
      <c r="GN286" s="2">
        <f t="shared" si="311"/>
        <v>0</v>
      </c>
      <c r="GO286" s="2">
        <f t="shared" si="312"/>
        <v>12.58</v>
      </c>
      <c r="GP286" s="2">
        <f t="shared" si="313"/>
        <v>0</v>
      </c>
      <c r="GQ286" s="2"/>
      <c r="GR286" s="2">
        <v>1</v>
      </c>
      <c r="GS286" s="2">
        <v>2</v>
      </c>
      <c r="GT286" s="2">
        <v>0</v>
      </c>
      <c r="GU286" s="2" t="s">
        <v>3</v>
      </c>
      <c r="GV286" s="2">
        <f t="shared" si="314"/>
        <v>0</v>
      </c>
      <c r="GW286" s="2">
        <v>1</v>
      </c>
      <c r="GX286" s="2">
        <f t="shared" si="315"/>
        <v>0</v>
      </c>
      <c r="GY286" s="2"/>
      <c r="GZ286" s="2"/>
      <c r="HA286" s="2">
        <v>0</v>
      </c>
      <c r="HB286" s="2">
        <v>0</v>
      </c>
      <c r="HC286" s="2">
        <f t="shared" si="316"/>
        <v>0</v>
      </c>
      <c r="HD286" s="2"/>
      <c r="HE286" s="2" t="s">
        <v>211</v>
      </c>
      <c r="HF286" s="2" t="s">
        <v>30</v>
      </c>
      <c r="HG286" s="2"/>
      <c r="HH286" s="2"/>
      <c r="HI286" s="2"/>
      <c r="HJ286" s="2"/>
      <c r="HK286" s="2"/>
      <c r="HL286" s="2"/>
      <c r="HM286" s="2" t="s">
        <v>3</v>
      </c>
      <c r="HN286" s="2" t="s">
        <v>3</v>
      </c>
      <c r="HO286" s="2" t="s">
        <v>3</v>
      </c>
      <c r="HP286" s="2" t="s">
        <v>3</v>
      </c>
      <c r="HQ286" s="2" t="s">
        <v>3</v>
      </c>
      <c r="HR286" s="2"/>
      <c r="HS286" s="2">
        <v>0</v>
      </c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>
        <v>0</v>
      </c>
      <c r="IL286" s="2"/>
      <c r="IM286" s="2"/>
      <c r="IN286" s="2"/>
      <c r="IO286" s="2"/>
      <c r="IP286" s="2"/>
      <c r="IQ286" s="2"/>
      <c r="IR286" s="2"/>
      <c r="IS286" s="2"/>
      <c r="IT286" s="2"/>
      <c r="IU286" s="2"/>
    </row>
    <row r="287" spans="1:255" x14ac:dyDescent="0.2">
      <c r="A287" s="3">
        <v>17</v>
      </c>
      <c r="B287" s="3">
        <v>1</v>
      </c>
      <c r="E287" s="3" t="s">
        <v>431</v>
      </c>
      <c r="F287" s="3" t="s">
        <v>432</v>
      </c>
      <c r="G287" s="3" t="s">
        <v>433</v>
      </c>
      <c r="H287" s="3" t="s">
        <v>161</v>
      </c>
      <c r="I287" s="3">
        <v>2</v>
      </c>
      <c r="J287" s="3">
        <v>0</v>
      </c>
      <c r="K287" s="3">
        <v>2</v>
      </c>
      <c r="O287" s="3">
        <f t="shared" si="278"/>
        <v>123.79</v>
      </c>
      <c r="P287" s="3">
        <f t="shared" si="279"/>
        <v>123.79</v>
      </c>
      <c r="Q287" s="3">
        <f t="shared" si="280"/>
        <v>0</v>
      </c>
      <c r="R287" s="3">
        <f t="shared" si="281"/>
        <v>0</v>
      </c>
      <c r="S287" s="3">
        <f t="shared" si="282"/>
        <v>0</v>
      </c>
      <c r="T287" s="3">
        <f t="shared" si="283"/>
        <v>0</v>
      </c>
      <c r="U287" s="3">
        <f t="shared" si="284"/>
        <v>0</v>
      </c>
      <c r="V287" s="3">
        <f t="shared" si="285"/>
        <v>0</v>
      </c>
      <c r="W287" s="3">
        <f t="shared" si="286"/>
        <v>0</v>
      </c>
      <c r="X287" s="3">
        <f t="shared" si="287"/>
        <v>0</v>
      </c>
      <c r="Y287" s="3">
        <f t="shared" si="288"/>
        <v>0</v>
      </c>
      <c r="AA287" s="3">
        <v>55929115</v>
      </c>
      <c r="AB287" s="3">
        <f t="shared" si="289"/>
        <v>6.29</v>
      </c>
      <c r="AC287" s="3">
        <f t="shared" si="290"/>
        <v>6.29</v>
      </c>
      <c r="AD287" s="3">
        <f t="shared" si="291"/>
        <v>0</v>
      </c>
      <c r="AE287" s="3">
        <f t="shared" si="292"/>
        <v>0</v>
      </c>
      <c r="AF287" s="3">
        <f t="shared" si="293"/>
        <v>0</v>
      </c>
      <c r="AG287" s="3">
        <f t="shared" si="294"/>
        <v>0</v>
      </c>
      <c r="AH287" s="3">
        <f t="shared" si="295"/>
        <v>0</v>
      </c>
      <c r="AI287" s="3">
        <f t="shared" si="296"/>
        <v>0</v>
      </c>
      <c r="AJ287" s="3">
        <f t="shared" si="297"/>
        <v>0</v>
      </c>
      <c r="AK287" s="3">
        <v>6.29</v>
      </c>
      <c r="AL287" s="3">
        <v>6.29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1</v>
      </c>
      <c r="AW287" s="3">
        <v>1</v>
      </c>
      <c r="AZ287" s="3">
        <v>1</v>
      </c>
      <c r="BA287" s="3">
        <v>1</v>
      </c>
      <c r="BB287" s="3">
        <v>1</v>
      </c>
      <c r="BC287" s="3">
        <v>9.84</v>
      </c>
      <c r="BD287" s="3" t="s">
        <v>3</v>
      </c>
      <c r="BE287" s="3" t="s">
        <v>3</v>
      </c>
      <c r="BF287" s="3" t="s">
        <v>3</v>
      </c>
      <c r="BG287" s="3" t="s">
        <v>3</v>
      </c>
      <c r="BH287" s="3">
        <v>3</v>
      </c>
      <c r="BI287" s="3">
        <v>2</v>
      </c>
      <c r="BJ287" s="3" t="s">
        <v>432</v>
      </c>
      <c r="BM287" s="3">
        <v>400005</v>
      </c>
      <c r="BN287" s="3">
        <v>0</v>
      </c>
      <c r="BO287" s="3" t="s">
        <v>3</v>
      </c>
      <c r="BP287" s="3">
        <v>0</v>
      </c>
      <c r="BQ287" s="3">
        <v>213</v>
      </c>
      <c r="BR287" s="3">
        <v>0</v>
      </c>
      <c r="BS287" s="3">
        <v>1</v>
      </c>
      <c r="BT287" s="3">
        <v>1</v>
      </c>
      <c r="BU287" s="3">
        <v>1</v>
      </c>
      <c r="BV287" s="3">
        <v>1</v>
      </c>
      <c r="BW287" s="3">
        <v>1</v>
      </c>
      <c r="BX287" s="3">
        <v>1</v>
      </c>
      <c r="BY287" s="3" t="s">
        <v>3</v>
      </c>
      <c r="BZ287" s="3">
        <v>0</v>
      </c>
      <c r="CA287" s="3">
        <v>0</v>
      </c>
      <c r="CB287" s="3" t="s">
        <v>3</v>
      </c>
      <c r="CE287" s="3">
        <v>1566</v>
      </c>
      <c r="CF287" s="3">
        <v>0</v>
      </c>
      <c r="CG287" s="3">
        <v>0</v>
      </c>
      <c r="CM287" s="3">
        <v>0</v>
      </c>
      <c r="CN287" s="3" t="s">
        <v>3</v>
      </c>
      <c r="CO287" s="3">
        <v>0</v>
      </c>
      <c r="CP287" s="3">
        <f t="shared" si="298"/>
        <v>123.79</v>
      </c>
      <c r="CQ287" s="3">
        <f t="shared" si="299"/>
        <v>61.89</v>
      </c>
      <c r="CR287" s="3">
        <f t="shared" si="300"/>
        <v>0</v>
      </c>
      <c r="CS287" s="3">
        <f t="shared" si="301"/>
        <v>0</v>
      </c>
      <c r="CT287" s="3">
        <f t="shared" si="302"/>
        <v>0</v>
      </c>
      <c r="CU287" s="3">
        <f t="shared" si="303"/>
        <v>0</v>
      </c>
      <c r="CV287" s="3">
        <f t="shared" si="304"/>
        <v>0</v>
      </c>
      <c r="CW287" s="3">
        <f t="shared" si="305"/>
        <v>0</v>
      </c>
      <c r="CX287" s="3">
        <f t="shared" si="306"/>
        <v>0</v>
      </c>
      <c r="CY287" s="3">
        <f t="shared" si="307"/>
        <v>0</v>
      </c>
      <c r="CZ287" s="3">
        <f t="shared" si="308"/>
        <v>0</v>
      </c>
      <c r="DC287" s="3" t="s">
        <v>3</v>
      </c>
      <c r="DD287" s="3" t="s">
        <v>3</v>
      </c>
      <c r="DE287" s="3" t="s">
        <v>3</v>
      </c>
      <c r="DF287" s="3" t="s">
        <v>3</v>
      </c>
      <c r="DG287" s="3" t="s">
        <v>3</v>
      </c>
      <c r="DH287" s="3" t="s">
        <v>3</v>
      </c>
      <c r="DI287" s="3" t="s">
        <v>3</v>
      </c>
      <c r="DJ287" s="3" t="s">
        <v>3</v>
      </c>
      <c r="DK287" s="3" t="s">
        <v>3</v>
      </c>
      <c r="DL287" s="3" t="s">
        <v>3</v>
      </c>
      <c r="DM287" s="3" t="s">
        <v>3</v>
      </c>
      <c r="DN287" s="3">
        <v>0</v>
      </c>
      <c r="DO287" s="3">
        <v>0</v>
      </c>
      <c r="DP287" s="3">
        <v>1</v>
      </c>
      <c r="DQ287" s="3">
        <v>1</v>
      </c>
      <c r="DU287" s="3">
        <v>1013</v>
      </c>
      <c r="DV287" s="3" t="s">
        <v>161</v>
      </c>
      <c r="DW287" s="3" t="s">
        <v>161</v>
      </c>
      <c r="DX287" s="3">
        <v>1</v>
      </c>
      <c r="DZ287" s="3" t="s">
        <v>3</v>
      </c>
      <c r="EA287" s="3" t="s">
        <v>3</v>
      </c>
      <c r="EB287" s="3" t="s">
        <v>3</v>
      </c>
      <c r="EC287" s="3" t="s">
        <v>3</v>
      </c>
      <c r="EE287" s="3">
        <v>55393628</v>
      </c>
      <c r="EF287" s="3">
        <v>213</v>
      </c>
      <c r="EG287" s="3" t="s">
        <v>208</v>
      </c>
      <c r="EH287" s="3">
        <v>0</v>
      </c>
      <c r="EI287" s="3" t="s">
        <v>3</v>
      </c>
      <c r="EJ287" s="3">
        <v>1</v>
      </c>
      <c r="EK287" s="3">
        <v>400005</v>
      </c>
      <c r="EL287" s="3" t="s">
        <v>208</v>
      </c>
      <c r="EM287" s="3" t="s">
        <v>209</v>
      </c>
      <c r="EO287" s="3" t="s">
        <v>3</v>
      </c>
      <c r="EQ287" s="3">
        <v>16</v>
      </c>
      <c r="ER287" s="3">
        <v>0</v>
      </c>
      <c r="ES287" s="3">
        <v>6.29</v>
      </c>
      <c r="ET287" s="3">
        <v>0</v>
      </c>
      <c r="EU287" s="3">
        <v>0</v>
      </c>
      <c r="EV287" s="3">
        <v>0</v>
      </c>
      <c r="EW287" s="3">
        <v>0</v>
      </c>
      <c r="EX287" s="3">
        <v>0</v>
      </c>
      <c r="EY287" s="3">
        <v>0</v>
      </c>
      <c r="EZ287" s="3">
        <v>5</v>
      </c>
      <c r="FC287" s="3">
        <v>1</v>
      </c>
      <c r="FD287" s="3">
        <v>18</v>
      </c>
      <c r="FF287" s="3">
        <v>74.010000000000005</v>
      </c>
      <c r="FQ287" s="3">
        <v>0</v>
      </c>
      <c r="FR287" s="3">
        <v>0</v>
      </c>
      <c r="FS287" s="3">
        <v>0</v>
      </c>
      <c r="FX287" s="3">
        <v>0</v>
      </c>
      <c r="FY287" s="3">
        <v>0</v>
      </c>
      <c r="GA287" s="3" t="s">
        <v>434</v>
      </c>
      <c r="GD287" s="3">
        <v>1</v>
      </c>
      <c r="GF287" s="3">
        <v>-791155987</v>
      </c>
      <c r="GG287" s="3">
        <v>2</v>
      </c>
      <c r="GH287" s="3">
        <v>3</v>
      </c>
      <c r="GI287" s="3">
        <v>5</v>
      </c>
      <c r="GJ287" s="3">
        <v>0</v>
      </c>
      <c r="GK287" s="3">
        <v>0</v>
      </c>
      <c r="GL287" s="3">
        <f t="shared" si="309"/>
        <v>0</v>
      </c>
      <c r="GM287" s="3">
        <f t="shared" si="310"/>
        <v>123.79</v>
      </c>
      <c r="GN287" s="3">
        <f t="shared" si="311"/>
        <v>0</v>
      </c>
      <c r="GO287" s="3">
        <f t="shared" si="312"/>
        <v>123.79</v>
      </c>
      <c r="GP287" s="3">
        <f t="shared" si="313"/>
        <v>0</v>
      </c>
      <c r="GR287" s="3">
        <v>1</v>
      </c>
      <c r="GS287" s="3">
        <v>1</v>
      </c>
      <c r="GT287" s="3">
        <v>0</v>
      </c>
      <c r="GU287" s="3" t="s">
        <v>3</v>
      </c>
      <c r="GV287" s="3">
        <f t="shared" si="314"/>
        <v>0</v>
      </c>
      <c r="GW287" s="3">
        <v>1</v>
      </c>
      <c r="GX287" s="3">
        <f t="shared" si="315"/>
        <v>0</v>
      </c>
      <c r="HA287" s="3">
        <v>0</v>
      </c>
      <c r="HB287" s="3">
        <v>0</v>
      </c>
      <c r="HC287" s="3">
        <f t="shared" si="316"/>
        <v>0</v>
      </c>
      <c r="HE287" s="3" t="s">
        <v>211</v>
      </c>
      <c r="HF287" s="3" t="s">
        <v>30</v>
      </c>
      <c r="HM287" s="3" t="s">
        <v>3</v>
      </c>
      <c r="HN287" s="3" t="s">
        <v>3</v>
      </c>
      <c r="HO287" s="3" t="s">
        <v>3</v>
      </c>
      <c r="HP287" s="3" t="s">
        <v>3</v>
      </c>
      <c r="HQ287" s="3" t="s">
        <v>3</v>
      </c>
      <c r="HS287" s="3">
        <v>0</v>
      </c>
      <c r="IK287" s="3">
        <v>0</v>
      </c>
    </row>
    <row r="288" spans="1:255" x14ac:dyDescent="0.2">
      <c r="A288" s="2">
        <v>17</v>
      </c>
      <c r="B288" s="2">
        <v>1</v>
      </c>
      <c r="C288" s="2"/>
      <c r="D288" s="2"/>
      <c r="E288" s="2" t="s">
        <v>435</v>
      </c>
      <c r="F288" s="2" t="s">
        <v>436</v>
      </c>
      <c r="G288" s="2" t="s">
        <v>437</v>
      </c>
      <c r="H288" s="2" t="s">
        <v>268</v>
      </c>
      <c r="I288" s="2">
        <v>31</v>
      </c>
      <c r="J288" s="2">
        <v>0</v>
      </c>
      <c r="K288" s="2">
        <v>31</v>
      </c>
      <c r="L288" s="2"/>
      <c r="M288" s="2"/>
      <c r="N288" s="2"/>
      <c r="O288" s="2">
        <f t="shared" si="278"/>
        <v>322.39999999999998</v>
      </c>
      <c r="P288" s="2">
        <f t="shared" si="279"/>
        <v>322.39999999999998</v>
      </c>
      <c r="Q288" s="2">
        <f t="shared" si="280"/>
        <v>0</v>
      </c>
      <c r="R288" s="2">
        <f t="shared" si="281"/>
        <v>0</v>
      </c>
      <c r="S288" s="2">
        <f t="shared" si="282"/>
        <v>0</v>
      </c>
      <c r="T288" s="2">
        <f t="shared" si="283"/>
        <v>0</v>
      </c>
      <c r="U288" s="2">
        <f t="shared" si="284"/>
        <v>0</v>
      </c>
      <c r="V288" s="2">
        <f t="shared" si="285"/>
        <v>0</v>
      </c>
      <c r="W288" s="2">
        <f t="shared" si="286"/>
        <v>0</v>
      </c>
      <c r="X288" s="2">
        <f t="shared" si="287"/>
        <v>0</v>
      </c>
      <c r="Y288" s="2">
        <f t="shared" si="288"/>
        <v>0</v>
      </c>
      <c r="Z288" s="2"/>
      <c r="AA288" s="2">
        <v>55929113</v>
      </c>
      <c r="AB288" s="2">
        <f t="shared" si="289"/>
        <v>10.4</v>
      </c>
      <c r="AC288" s="2">
        <f t="shared" si="290"/>
        <v>10.4</v>
      </c>
      <c r="AD288" s="2">
        <f t="shared" si="291"/>
        <v>0</v>
      </c>
      <c r="AE288" s="2">
        <f t="shared" si="292"/>
        <v>0</v>
      </c>
      <c r="AF288" s="2">
        <f t="shared" si="293"/>
        <v>0</v>
      </c>
      <c r="AG288" s="2">
        <f t="shared" si="294"/>
        <v>0</v>
      </c>
      <c r="AH288" s="2">
        <f t="shared" si="295"/>
        <v>0</v>
      </c>
      <c r="AI288" s="2">
        <f t="shared" si="296"/>
        <v>0</v>
      </c>
      <c r="AJ288" s="2">
        <f t="shared" si="297"/>
        <v>0</v>
      </c>
      <c r="AK288" s="2">
        <v>10.4</v>
      </c>
      <c r="AL288" s="2">
        <v>10.4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1</v>
      </c>
      <c r="AW288" s="2">
        <v>1</v>
      </c>
      <c r="AX288" s="2"/>
      <c r="AY288" s="2"/>
      <c r="AZ288" s="2">
        <v>1</v>
      </c>
      <c r="BA288" s="2">
        <v>1</v>
      </c>
      <c r="BB288" s="2">
        <v>1</v>
      </c>
      <c r="BC288" s="2">
        <v>1</v>
      </c>
      <c r="BD288" s="2" t="s">
        <v>3</v>
      </c>
      <c r="BE288" s="2" t="s">
        <v>3</v>
      </c>
      <c r="BF288" s="2" t="s">
        <v>3</v>
      </c>
      <c r="BG288" s="2" t="s">
        <v>3</v>
      </c>
      <c r="BH288" s="2">
        <v>3</v>
      </c>
      <c r="BI288" s="2">
        <v>2</v>
      </c>
      <c r="BJ288" s="2" t="s">
        <v>438</v>
      </c>
      <c r="BK288" s="2"/>
      <c r="BL288" s="2"/>
      <c r="BM288" s="2">
        <v>1617</v>
      </c>
      <c r="BN288" s="2">
        <v>0</v>
      </c>
      <c r="BO288" s="2" t="s">
        <v>3</v>
      </c>
      <c r="BP288" s="2">
        <v>0</v>
      </c>
      <c r="BQ288" s="2">
        <v>200</v>
      </c>
      <c r="BR288" s="2">
        <v>0</v>
      </c>
      <c r="BS288" s="2">
        <v>1</v>
      </c>
      <c r="BT288" s="2">
        <v>1</v>
      </c>
      <c r="BU288" s="2">
        <v>1</v>
      </c>
      <c r="BV288" s="2">
        <v>1</v>
      </c>
      <c r="BW288" s="2">
        <v>1</v>
      </c>
      <c r="BX288" s="2">
        <v>1</v>
      </c>
      <c r="BY288" s="2" t="s">
        <v>3</v>
      </c>
      <c r="BZ288" s="2">
        <v>0</v>
      </c>
      <c r="CA288" s="2">
        <v>0</v>
      </c>
      <c r="CB288" s="2" t="s">
        <v>3</v>
      </c>
      <c r="CC288" s="2"/>
      <c r="CD288" s="2"/>
      <c r="CE288" s="2">
        <v>1566</v>
      </c>
      <c r="CF288" s="2">
        <v>0</v>
      </c>
      <c r="CG288" s="2">
        <v>0</v>
      </c>
      <c r="CH288" s="2"/>
      <c r="CI288" s="2"/>
      <c r="CJ288" s="2"/>
      <c r="CK288" s="2"/>
      <c r="CL288" s="2"/>
      <c r="CM288" s="2">
        <v>0</v>
      </c>
      <c r="CN288" s="2" t="s">
        <v>3</v>
      </c>
      <c r="CO288" s="2">
        <v>0</v>
      </c>
      <c r="CP288" s="2">
        <f t="shared" si="298"/>
        <v>322.39999999999998</v>
      </c>
      <c r="CQ288" s="2">
        <f t="shared" si="299"/>
        <v>10.4</v>
      </c>
      <c r="CR288" s="2">
        <f t="shared" si="300"/>
        <v>0</v>
      </c>
      <c r="CS288" s="2">
        <f t="shared" si="301"/>
        <v>0</v>
      </c>
      <c r="CT288" s="2">
        <f t="shared" si="302"/>
        <v>0</v>
      </c>
      <c r="CU288" s="2">
        <f t="shared" si="303"/>
        <v>0</v>
      </c>
      <c r="CV288" s="2">
        <f t="shared" si="304"/>
        <v>0</v>
      </c>
      <c r="CW288" s="2">
        <f t="shared" si="305"/>
        <v>0</v>
      </c>
      <c r="CX288" s="2">
        <f t="shared" si="306"/>
        <v>0</v>
      </c>
      <c r="CY288" s="2">
        <f t="shared" si="307"/>
        <v>0</v>
      </c>
      <c r="CZ288" s="2">
        <f t="shared" si="308"/>
        <v>0</v>
      </c>
      <c r="DA288" s="2"/>
      <c r="DB288" s="2"/>
      <c r="DC288" s="2" t="s">
        <v>3</v>
      </c>
      <c r="DD288" s="2" t="s">
        <v>3</v>
      </c>
      <c r="DE288" s="2" t="s">
        <v>3</v>
      </c>
      <c r="DF288" s="2" t="s">
        <v>3</v>
      </c>
      <c r="DG288" s="2" t="s">
        <v>3</v>
      </c>
      <c r="DH288" s="2" t="s">
        <v>3</v>
      </c>
      <c r="DI288" s="2" t="s">
        <v>3</v>
      </c>
      <c r="DJ288" s="2" t="s">
        <v>3</v>
      </c>
      <c r="DK288" s="2" t="s">
        <v>3</v>
      </c>
      <c r="DL288" s="2" t="s">
        <v>3</v>
      </c>
      <c r="DM288" s="2" t="s">
        <v>3</v>
      </c>
      <c r="DN288" s="2">
        <v>0</v>
      </c>
      <c r="DO288" s="2">
        <v>0</v>
      </c>
      <c r="DP288" s="2">
        <v>1</v>
      </c>
      <c r="DQ288" s="2">
        <v>1</v>
      </c>
      <c r="DR288" s="2"/>
      <c r="DS288" s="2"/>
      <c r="DT288" s="2"/>
      <c r="DU288" s="2">
        <v>1010</v>
      </c>
      <c r="DV288" s="2" t="s">
        <v>268</v>
      </c>
      <c r="DW288" s="2" t="s">
        <v>268</v>
      </c>
      <c r="DX288" s="2">
        <v>1</v>
      </c>
      <c r="DY288" s="2"/>
      <c r="DZ288" s="2" t="s">
        <v>3</v>
      </c>
      <c r="EA288" s="2" t="s">
        <v>3</v>
      </c>
      <c r="EB288" s="2" t="s">
        <v>3</v>
      </c>
      <c r="EC288" s="2" t="s">
        <v>3</v>
      </c>
      <c r="ED288" s="2"/>
      <c r="EE288" s="2">
        <v>55393728</v>
      </c>
      <c r="EF288" s="2">
        <v>200</v>
      </c>
      <c r="EG288" s="2" t="s">
        <v>439</v>
      </c>
      <c r="EH288" s="2">
        <v>0</v>
      </c>
      <c r="EI288" s="2" t="s">
        <v>3</v>
      </c>
      <c r="EJ288" s="2">
        <v>1</v>
      </c>
      <c r="EK288" s="2">
        <v>1617</v>
      </c>
      <c r="EL288" s="2" t="s">
        <v>440</v>
      </c>
      <c r="EM288" s="2" t="s">
        <v>441</v>
      </c>
      <c r="EN288" s="2"/>
      <c r="EO288" s="2" t="s">
        <v>3</v>
      </c>
      <c r="EP288" s="2"/>
      <c r="EQ288" s="2">
        <v>0</v>
      </c>
      <c r="ER288" s="2">
        <v>10.4</v>
      </c>
      <c r="ES288" s="2">
        <v>10.4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>
        <v>0</v>
      </c>
      <c r="FR288" s="2">
        <v>0</v>
      </c>
      <c r="FS288" s="2">
        <v>0</v>
      </c>
      <c r="FT288" s="2"/>
      <c r="FU288" s="2"/>
      <c r="FV288" s="2"/>
      <c r="FW288" s="2"/>
      <c r="FX288" s="2">
        <v>0</v>
      </c>
      <c r="FY288" s="2">
        <v>0</v>
      </c>
      <c r="FZ288" s="2"/>
      <c r="GA288" s="2" t="s">
        <v>3</v>
      </c>
      <c r="GB288" s="2"/>
      <c r="GC288" s="2"/>
      <c r="GD288" s="2">
        <v>1</v>
      </c>
      <c r="GE288" s="2"/>
      <c r="GF288" s="2">
        <v>2055542618</v>
      </c>
      <c r="GG288" s="2">
        <v>2</v>
      </c>
      <c r="GH288" s="2">
        <v>1</v>
      </c>
      <c r="GI288" s="2">
        <v>-2</v>
      </c>
      <c r="GJ288" s="2">
        <v>0</v>
      </c>
      <c r="GK288" s="2">
        <v>0</v>
      </c>
      <c r="GL288" s="2">
        <f t="shared" si="309"/>
        <v>0</v>
      </c>
      <c r="GM288" s="2">
        <f t="shared" si="310"/>
        <v>322.39999999999998</v>
      </c>
      <c r="GN288" s="2">
        <f t="shared" si="311"/>
        <v>0</v>
      </c>
      <c r="GO288" s="2">
        <f t="shared" si="312"/>
        <v>322.39999999999998</v>
      </c>
      <c r="GP288" s="2">
        <f t="shared" si="313"/>
        <v>0</v>
      </c>
      <c r="GQ288" s="2"/>
      <c r="GR288" s="2">
        <v>0</v>
      </c>
      <c r="GS288" s="2">
        <v>3</v>
      </c>
      <c r="GT288" s="2">
        <v>0</v>
      </c>
      <c r="GU288" s="2" t="s">
        <v>3</v>
      </c>
      <c r="GV288" s="2">
        <f t="shared" si="314"/>
        <v>0</v>
      </c>
      <c r="GW288" s="2">
        <v>1</v>
      </c>
      <c r="GX288" s="2">
        <f t="shared" si="315"/>
        <v>0</v>
      </c>
      <c r="GY288" s="2"/>
      <c r="GZ288" s="2"/>
      <c r="HA288" s="2">
        <v>0</v>
      </c>
      <c r="HB288" s="2">
        <v>0</v>
      </c>
      <c r="HC288" s="2">
        <f t="shared" si="316"/>
        <v>0</v>
      </c>
      <c r="HD288" s="2"/>
      <c r="HE288" s="2" t="s">
        <v>3</v>
      </c>
      <c r="HF288" s="2" t="s">
        <v>3</v>
      </c>
      <c r="HG288" s="2"/>
      <c r="HH288" s="2"/>
      <c r="HI288" s="2"/>
      <c r="HJ288" s="2"/>
      <c r="HK288" s="2"/>
      <c r="HL288" s="2"/>
      <c r="HM288" s="2" t="s">
        <v>3</v>
      </c>
      <c r="HN288" s="2" t="s">
        <v>3</v>
      </c>
      <c r="HO288" s="2" t="s">
        <v>3</v>
      </c>
      <c r="HP288" s="2" t="s">
        <v>3</v>
      </c>
      <c r="HQ288" s="2" t="s">
        <v>3</v>
      </c>
      <c r="HR288" s="2"/>
      <c r="HS288" s="2">
        <v>0</v>
      </c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>
        <v>0</v>
      </c>
      <c r="IL288" s="2"/>
      <c r="IM288" s="2"/>
      <c r="IN288" s="2"/>
      <c r="IO288" s="2"/>
      <c r="IP288" s="2"/>
      <c r="IQ288" s="2"/>
      <c r="IR288" s="2"/>
      <c r="IS288" s="2"/>
      <c r="IT288" s="2"/>
      <c r="IU288" s="2"/>
    </row>
    <row r="289" spans="1:255" x14ac:dyDescent="0.2">
      <c r="A289" s="3">
        <v>17</v>
      </c>
      <c r="B289" s="3">
        <v>1</v>
      </c>
      <c r="E289" s="3" t="s">
        <v>435</v>
      </c>
      <c r="F289" s="3" t="s">
        <v>436</v>
      </c>
      <c r="G289" s="3" t="s">
        <v>437</v>
      </c>
      <c r="H289" s="3" t="s">
        <v>268</v>
      </c>
      <c r="I289" s="3">
        <v>31</v>
      </c>
      <c r="J289" s="3">
        <v>0</v>
      </c>
      <c r="K289" s="3">
        <v>31</v>
      </c>
      <c r="O289" s="3">
        <f t="shared" si="278"/>
        <v>5535.61</v>
      </c>
      <c r="P289" s="3">
        <f t="shared" si="279"/>
        <v>5535.61</v>
      </c>
      <c r="Q289" s="3">
        <f t="shared" si="280"/>
        <v>0</v>
      </c>
      <c r="R289" s="3">
        <f t="shared" si="281"/>
        <v>0</v>
      </c>
      <c r="S289" s="3">
        <f t="shared" si="282"/>
        <v>0</v>
      </c>
      <c r="T289" s="3">
        <f t="shared" si="283"/>
        <v>0</v>
      </c>
      <c r="U289" s="3">
        <f t="shared" si="284"/>
        <v>0</v>
      </c>
      <c r="V289" s="3">
        <f t="shared" si="285"/>
        <v>0</v>
      </c>
      <c r="W289" s="3">
        <f t="shared" si="286"/>
        <v>0</v>
      </c>
      <c r="X289" s="3">
        <f t="shared" si="287"/>
        <v>0</v>
      </c>
      <c r="Y289" s="3">
        <f t="shared" si="288"/>
        <v>0</v>
      </c>
      <c r="AA289" s="3">
        <v>55929115</v>
      </c>
      <c r="AB289" s="3">
        <f t="shared" si="289"/>
        <v>10.4</v>
      </c>
      <c r="AC289" s="3">
        <f t="shared" si="290"/>
        <v>10.4</v>
      </c>
      <c r="AD289" s="3">
        <f t="shared" si="291"/>
        <v>0</v>
      </c>
      <c r="AE289" s="3">
        <f t="shared" si="292"/>
        <v>0</v>
      </c>
      <c r="AF289" s="3">
        <f t="shared" si="293"/>
        <v>0</v>
      </c>
      <c r="AG289" s="3">
        <f t="shared" si="294"/>
        <v>0</v>
      </c>
      <c r="AH289" s="3">
        <f t="shared" si="295"/>
        <v>0</v>
      </c>
      <c r="AI289" s="3">
        <f t="shared" si="296"/>
        <v>0</v>
      </c>
      <c r="AJ289" s="3">
        <f t="shared" si="297"/>
        <v>0</v>
      </c>
      <c r="AK289" s="3">
        <v>10.4</v>
      </c>
      <c r="AL289" s="3">
        <v>10.4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1</v>
      </c>
      <c r="AW289" s="3">
        <v>1</v>
      </c>
      <c r="AZ289" s="3">
        <v>1</v>
      </c>
      <c r="BA289" s="3">
        <v>1</v>
      </c>
      <c r="BB289" s="3">
        <v>1</v>
      </c>
      <c r="BC289" s="3">
        <v>17.170000000000002</v>
      </c>
      <c r="BD289" s="3" t="s">
        <v>3</v>
      </c>
      <c r="BE289" s="3" t="s">
        <v>3</v>
      </c>
      <c r="BF289" s="3" t="s">
        <v>3</v>
      </c>
      <c r="BG289" s="3" t="s">
        <v>3</v>
      </c>
      <c r="BH289" s="3">
        <v>3</v>
      </c>
      <c r="BI289" s="3">
        <v>2</v>
      </c>
      <c r="BJ289" s="3" t="s">
        <v>438</v>
      </c>
      <c r="BM289" s="3">
        <v>1617</v>
      </c>
      <c r="BN289" s="3">
        <v>0</v>
      </c>
      <c r="BO289" s="3" t="s">
        <v>436</v>
      </c>
      <c r="BP289" s="3">
        <v>1</v>
      </c>
      <c r="BQ289" s="3">
        <v>200</v>
      </c>
      <c r="BR289" s="3">
        <v>0</v>
      </c>
      <c r="BS289" s="3">
        <v>1</v>
      </c>
      <c r="BT289" s="3">
        <v>1</v>
      </c>
      <c r="BU289" s="3">
        <v>1</v>
      </c>
      <c r="BV289" s="3">
        <v>1</v>
      </c>
      <c r="BW289" s="3">
        <v>1</v>
      </c>
      <c r="BX289" s="3">
        <v>1</v>
      </c>
      <c r="BY289" s="3" t="s">
        <v>3</v>
      </c>
      <c r="BZ289" s="3">
        <v>0</v>
      </c>
      <c r="CA289" s="3">
        <v>0</v>
      </c>
      <c r="CB289" s="3" t="s">
        <v>3</v>
      </c>
      <c r="CE289" s="3">
        <v>1566</v>
      </c>
      <c r="CF289" s="3">
        <v>0</v>
      </c>
      <c r="CG289" s="3">
        <v>0</v>
      </c>
      <c r="CM289" s="3">
        <v>0</v>
      </c>
      <c r="CN289" s="3" t="s">
        <v>3</v>
      </c>
      <c r="CO289" s="3">
        <v>0</v>
      </c>
      <c r="CP289" s="3">
        <f t="shared" si="298"/>
        <v>5535.61</v>
      </c>
      <c r="CQ289" s="3">
        <f t="shared" si="299"/>
        <v>178.57</v>
      </c>
      <c r="CR289" s="3">
        <f t="shared" si="300"/>
        <v>0</v>
      </c>
      <c r="CS289" s="3">
        <f t="shared" si="301"/>
        <v>0</v>
      </c>
      <c r="CT289" s="3">
        <f t="shared" si="302"/>
        <v>0</v>
      </c>
      <c r="CU289" s="3">
        <f t="shared" si="303"/>
        <v>0</v>
      </c>
      <c r="CV289" s="3">
        <f t="shared" si="304"/>
        <v>0</v>
      </c>
      <c r="CW289" s="3">
        <f t="shared" si="305"/>
        <v>0</v>
      </c>
      <c r="CX289" s="3">
        <f t="shared" si="306"/>
        <v>0</v>
      </c>
      <c r="CY289" s="3">
        <f t="shared" si="307"/>
        <v>0</v>
      </c>
      <c r="CZ289" s="3">
        <f t="shared" si="308"/>
        <v>0</v>
      </c>
      <c r="DC289" s="3" t="s">
        <v>3</v>
      </c>
      <c r="DD289" s="3" t="s">
        <v>3</v>
      </c>
      <c r="DE289" s="3" t="s">
        <v>3</v>
      </c>
      <c r="DF289" s="3" t="s">
        <v>3</v>
      </c>
      <c r="DG289" s="3" t="s">
        <v>3</v>
      </c>
      <c r="DH289" s="3" t="s">
        <v>3</v>
      </c>
      <c r="DI289" s="3" t="s">
        <v>3</v>
      </c>
      <c r="DJ289" s="3" t="s">
        <v>3</v>
      </c>
      <c r="DK289" s="3" t="s">
        <v>3</v>
      </c>
      <c r="DL289" s="3" t="s">
        <v>3</v>
      </c>
      <c r="DM289" s="3" t="s">
        <v>3</v>
      </c>
      <c r="DN289" s="3">
        <v>0</v>
      </c>
      <c r="DO289" s="3">
        <v>0</v>
      </c>
      <c r="DP289" s="3">
        <v>1</v>
      </c>
      <c r="DQ289" s="3">
        <v>1</v>
      </c>
      <c r="DU289" s="3">
        <v>1010</v>
      </c>
      <c r="DV289" s="3" t="s">
        <v>268</v>
      </c>
      <c r="DW289" s="3" t="s">
        <v>268</v>
      </c>
      <c r="DX289" s="3">
        <v>1</v>
      </c>
      <c r="DZ289" s="3" t="s">
        <v>3</v>
      </c>
      <c r="EA289" s="3" t="s">
        <v>3</v>
      </c>
      <c r="EB289" s="3" t="s">
        <v>3</v>
      </c>
      <c r="EC289" s="3" t="s">
        <v>3</v>
      </c>
      <c r="EE289" s="3">
        <v>55393728</v>
      </c>
      <c r="EF289" s="3">
        <v>200</v>
      </c>
      <c r="EG289" s="3" t="s">
        <v>439</v>
      </c>
      <c r="EH289" s="3">
        <v>0</v>
      </c>
      <c r="EI289" s="3" t="s">
        <v>3</v>
      </c>
      <c r="EJ289" s="3">
        <v>1</v>
      </c>
      <c r="EK289" s="3">
        <v>1617</v>
      </c>
      <c r="EL289" s="3" t="s">
        <v>440</v>
      </c>
      <c r="EM289" s="3" t="s">
        <v>441</v>
      </c>
      <c r="EO289" s="3" t="s">
        <v>3</v>
      </c>
      <c r="EQ289" s="3">
        <v>0</v>
      </c>
      <c r="ER289" s="3">
        <v>10.4</v>
      </c>
      <c r="ES289" s="3">
        <v>10.4</v>
      </c>
      <c r="ET289" s="3">
        <v>0</v>
      </c>
      <c r="EU289" s="3">
        <v>0</v>
      </c>
      <c r="EV289" s="3">
        <v>0</v>
      </c>
      <c r="EW289" s="3">
        <v>0</v>
      </c>
      <c r="EX289" s="3">
        <v>0</v>
      </c>
      <c r="EY289" s="3">
        <v>0</v>
      </c>
      <c r="FQ289" s="3">
        <v>0</v>
      </c>
      <c r="FR289" s="3">
        <v>0</v>
      </c>
      <c r="FS289" s="3">
        <v>0</v>
      </c>
      <c r="FX289" s="3">
        <v>0</v>
      </c>
      <c r="FY289" s="3">
        <v>0</v>
      </c>
      <c r="GA289" s="3" t="s">
        <v>3</v>
      </c>
      <c r="GD289" s="3">
        <v>1</v>
      </c>
      <c r="GF289" s="3">
        <v>2055542618</v>
      </c>
      <c r="GG289" s="3">
        <v>2</v>
      </c>
      <c r="GH289" s="3">
        <v>1</v>
      </c>
      <c r="GI289" s="3">
        <v>2</v>
      </c>
      <c r="GJ289" s="3">
        <v>0</v>
      </c>
      <c r="GK289" s="3">
        <v>0</v>
      </c>
      <c r="GL289" s="3">
        <f t="shared" si="309"/>
        <v>0</v>
      </c>
      <c r="GM289" s="3">
        <f t="shared" si="310"/>
        <v>5535.61</v>
      </c>
      <c r="GN289" s="3">
        <f t="shared" si="311"/>
        <v>0</v>
      </c>
      <c r="GO289" s="3">
        <f t="shared" si="312"/>
        <v>5535.61</v>
      </c>
      <c r="GP289" s="3">
        <f t="shared" si="313"/>
        <v>0</v>
      </c>
      <c r="GR289" s="3">
        <v>0</v>
      </c>
      <c r="GS289" s="3">
        <v>3</v>
      </c>
      <c r="GT289" s="3">
        <v>0</v>
      </c>
      <c r="GU289" s="3" t="s">
        <v>3</v>
      </c>
      <c r="GV289" s="3">
        <f t="shared" si="314"/>
        <v>0</v>
      </c>
      <c r="GW289" s="3">
        <v>1</v>
      </c>
      <c r="GX289" s="3">
        <f t="shared" si="315"/>
        <v>0</v>
      </c>
      <c r="HA289" s="3">
        <v>0</v>
      </c>
      <c r="HB289" s="3">
        <v>0</v>
      </c>
      <c r="HC289" s="3">
        <f t="shared" si="316"/>
        <v>0</v>
      </c>
      <c r="HE289" s="3" t="s">
        <v>3</v>
      </c>
      <c r="HF289" s="3" t="s">
        <v>3</v>
      </c>
      <c r="HM289" s="3" t="s">
        <v>3</v>
      </c>
      <c r="HN289" s="3" t="s">
        <v>3</v>
      </c>
      <c r="HO289" s="3" t="s">
        <v>3</v>
      </c>
      <c r="HP289" s="3" t="s">
        <v>3</v>
      </c>
      <c r="HQ289" s="3" t="s">
        <v>3</v>
      </c>
      <c r="HS289" s="3">
        <v>0</v>
      </c>
      <c r="IK289" s="3">
        <v>0</v>
      </c>
    </row>
    <row r="290" spans="1:255" x14ac:dyDescent="0.2">
      <c r="A290" s="2">
        <v>17</v>
      </c>
      <c r="B290" s="2">
        <v>1</v>
      </c>
      <c r="C290" s="2"/>
      <c r="D290" s="2"/>
      <c r="E290" s="2" t="s">
        <v>442</v>
      </c>
      <c r="F290" s="2" t="s">
        <v>443</v>
      </c>
      <c r="G290" s="2" t="s">
        <v>444</v>
      </c>
      <c r="H290" s="2" t="s">
        <v>268</v>
      </c>
      <c r="I290" s="2">
        <v>31</v>
      </c>
      <c r="J290" s="2">
        <v>0</v>
      </c>
      <c r="K290" s="2">
        <v>31</v>
      </c>
      <c r="L290" s="2"/>
      <c r="M290" s="2"/>
      <c r="N290" s="2"/>
      <c r="O290" s="2">
        <f t="shared" si="278"/>
        <v>531.03</v>
      </c>
      <c r="P290" s="2">
        <f t="shared" si="279"/>
        <v>531.03</v>
      </c>
      <c r="Q290" s="2">
        <f t="shared" si="280"/>
        <v>0</v>
      </c>
      <c r="R290" s="2">
        <f t="shared" si="281"/>
        <v>0</v>
      </c>
      <c r="S290" s="2">
        <f t="shared" si="282"/>
        <v>0</v>
      </c>
      <c r="T290" s="2">
        <f t="shared" si="283"/>
        <v>0</v>
      </c>
      <c r="U290" s="2">
        <f t="shared" si="284"/>
        <v>0</v>
      </c>
      <c r="V290" s="2">
        <f t="shared" si="285"/>
        <v>0</v>
      </c>
      <c r="W290" s="2">
        <f t="shared" si="286"/>
        <v>0</v>
      </c>
      <c r="X290" s="2">
        <f t="shared" si="287"/>
        <v>0</v>
      </c>
      <c r="Y290" s="2">
        <f t="shared" si="288"/>
        <v>0</v>
      </c>
      <c r="Z290" s="2"/>
      <c r="AA290" s="2">
        <v>55929113</v>
      </c>
      <c r="AB290" s="2">
        <f t="shared" si="289"/>
        <v>17.13</v>
      </c>
      <c r="AC290" s="2">
        <f t="shared" si="290"/>
        <v>17.13</v>
      </c>
      <c r="AD290" s="2">
        <f t="shared" si="291"/>
        <v>0</v>
      </c>
      <c r="AE290" s="2">
        <f t="shared" si="292"/>
        <v>0</v>
      </c>
      <c r="AF290" s="2">
        <f t="shared" si="293"/>
        <v>0</v>
      </c>
      <c r="AG290" s="2">
        <f t="shared" si="294"/>
        <v>0</v>
      </c>
      <c r="AH290" s="2">
        <f t="shared" si="295"/>
        <v>0</v>
      </c>
      <c r="AI290" s="2">
        <f t="shared" si="296"/>
        <v>0</v>
      </c>
      <c r="AJ290" s="2">
        <f t="shared" si="297"/>
        <v>0</v>
      </c>
      <c r="AK290" s="2">
        <v>17.13</v>
      </c>
      <c r="AL290" s="2">
        <v>17.13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1</v>
      </c>
      <c r="AW290" s="2">
        <v>1</v>
      </c>
      <c r="AX290" s="2"/>
      <c r="AY290" s="2"/>
      <c r="AZ290" s="2">
        <v>1</v>
      </c>
      <c r="BA290" s="2">
        <v>1</v>
      </c>
      <c r="BB290" s="2">
        <v>1</v>
      </c>
      <c r="BC290" s="2">
        <v>1</v>
      </c>
      <c r="BD290" s="2" t="s">
        <v>3</v>
      </c>
      <c r="BE290" s="2" t="s">
        <v>3</v>
      </c>
      <c r="BF290" s="2" t="s">
        <v>3</v>
      </c>
      <c r="BG290" s="2" t="s">
        <v>3</v>
      </c>
      <c r="BH290" s="2">
        <v>3</v>
      </c>
      <c r="BI290" s="2">
        <v>2</v>
      </c>
      <c r="BJ290" s="2" t="s">
        <v>445</v>
      </c>
      <c r="BK290" s="2"/>
      <c r="BL290" s="2"/>
      <c r="BM290" s="2">
        <v>1617</v>
      </c>
      <c r="BN290" s="2">
        <v>0</v>
      </c>
      <c r="BO290" s="2" t="s">
        <v>3</v>
      </c>
      <c r="BP290" s="2">
        <v>0</v>
      </c>
      <c r="BQ290" s="2">
        <v>200</v>
      </c>
      <c r="BR290" s="2">
        <v>0</v>
      </c>
      <c r="BS290" s="2">
        <v>1</v>
      </c>
      <c r="BT290" s="2">
        <v>1</v>
      </c>
      <c r="BU290" s="2">
        <v>1</v>
      </c>
      <c r="BV290" s="2">
        <v>1</v>
      </c>
      <c r="BW290" s="2">
        <v>1</v>
      </c>
      <c r="BX290" s="2">
        <v>1</v>
      </c>
      <c r="BY290" s="2" t="s">
        <v>3</v>
      </c>
      <c r="BZ290" s="2">
        <v>0</v>
      </c>
      <c r="CA290" s="2">
        <v>0</v>
      </c>
      <c r="CB290" s="2" t="s">
        <v>3</v>
      </c>
      <c r="CC290" s="2"/>
      <c r="CD290" s="2"/>
      <c r="CE290" s="2">
        <v>1566</v>
      </c>
      <c r="CF290" s="2">
        <v>0</v>
      </c>
      <c r="CG290" s="2">
        <v>0</v>
      </c>
      <c r="CH290" s="2"/>
      <c r="CI290" s="2"/>
      <c r="CJ290" s="2"/>
      <c r="CK290" s="2"/>
      <c r="CL290" s="2"/>
      <c r="CM290" s="2">
        <v>0</v>
      </c>
      <c r="CN290" s="2" t="s">
        <v>3</v>
      </c>
      <c r="CO290" s="2">
        <v>0</v>
      </c>
      <c r="CP290" s="2">
        <f t="shared" si="298"/>
        <v>531.03</v>
      </c>
      <c r="CQ290" s="2">
        <f t="shared" si="299"/>
        <v>17.13</v>
      </c>
      <c r="CR290" s="2">
        <f t="shared" si="300"/>
        <v>0</v>
      </c>
      <c r="CS290" s="2">
        <f t="shared" si="301"/>
        <v>0</v>
      </c>
      <c r="CT290" s="2">
        <f t="shared" si="302"/>
        <v>0</v>
      </c>
      <c r="CU290" s="2">
        <f t="shared" si="303"/>
        <v>0</v>
      </c>
      <c r="CV290" s="2">
        <f t="shared" si="304"/>
        <v>0</v>
      </c>
      <c r="CW290" s="2">
        <f t="shared" si="305"/>
        <v>0</v>
      </c>
      <c r="CX290" s="2">
        <f t="shared" si="306"/>
        <v>0</v>
      </c>
      <c r="CY290" s="2">
        <f t="shared" si="307"/>
        <v>0</v>
      </c>
      <c r="CZ290" s="2">
        <f t="shared" si="308"/>
        <v>0</v>
      </c>
      <c r="DA290" s="2"/>
      <c r="DB290" s="2"/>
      <c r="DC290" s="2" t="s">
        <v>3</v>
      </c>
      <c r="DD290" s="2" t="s">
        <v>3</v>
      </c>
      <c r="DE290" s="2" t="s">
        <v>3</v>
      </c>
      <c r="DF290" s="2" t="s">
        <v>3</v>
      </c>
      <c r="DG290" s="2" t="s">
        <v>3</v>
      </c>
      <c r="DH290" s="2" t="s">
        <v>3</v>
      </c>
      <c r="DI290" s="2" t="s">
        <v>3</v>
      </c>
      <c r="DJ290" s="2" t="s">
        <v>3</v>
      </c>
      <c r="DK290" s="2" t="s">
        <v>3</v>
      </c>
      <c r="DL290" s="2" t="s">
        <v>3</v>
      </c>
      <c r="DM290" s="2" t="s">
        <v>3</v>
      </c>
      <c r="DN290" s="2">
        <v>0</v>
      </c>
      <c r="DO290" s="2">
        <v>0</v>
      </c>
      <c r="DP290" s="2">
        <v>1</v>
      </c>
      <c r="DQ290" s="2">
        <v>1</v>
      </c>
      <c r="DR290" s="2"/>
      <c r="DS290" s="2"/>
      <c r="DT290" s="2"/>
      <c r="DU290" s="2">
        <v>1010</v>
      </c>
      <c r="DV290" s="2" t="s">
        <v>268</v>
      </c>
      <c r="DW290" s="2" t="s">
        <v>268</v>
      </c>
      <c r="DX290" s="2">
        <v>1</v>
      </c>
      <c r="DY290" s="2"/>
      <c r="DZ290" s="2" t="s">
        <v>3</v>
      </c>
      <c r="EA290" s="2" t="s">
        <v>3</v>
      </c>
      <c r="EB290" s="2" t="s">
        <v>3</v>
      </c>
      <c r="EC290" s="2" t="s">
        <v>3</v>
      </c>
      <c r="ED290" s="2"/>
      <c r="EE290" s="2">
        <v>55393728</v>
      </c>
      <c r="EF290" s="2">
        <v>200</v>
      </c>
      <c r="EG290" s="2" t="s">
        <v>439</v>
      </c>
      <c r="EH290" s="2">
        <v>0</v>
      </c>
      <c r="EI290" s="2" t="s">
        <v>3</v>
      </c>
      <c r="EJ290" s="2">
        <v>1</v>
      </c>
      <c r="EK290" s="2">
        <v>1617</v>
      </c>
      <c r="EL290" s="2" t="s">
        <v>440</v>
      </c>
      <c r="EM290" s="2" t="s">
        <v>441</v>
      </c>
      <c r="EN290" s="2"/>
      <c r="EO290" s="2" t="s">
        <v>3</v>
      </c>
      <c r="EP290" s="2"/>
      <c r="EQ290" s="2">
        <v>0</v>
      </c>
      <c r="ER290" s="2">
        <v>17.13</v>
      </c>
      <c r="ES290" s="2">
        <v>17.13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>
        <v>0</v>
      </c>
      <c r="FR290" s="2">
        <v>0</v>
      </c>
      <c r="FS290" s="2">
        <v>0</v>
      </c>
      <c r="FT290" s="2"/>
      <c r="FU290" s="2"/>
      <c r="FV290" s="2"/>
      <c r="FW290" s="2"/>
      <c r="FX290" s="2">
        <v>0</v>
      </c>
      <c r="FY290" s="2">
        <v>0</v>
      </c>
      <c r="FZ290" s="2"/>
      <c r="GA290" s="2" t="s">
        <v>3</v>
      </c>
      <c r="GB290" s="2"/>
      <c r="GC290" s="2"/>
      <c r="GD290" s="2">
        <v>1</v>
      </c>
      <c r="GE290" s="2"/>
      <c r="GF290" s="2">
        <v>982907153</v>
      </c>
      <c r="GG290" s="2">
        <v>2</v>
      </c>
      <c r="GH290" s="2">
        <v>1</v>
      </c>
      <c r="GI290" s="2">
        <v>-2</v>
      </c>
      <c r="GJ290" s="2">
        <v>0</v>
      </c>
      <c r="GK290" s="2">
        <v>0</v>
      </c>
      <c r="GL290" s="2">
        <f t="shared" si="309"/>
        <v>0</v>
      </c>
      <c r="GM290" s="2">
        <f t="shared" si="310"/>
        <v>531.03</v>
      </c>
      <c r="GN290" s="2">
        <f t="shared" si="311"/>
        <v>0</v>
      </c>
      <c r="GO290" s="2">
        <f t="shared" si="312"/>
        <v>531.03</v>
      </c>
      <c r="GP290" s="2">
        <f t="shared" si="313"/>
        <v>0</v>
      </c>
      <c r="GQ290" s="2"/>
      <c r="GR290" s="2">
        <v>0</v>
      </c>
      <c r="GS290" s="2">
        <v>3</v>
      </c>
      <c r="GT290" s="2">
        <v>0</v>
      </c>
      <c r="GU290" s="2" t="s">
        <v>3</v>
      </c>
      <c r="GV290" s="2">
        <f t="shared" si="314"/>
        <v>0</v>
      </c>
      <c r="GW290" s="2">
        <v>1</v>
      </c>
      <c r="GX290" s="2">
        <f t="shared" si="315"/>
        <v>0</v>
      </c>
      <c r="GY290" s="2"/>
      <c r="GZ290" s="2"/>
      <c r="HA290" s="2">
        <v>0</v>
      </c>
      <c r="HB290" s="2">
        <v>0</v>
      </c>
      <c r="HC290" s="2">
        <f t="shared" si="316"/>
        <v>0</v>
      </c>
      <c r="HD290" s="2"/>
      <c r="HE290" s="2" t="s">
        <v>3</v>
      </c>
      <c r="HF290" s="2" t="s">
        <v>3</v>
      </c>
      <c r="HG290" s="2"/>
      <c r="HH290" s="2"/>
      <c r="HI290" s="2"/>
      <c r="HJ290" s="2"/>
      <c r="HK290" s="2"/>
      <c r="HL290" s="2"/>
      <c r="HM290" s="2" t="s">
        <v>3</v>
      </c>
      <c r="HN290" s="2" t="s">
        <v>3</v>
      </c>
      <c r="HO290" s="2" t="s">
        <v>3</v>
      </c>
      <c r="HP290" s="2" t="s">
        <v>3</v>
      </c>
      <c r="HQ290" s="2" t="s">
        <v>3</v>
      </c>
      <c r="HR290" s="2"/>
      <c r="HS290" s="2">
        <v>0</v>
      </c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>
        <v>0</v>
      </c>
      <c r="IL290" s="2"/>
      <c r="IM290" s="2"/>
      <c r="IN290" s="2"/>
      <c r="IO290" s="2"/>
      <c r="IP290" s="2"/>
      <c r="IQ290" s="2"/>
      <c r="IR290" s="2"/>
      <c r="IS290" s="2"/>
      <c r="IT290" s="2"/>
      <c r="IU290" s="2"/>
    </row>
    <row r="291" spans="1:255" x14ac:dyDescent="0.2">
      <c r="A291" s="3">
        <v>17</v>
      </c>
      <c r="B291" s="3">
        <v>1</v>
      </c>
      <c r="E291" s="3" t="s">
        <v>442</v>
      </c>
      <c r="F291" s="3" t="s">
        <v>443</v>
      </c>
      <c r="G291" s="3" t="s">
        <v>444</v>
      </c>
      <c r="H291" s="3" t="s">
        <v>268</v>
      </c>
      <c r="I291" s="3">
        <v>31</v>
      </c>
      <c r="J291" s="3">
        <v>0</v>
      </c>
      <c r="K291" s="3">
        <v>31</v>
      </c>
      <c r="O291" s="3">
        <f t="shared" si="278"/>
        <v>7997.31</v>
      </c>
      <c r="P291" s="3">
        <f t="shared" si="279"/>
        <v>7997.31</v>
      </c>
      <c r="Q291" s="3">
        <f t="shared" si="280"/>
        <v>0</v>
      </c>
      <c r="R291" s="3">
        <f t="shared" si="281"/>
        <v>0</v>
      </c>
      <c r="S291" s="3">
        <f t="shared" si="282"/>
        <v>0</v>
      </c>
      <c r="T291" s="3">
        <f t="shared" si="283"/>
        <v>0</v>
      </c>
      <c r="U291" s="3">
        <f t="shared" si="284"/>
        <v>0</v>
      </c>
      <c r="V291" s="3">
        <f t="shared" si="285"/>
        <v>0</v>
      </c>
      <c r="W291" s="3">
        <f t="shared" si="286"/>
        <v>0</v>
      </c>
      <c r="X291" s="3">
        <f t="shared" si="287"/>
        <v>0</v>
      </c>
      <c r="Y291" s="3">
        <f t="shared" si="288"/>
        <v>0</v>
      </c>
      <c r="AA291" s="3">
        <v>55929115</v>
      </c>
      <c r="AB291" s="3">
        <f t="shared" si="289"/>
        <v>17.13</v>
      </c>
      <c r="AC291" s="3">
        <f t="shared" si="290"/>
        <v>17.13</v>
      </c>
      <c r="AD291" s="3">
        <f t="shared" si="291"/>
        <v>0</v>
      </c>
      <c r="AE291" s="3">
        <f t="shared" si="292"/>
        <v>0</v>
      </c>
      <c r="AF291" s="3">
        <f t="shared" si="293"/>
        <v>0</v>
      </c>
      <c r="AG291" s="3">
        <f t="shared" si="294"/>
        <v>0</v>
      </c>
      <c r="AH291" s="3">
        <f t="shared" si="295"/>
        <v>0</v>
      </c>
      <c r="AI291" s="3">
        <f t="shared" si="296"/>
        <v>0</v>
      </c>
      <c r="AJ291" s="3">
        <f t="shared" si="297"/>
        <v>0</v>
      </c>
      <c r="AK291" s="3">
        <v>17.13</v>
      </c>
      <c r="AL291" s="3">
        <v>17.13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1</v>
      </c>
      <c r="AW291" s="3">
        <v>1</v>
      </c>
      <c r="AZ291" s="3">
        <v>1</v>
      </c>
      <c r="BA291" s="3">
        <v>1</v>
      </c>
      <c r="BB291" s="3">
        <v>1</v>
      </c>
      <c r="BC291" s="3">
        <v>15.06</v>
      </c>
      <c r="BD291" s="3" t="s">
        <v>3</v>
      </c>
      <c r="BE291" s="3" t="s">
        <v>3</v>
      </c>
      <c r="BF291" s="3" t="s">
        <v>3</v>
      </c>
      <c r="BG291" s="3" t="s">
        <v>3</v>
      </c>
      <c r="BH291" s="3">
        <v>3</v>
      </c>
      <c r="BI291" s="3">
        <v>2</v>
      </c>
      <c r="BJ291" s="3" t="s">
        <v>445</v>
      </c>
      <c r="BM291" s="3">
        <v>1617</v>
      </c>
      <c r="BN291" s="3">
        <v>0</v>
      </c>
      <c r="BO291" s="3" t="s">
        <v>443</v>
      </c>
      <c r="BP291" s="3">
        <v>1</v>
      </c>
      <c r="BQ291" s="3">
        <v>200</v>
      </c>
      <c r="BR291" s="3">
        <v>0</v>
      </c>
      <c r="BS291" s="3">
        <v>1</v>
      </c>
      <c r="BT291" s="3">
        <v>1</v>
      </c>
      <c r="BU291" s="3">
        <v>1</v>
      </c>
      <c r="BV291" s="3">
        <v>1</v>
      </c>
      <c r="BW291" s="3">
        <v>1</v>
      </c>
      <c r="BX291" s="3">
        <v>1</v>
      </c>
      <c r="BY291" s="3" t="s">
        <v>3</v>
      </c>
      <c r="BZ291" s="3">
        <v>0</v>
      </c>
      <c r="CA291" s="3">
        <v>0</v>
      </c>
      <c r="CB291" s="3" t="s">
        <v>3</v>
      </c>
      <c r="CE291" s="3">
        <v>1566</v>
      </c>
      <c r="CF291" s="3">
        <v>0</v>
      </c>
      <c r="CG291" s="3">
        <v>0</v>
      </c>
      <c r="CM291" s="3">
        <v>0</v>
      </c>
      <c r="CN291" s="3" t="s">
        <v>3</v>
      </c>
      <c r="CO291" s="3">
        <v>0</v>
      </c>
      <c r="CP291" s="3">
        <f t="shared" si="298"/>
        <v>7997.31</v>
      </c>
      <c r="CQ291" s="3">
        <f t="shared" si="299"/>
        <v>257.98</v>
      </c>
      <c r="CR291" s="3">
        <f t="shared" si="300"/>
        <v>0</v>
      </c>
      <c r="CS291" s="3">
        <f t="shared" si="301"/>
        <v>0</v>
      </c>
      <c r="CT291" s="3">
        <f t="shared" si="302"/>
        <v>0</v>
      </c>
      <c r="CU291" s="3">
        <f t="shared" si="303"/>
        <v>0</v>
      </c>
      <c r="CV291" s="3">
        <f t="shared" si="304"/>
        <v>0</v>
      </c>
      <c r="CW291" s="3">
        <f t="shared" si="305"/>
        <v>0</v>
      </c>
      <c r="CX291" s="3">
        <f t="shared" si="306"/>
        <v>0</v>
      </c>
      <c r="CY291" s="3">
        <f t="shared" si="307"/>
        <v>0</v>
      </c>
      <c r="CZ291" s="3">
        <f t="shared" si="308"/>
        <v>0</v>
      </c>
      <c r="DC291" s="3" t="s">
        <v>3</v>
      </c>
      <c r="DD291" s="3" t="s">
        <v>3</v>
      </c>
      <c r="DE291" s="3" t="s">
        <v>3</v>
      </c>
      <c r="DF291" s="3" t="s">
        <v>3</v>
      </c>
      <c r="DG291" s="3" t="s">
        <v>3</v>
      </c>
      <c r="DH291" s="3" t="s">
        <v>3</v>
      </c>
      <c r="DI291" s="3" t="s">
        <v>3</v>
      </c>
      <c r="DJ291" s="3" t="s">
        <v>3</v>
      </c>
      <c r="DK291" s="3" t="s">
        <v>3</v>
      </c>
      <c r="DL291" s="3" t="s">
        <v>3</v>
      </c>
      <c r="DM291" s="3" t="s">
        <v>3</v>
      </c>
      <c r="DN291" s="3">
        <v>0</v>
      </c>
      <c r="DO291" s="3">
        <v>0</v>
      </c>
      <c r="DP291" s="3">
        <v>1</v>
      </c>
      <c r="DQ291" s="3">
        <v>1</v>
      </c>
      <c r="DU291" s="3">
        <v>1010</v>
      </c>
      <c r="DV291" s="3" t="s">
        <v>268</v>
      </c>
      <c r="DW291" s="3" t="s">
        <v>268</v>
      </c>
      <c r="DX291" s="3">
        <v>1</v>
      </c>
      <c r="DZ291" s="3" t="s">
        <v>3</v>
      </c>
      <c r="EA291" s="3" t="s">
        <v>3</v>
      </c>
      <c r="EB291" s="3" t="s">
        <v>3</v>
      </c>
      <c r="EC291" s="3" t="s">
        <v>3</v>
      </c>
      <c r="EE291" s="3">
        <v>55393728</v>
      </c>
      <c r="EF291" s="3">
        <v>200</v>
      </c>
      <c r="EG291" s="3" t="s">
        <v>439</v>
      </c>
      <c r="EH291" s="3">
        <v>0</v>
      </c>
      <c r="EI291" s="3" t="s">
        <v>3</v>
      </c>
      <c r="EJ291" s="3">
        <v>1</v>
      </c>
      <c r="EK291" s="3">
        <v>1617</v>
      </c>
      <c r="EL291" s="3" t="s">
        <v>440</v>
      </c>
      <c r="EM291" s="3" t="s">
        <v>441</v>
      </c>
      <c r="EO291" s="3" t="s">
        <v>3</v>
      </c>
      <c r="EQ291" s="3">
        <v>0</v>
      </c>
      <c r="ER291" s="3">
        <v>17.13</v>
      </c>
      <c r="ES291" s="3">
        <v>17.13</v>
      </c>
      <c r="ET291" s="3">
        <v>0</v>
      </c>
      <c r="EU291" s="3">
        <v>0</v>
      </c>
      <c r="EV291" s="3">
        <v>0</v>
      </c>
      <c r="EW291" s="3">
        <v>0</v>
      </c>
      <c r="EX291" s="3">
        <v>0</v>
      </c>
      <c r="EY291" s="3">
        <v>0</v>
      </c>
      <c r="FQ291" s="3">
        <v>0</v>
      </c>
      <c r="FR291" s="3">
        <v>0</v>
      </c>
      <c r="FS291" s="3">
        <v>0</v>
      </c>
      <c r="FX291" s="3">
        <v>0</v>
      </c>
      <c r="FY291" s="3">
        <v>0</v>
      </c>
      <c r="GA291" s="3" t="s">
        <v>3</v>
      </c>
      <c r="GD291" s="3">
        <v>1</v>
      </c>
      <c r="GF291" s="3">
        <v>982907153</v>
      </c>
      <c r="GG291" s="3">
        <v>2</v>
      </c>
      <c r="GH291" s="3">
        <v>1</v>
      </c>
      <c r="GI291" s="3">
        <v>2</v>
      </c>
      <c r="GJ291" s="3">
        <v>0</v>
      </c>
      <c r="GK291" s="3">
        <v>0</v>
      </c>
      <c r="GL291" s="3">
        <f t="shared" si="309"/>
        <v>0</v>
      </c>
      <c r="GM291" s="3">
        <f t="shared" si="310"/>
        <v>7997.31</v>
      </c>
      <c r="GN291" s="3">
        <f t="shared" si="311"/>
        <v>0</v>
      </c>
      <c r="GO291" s="3">
        <f t="shared" si="312"/>
        <v>7997.31</v>
      </c>
      <c r="GP291" s="3">
        <f t="shared" si="313"/>
        <v>0</v>
      </c>
      <c r="GR291" s="3">
        <v>0</v>
      </c>
      <c r="GS291" s="3">
        <v>3</v>
      </c>
      <c r="GT291" s="3">
        <v>0</v>
      </c>
      <c r="GU291" s="3" t="s">
        <v>3</v>
      </c>
      <c r="GV291" s="3">
        <f t="shared" si="314"/>
        <v>0</v>
      </c>
      <c r="GW291" s="3">
        <v>1</v>
      </c>
      <c r="GX291" s="3">
        <f t="shared" si="315"/>
        <v>0</v>
      </c>
      <c r="HA291" s="3">
        <v>0</v>
      </c>
      <c r="HB291" s="3">
        <v>0</v>
      </c>
      <c r="HC291" s="3">
        <f t="shared" si="316"/>
        <v>0</v>
      </c>
      <c r="HE291" s="3" t="s">
        <v>3</v>
      </c>
      <c r="HF291" s="3" t="s">
        <v>3</v>
      </c>
      <c r="HM291" s="3" t="s">
        <v>3</v>
      </c>
      <c r="HN291" s="3" t="s">
        <v>3</v>
      </c>
      <c r="HO291" s="3" t="s">
        <v>3</v>
      </c>
      <c r="HP291" s="3" t="s">
        <v>3</v>
      </c>
      <c r="HQ291" s="3" t="s">
        <v>3</v>
      </c>
      <c r="HS291" s="3">
        <v>0</v>
      </c>
      <c r="IK291" s="3">
        <v>0</v>
      </c>
    </row>
    <row r="292" spans="1:255" x14ac:dyDescent="0.2">
      <c r="A292" s="2">
        <v>17</v>
      </c>
      <c r="B292" s="2">
        <v>1</v>
      </c>
      <c r="C292" s="2"/>
      <c r="D292" s="2"/>
      <c r="E292" s="2" t="s">
        <v>446</v>
      </c>
      <c r="F292" s="2" t="s">
        <v>447</v>
      </c>
      <c r="G292" s="2" t="s">
        <v>448</v>
      </c>
      <c r="H292" s="2" t="s">
        <v>161</v>
      </c>
      <c r="I292" s="2">
        <v>33</v>
      </c>
      <c r="J292" s="2">
        <v>0</v>
      </c>
      <c r="K292" s="2">
        <v>33</v>
      </c>
      <c r="L292" s="2"/>
      <c r="M292" s="2"/>
      <c r="N292" s="2"/>
      <c r="O292" s="2">
        <f t="shared" si="278"/>
        <v>398.31</v>
      </c>
      <c r="P292" s="2">
        <f t="shared" si="279"/>
        <v>398.31</v>
      </c>
      <c r="Q292" s="2">
        <f t="shared" si="280"/>
        <v>0</v>
      </c>
      <c r="R292" s="2">
        <f t="shared" si="281"/>
        <v>0</v>
      </c>
      <c r="S292" s="2">
        <f t="shared" si="282"/>
        <v>0</v>
      </c>
      <c r="T292" s="2">
        <f t="shared" si="283"/>
        <v>0</v>
      </c>
      <c r="U292" s="2">
        <f t="shared" si="284"/>
        <v>0</v>
      </c>
      <c r="V292" s="2">
        <f t="shared" si="285"/>
        <v>0</v>
      </c>
      <c r="W292" s="2">
        <f t="shared" si="286"/>
        <v>0</v>
      </c>
      <c r="X292" s="2">
        <f t="shared" si="287"/>
        <v>0</v>
      </c>
      <c r="Y292" s="2">
        <f t="shared" si="288"/>
        <v>0</v>
      </c>
      <c r="Z292" s="2"/>
      <c r="AA292" s="2">
        <v>55929113</v>
      </c>
      <c r="AB292" s="2">
        <f t="shared" si="289"/>
        <v>12.07</v>
      </c>
      <c r="AC292" s="2">
        <f t="shared" si="290"/>
        <v>12.07</v>
      </c>
      <c r="AD292" s="2">
        <f t="shared" si="291"/>
        <v>0</v>
      </c>
      <c r="AE292" s="2">
        <f t="shared" si="292"/>
        <v>0</v>
      </c>
      <c r="AF292" s="2">
        <f t="shared" si="293"/>
        <v>0</v>
      </c>
      <c r="AG292" s="2">
        <f t="shared" si="294"/>
        <v>0</v>
      </c>
      <c r="AH292" s="2">
        <f t="shared" si="295"/>
        <v>0</v>
      </c>
      <c r="AI292" s="2">
        <f t="shared" si="296"/>
        <v>0</v>
      </c>
      <c r="AJ292" s="2">
        <f t="shared" si="297"/>
        <v>0</v>
      </c>
      <c r="AK292" s="2">
        <v>12.07</v>
      </c>
      <c r="AL292" s="2">
        <v>12.07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1</v>
      </c>
      <c r="AW292" s="2">
        <v>1</v>
      </c>
      <c r="AX292" s="2"/>
      <c r="AY292" s="2"/>
      <c r="AZ292" s="2">
        <v>1</v>
      </c>
      <c r="BA292" s="2">
        <v>1</v>
      </c>
      <c r="BB292" s="2">
        <v>1</v>
      </c>
      <c r="BC292" s="2">
        <v>1</v>
      </c>
      <c r="BD292" s="2" t="s">
        <v>3</v>
      </c>
      <c r="BE292" s="2" t="s">
        <v>3</v>
      </c>
      <c r="BF292" s="2" t="s">
        <v>3</v>
      </c>
      <c r="BG292" s="2" t="s">
        <v>3</v>
      </c>
      <c r="BH292" s="2">
        <v>3</v>
      </c>
      <c r="BI292" s="2">
        <v>2</v>
      </c>
      <c r="BJ292" s="2" t="s">
        <v>447</v>
      </c>
      <c r="BK292" s="2"/>
      <c r="BL292" s="2"/>
      <c r="BM292" s="2">
        <v>400005</v>
      </c>
      <c r="BN292" s="2">
        <v>0</v>
      </c>
      <c r="BO292" s="2" t="s">
        <v>3</v>
      </c>
      <c r="BP292" s="2">
        <v>0</v>
      </c>
      <c r="BQ292" s="2">
        <v>213</v>
      </c>
      <c r="BR292" s="2">
        <v>0</v>
      </c>
      <c r="BS292" s="2">
        <v>1</v>
      </c>
      <c r="BT292" s="2">
        <v>1</v>
      </c>
      <c r="BU292" s="2">
        <v>1</v>
      </c>
      <c r="BV292" s="2">
        <v>1</v>
      </c>
      <c r="BW292" s="2">
        <v>1</v>
      </c>
      <c r="BX292" s="2">
        <v>1</v>
      </c>
      <c r="BY292" s="2" t="s">
        <v>3</v>
      </c>
      <c r="BZ292" s="2">
        <v>0</v>
      </c>
      <c r="CA292" s="2">
        <v>0</v>
      </c>
      <c r="CB292" s="2" t="s">
        <v>3</v>
      </c>
      <c r="CC292" s="2"/>
      <c r="CD292" s="2"/>
      <c r="CE292" s="2">
        <v>1566</v>
      </c>
      <c r="CF292" s="2">
        <v>0</v>
      </c>
      <c r="CG292" s="2">
        <v>0</v>
      </c>
      <c r="CH292" s="2"/>
      <c r="CI292" s="2"/>
      <c r="CJ292" s="2"/>
      <c r="CK292" s="2"/>
      <c r="CL292" s="2"/>
      <c r="CM292" s="2">
        <v>0</v>
      </c>
      <c r="CN292" s="2" t="s">
        <v>3</v>
      </c>
      <c r="CO292" s="2">
        <v>0</v>
      </c>
      <c r="CP292" s="2">
        <f t="shared" si="298"/>
        <v>398.31</v>
      </c>
      <c r="CQ292" s="2">
        <f t="shared" si="299"/>
        <v>12.07</v>
      </c>
      <c r="CR292" s="2">
        <f t="shared" si="300"/>
        <v>0</v>
      </c>
      <c r="CS292" s="2">
        <f t="shared" si="301"/>
        <v>0</v>
      </c>
      <c r="CT292" s="2">
        <f t="shared" si="302"/>
        <v>0</v>
      </c>
      <c r="CU292" s="2">
        <f t="shared" si="303"/>
        <v>0</v>
      </c>
      <c r="CV292" s="2">
        <f t="shared" si="304"/>
        <v>0</v>
      </c>
      <c r="CW292" s="2">
        <f t="shared" si="305"/>
        <v>0</v>
      </c>
      <c r="CX292" s="2">
        <f t="shared" si="306"/>
        <v>0</v>
      </c>
      <c r="CY292" s="2">
        <f t="shared" si="307"/>
        <v>0</v>
      </c>
      <c r="CZ292" s="2">
        <f t="shared" si="308"/>
        <v>0</v>
      </c>
      <c r="DA292" s="2"/>
      <c r="DB292" s="2"/>
      <c r="DC292" s="2" t="s">
        <v>3</v>
      </c>
      <c r="DD292" s="2" t="s">
        <v>3</v>
      </c>
      <c r="DE292" s="2" t="s">
        <v>3</v>
      </c>
      <c r="DF292" s="2" t="s">
        <v>3</v>
      </c>
      <c r="DG292" s="2" t="s">
        <v>3</v>
      </c>
      <c r="DH292" s="2" t="s">
        <v>3</v>
      </c>
      <c r="DI292" s="2" t="s">
        <v>3</v>
      </c>
      <c r="DJ292" s="2" t="s">
        <v>3</v>
      </c>
      <c r="DK292" s="2" t="s">
        <v>3</v>
      </c>
      <c r="DL292" s="2" t="s">
        <v>3</v>
      </c>
      <c r="DM292" s="2" t="s">
        <v>3</v>
      </c>
      <c r="DN292" s="2">
        <v>0</v>
      </c>
      <c r="DO292" s="2">
        <v>0</v>
      </c>
      <c r="DP292" s="2">
        <v>1</v>
      </c>
      <c r="DQ292" s="2">
        <v>1</v>
      </c>
      <c r="DR292" s="2"/>
      <c r="DS292" s="2"/>
      <c r="DT292" s="2"/>
      <c r="DU292" s="2">
        <v>1013</v>
      </c>
      <c r="DV292" s="2" t="s">
        <v>161</v>
      </c>
      <c r="DW292" s="2" t="s">
        <v>161</v>
      </c>
      <c r="DX292" s="2">
        <v>1</v>
      </c>
      <c r="DY292" s="2"/>
      <c r="DZ292" s="2" t="s">
        <v>3</v>
      </c>
      <c r="EA292" s="2" t="s">
        <v>3</v>
      </c>
      <c r="EB292" s="2" t="s">
        <v>3</v>
      </c>
      <c r="EC292" s="2" t="s">
        <v>3</v>
      </c>
      <c r="ED292" s="2"/>
      <c r="EE292" s="2">
        <v>55393628</v>
      </c>
      <c r="EF292" s="2">
        <v>213</v>
      </c>
      <c r="EG292" s="2" t="s">
        <v>208</v>
      </c>
      <c r="EH292" s="2">
        <v>0</v>
      </c>
      <c r="EI292" s="2" t="s">
        <v>3</v>
      </c>
      <c r="EJ292" s="2">
        <v>1</v>
      </c>
      <c r="EK292" s="2">
        <v>400005</v>
      </c>
      <c r="EL292" s="2" t="s">
        <v>208</v>
      </c>
      <c r="EM292" s="2" t="s">
        <v>209</v>
      </c>
      <c r="EN292" s="2"/>
      <c r="EO292" s="2" t="s">
        <v>3</v>
      </c>
      <c r="EP292" s="2"/>
      <c r="EQ292" s="2">
        <v>16</v>
      </c>
      <c r="ER292" s="2">
        <v>0</v>
      </c>
      <c r="ES292" s="2">
        <v>12.07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>
        <v>0</v>
      </c>
      <c r="FR292" s="2">
        <v>0</v>
      </c>
      <c r="FS292" s="2">
        <v>0</v>
      </c>
      <c r="FT292" s="2"/>
      <c r="FU292" s="2"/>
      <c r="FV292" s="2"/>
      <c r="FW292" s="2"/>
      <c r="FX292" s="2">
        <v>0</v>
      </c>
      <c r="FY292" s="2">
        <v>0</v>
      </c>
      <c r="FZ292" s="2"/>
      <c r="GA292" s="2" t="s">
        <v>449</v>
      </c>
      <c r="GB292" s="2"/>
      <c r="GC292" s="2"/>
      <c r="GD292" s="2">
        <v>1</v>
      </c>
      <c r="GE292" s="2"/>
      <c r="GF292" s="2">
        <v>1018491099</v>
      </c>
      <c r="GG292" s="2">
        <v>2</v>
      </c>
      <c r="GH292" s="2">
        <v>4</v>
      </c>
      <c r="GI292" s="2">
        <v>-2</v>
      </c>
      <c r="GJ292" s="2">
        <v>0</v>
      </c>
      <c r="GK292" s="2">
        <v>0</v>
      </c>
      <c r="GL292" s="2">
        <f t="shared" si="309"/>
        <v>0</v>
      </c>
      <c r="GM292" s="2">
        <f t="shared" si="310"/>
        <v>398.31</v>
      </c>
      <c r="GN292" s="2">
        <f t="shared" si="311"/>
        <v>0</v>
      </c>
      <c r="GO292" s="2">
        <f t="shared" si="312"/>
        <v>398.31</v>
      </c>
      <c r="GP292" s="2">
        <f t="shared" si="313"/>
        <v>0</v>
      </c>
      <c r="GQ292" s="2"/>
      <c r="GR292" s="2">
        <v>1</v>
      </c>
      <c r="GS292" s="2">
        <v>2</v>
      </c>
      <c r="GT292" s="2">
        <v>0</v>
      </c>
      <c r="GU292" s="2" t="s">
        <v>3</v>
      </c>
      <c r="GV292" s="2">
        <f t="shared" si="314"/>
        <v>0</v>
      </c>
      <c r="GW292" s="2">
        <v>1</v>
      </c>
      <c r="GX292" s="2">
        <f t="shared" si="315"/>
        <v>0</v>
      </c>
      <c r="GY292" s="2"/>
      <c r="GZ292" s="2"/>
      <c r="HA292" s="2">
        <v>0</v>
      </c>
      <c r="HB292" s="2">
        <v>0</v>
      </c>
      <c r="HC292" s="2">
        <f t="shared" si="316"/>
        <v>0</v>
      </c>
      <c r="HD292" s="2"/>
      <c r="HE292" s="2" t="s">
        <v>211</v>
      </c>
      <c r="HF292" s="2" t="s">
        <v>30</v>
      </c>
      <c r="HG292" s="2"/>
      <c r="HH292" s="2"/>
      <c r="HI292" s="2"/>
      <c r="HJ292" s="2"/>
      <c r="HK292" s="2"/>
      <c r="HL292" s="2"/>
      <c r="HM292" s="2" t="s">
        <v>3</v>
      </c>
      <c r="HN292" s="2" t="s">
        <v>3</v>
      </c>
      <c r="HO292" s="2" t="s">
        <v>3</v>
      </c>
      <c r="HP292" s="2" t="s">
        <v>3</v>
      </c>
      <c r="HQ292" s="2" t="s">
        <v>3</v>
      </c>
      <c r="HR292" s="2"/>
      <c r="HS292" s="2">
        <v>0</v>
      </c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>
        <v>0</v>
      </c>
      <c r="IL292" s="2"/>
      <c r="IM292" s="2"/>
      <c r="IN292" s="2"/>
      <c r="IO292" s="2"/>
      <c r="IP292" s="2"/>
      <c r="IQ292" s="2"/>
      <c r="IR292" s="2"/>
      <c r="IS292" s="2"/>
      <c r="IT292" s="2"/>
      <c r="IU292" s="2"/>
    </row>
    <row r="293" spans="1:255" x14ac:dyDescent="0.2">
      <c r="A293" s="3">
        <v>17</v>
      </c>
      <c r="B293" s="3">
        <v>1</v>
      </c>
      <c r="E293" s="3" t="s">
        <v>446</v>
      </c>
      <c r="F293" s="3" t="s">
        <v>447</v>
      </c>
      <c r="G293" s="3" t="s">
        <v>448</v>
      </c>
      <c r="H293" s="3" t="s">
        <v>161</v>
      </c>
      <c r="I293" s="3">
        <v>33</v>
      </c>
      <c r="J293" s="3">
        <v>0</v>
      </c>
      <c r="K293" s="3">
        <v>33</v>
      </c>
      <c r="O293" s="3">
        <f t="shared" si="278"/>
        <v>3919.37</v>
      </c>
      <c r="P293" s="3">
        <f t="shared" si="279"/>
        <v>3919.37</v>
      </c>
      <c r="Q293" s="3">
        <f t="shared" si="280"/>
        <v>0</v>
      </c>
      <c r="R293" s="3">
        <f t="shared" si="281"/>
        <v>0</v>
      </c>
      <c r="S293" s="3">
        <f t="shared" si="282"/>
        <v>0</v>
      </c>
      <c r="T293" s="3">
        <f t="shared" si="283"/>
        <v>0</v>
      </c>
      <c r="U293" s="3">
        <f t="shared" si="284"/>
        <v>0</v>
      </c>
      <c r="V293" s="3">
        <f t="shared" si="285"/>
        <v>0</v>
      </c>
      <c r="W293" s="3">
        <f t="shared" si="286"/>
        <v>0</v>
      </c>
      <c r="X293" s="3">
        <f t="shared" si="287"/>
        <v>0</v>
      </c>
      <c r="Y293" s="3">
        <f t="shared" si="288"/>
        <v>0</v>
      </c>
      <c r="AA293" s="3">
        <v>55929115</v>
      </c>
      <c r="AB293" s="3">
        <f t="shared" si="289"/>
        <v>12.07</v>
      </c>
      <c r="AC293" s="3">
        <f t="shared" si="290"/>
        <v>12.07</v>
      </c>
      <c r="AD293" s="3">
        <f t="shared" si="291"/>
        <v>0</v>
      </c>
      <c r="AE293" s="3">
        <f t="shared" si="292"/>
        <v>0</v>
      </c>
      <c r="AF293" s="3">
        <f t="shared" si="293"/>
        <v>0</v>
      </c>
      <c r="AG293" s="3">
        <f t="shared" si="294"/>
        <v>0</v>
      </c>
      <c r="AH293" s="3">
        <f t="shared" si="295"/>
        <v>0</v>
      </c>
      <c r="AI293" s="3">
        <f t="shared" si="296"/>
        <v>0</v>
      </c>
      <c r="AJ293" s="3">
        <f t="shared" si="297"/>
        <v>0</v>
      </c>
      <c r="AK293" s="3">
        <v>12.07</v>
      </c>
      <c r="AL293" s="3">
        <v>12.07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1</v>
      </c>
      <c r="AW293" s="3">
        <v>1</v>
      </c>
      <c r="AZ293" s="3">
        <v>1</v>
      </c>
      <c r="BA293" s="3">
        <v>1</v>
      </c>
      <c r="BB293" s="3">
        <v>1</v>
      </c>
      <c r="BC293" s="3">
        <v>9.84</v>
      </c>
      <c r="BD293" s="3" t="s">
        <v>3</v>
      </c>
      <c r="BE293" s="3" t="s">
        <v>3</v>
      </c>
      <c r="BF293" s="3" t="s">
        <v>3</v>
      </c>
      <c r="BG293" s="3" t="s">
        <v>3</v>
      </c>
      <c r="BH293" s="3">
        <v>3</v>
      </c>
      <c r="BI293" s="3">
        <v>2</v>
      </c>
      <c r="BJ293" s="3" t="s">
        <v>447</v>
      </c>
      <c r="BM293" s="3">
        <v>400005</v>
      </c>
      <c r="BN293" s="3">
        <v>0</v>
      </c>
      <c r="BO293" s="3" t="s">
        <v>3</v>
      </c>
      <c r="BP293" s="3">
        <v>0</v>
      </c>
      <c r="BQ293" s="3">
        <v>213</v>
      </c>
      <c r="BR293" s="3">
        <v>0</v>
      </c>
      <c r="BS293" s="3">
        <v>1</v>
      </c>
      <c r="BT293" s="3">
        <v>1</v>
      </c>
      <c r="BU293" s="3">
        <v>1</v>
      </c>
      <c r="BV293" s="3">
        <v>1</v>
      </c>
      <c r="BW293" s="3">
        <v>1</v>
      </c>
      <c r="BX293" s="3">
        <v>1</v>
      </c>
      <c r="BY293" s="3" t="s">
        <v>3</v>
      </c>
      <c r="BZ293" s="3">
        <v>0</v>
      </c>
      <c r="CA293" s="3">
        <v>0</v>
      </c>
      <c r="CB293" s="3" t="s">
        <v>3</v>
      </c>
      <c r="CE293" s="3">
        <v>1566</v>
      </c>
      <c r="CF293" s="3">
        <v>0</v>
      </c>
      <c r="CG293" s="3">
        <v>0</v>
      </c>
      <c r="CM293" s="3">
        <v>0</v>
      </c>
      <c r="CN293" s="3" t="s">
        <v>3</v>
      </c>
      <c r="CO293" s="3">
        <v>0</v>
      </c>
      <c r="CP293" s="3">
        <f t="shared" si="298"/>
        <v>3919.37</v>
      </c>
      <c r="CQ293" s="3">
        <f t="shared" si="299"/>
        <v>118.77</v>
      </c>
      <c r="CR293" s="3">
        <f t="shared" si="300"/>
        <v>0</v>
      </c>
      <c r="CS293" s="3">
        <f t="shared" si="301"/>
        <v>0</v>
      </c>
      <c r="CT293" s="3">
        <f t="shared" si="302"/>
        <v>0</v>
      </c>
      <c r="CU293" s="3">
        <f t="shared" si="303"/>
        <v>0</v>
      </c>
      <c r="CV293" s="3">
        <f t="shared" si="304"/>
        <v>0</v>
      </c>
      <c r="CW293" s="3">
        <f t="shared" si="305"/>
        <v>0</v>
      </c>
      <c r="CX293" s="3">
        <f t="shared" si="306"/>
        <v>0</v>
      </c>
      <c r="CY293" s="3">
        <f t="shared" si="307"/>
        <v>0</v>
      </c>
      <c r="CZ293" s="3">
        <f t="shared" si="308"/>
        <v>0</v>
      </c>
      <c r="DC293" s="3" t="s">
        <v>3</v>
      </c>
      <c r="DD293" s="3" t="s">
        <v>3</v>
      </c>
      <c r="DE293" s="3" t="s">
        <v>3</v>
      </c>
      <c r="DF293" s="3" t="s">
        <v>3</v>
      </c>
      <c r="DG293" s="3" t="s">
        <v>3</v>
      </c>
      <c r="DH293" s="3" t="s">
        <v>3</v>
      </c>
      <c r="DI293" s="3" t="s">
        <v>3</v>
      </c>
      <c r="DJ293" s="3" t="s">
        <v>3</v>
      </c>
      <c r="DK293" s="3" t="s">
        <v>3</v>
      </c>
      <c r="DL293" s="3" t="s">
        <v>3</v>
      </c>
      <c r="DM293" s="3" t="s">
        <v>3</v>
      </c>
      <c r="DN293" s="3">
        <v>0</v>
      </c>
      <c r="DO293" s="3">
        <v>0</v>
      </c>
      <c r="DP293" s="3">
        <v>1</v>
      </c>
      <c r="DQ293" s="3">
        <v>1</v>
      </c>
      <c r="DU293" s="3">
        <v>1013</v>
      </c>
      <c r="DV293" s="3" t="s">
        <v>161</v>
      </c>
      <c r="DW293" s="3" t="s">
        <v>161</v>
      </c>
      <c r="DX293" s="3">
        <v>1</v>
      </c>
      <c r="DZ293" s="3" t="s">
        <v>3</v>
      </c>
      <c r="EA293" s="3" t="s">
        <v>3</v>
      </c>
      <c r="EB293" s="3" t="s">
        <v>3</v>
      </c>
      <c r="EC293" s="3" t="s">
        <v>3</v>
      </c>
      <c r="EE293" s="3">
        <v>55393628</v>
      </c>
      <c r="EF293" s="3">
        <v>213</v>
      </c>
      <c r="EG293" s="3" t="s">
        <v>208</v>
      </c>
      <c r="EH293" s="3">
        <v>0</v>
      </c>
      <c r="EI293" s="3" t="s">
        <v>3</v>
      </c>
      <c r="EJ293" s="3">
        <v>1</v>
      </c>
      <c r="EK293" s="3">
        <v>400005</v>
      </c>
      <c r="EL293" s="3" t="s">
        <v>208</v>
      </c>
      <c r="EM293" s="3" t="s">
        <v>209</v>
      </c>
      <c r="EO293" s="3" t="s">
        <v>3</v>
      </c>
      <c r="EQ293" s="3">
        <v>16</v>
      </c>
      <c r="ER293" s="3">
        <v>0</v>
      </c>
      <c r="ES293" s="3">
        <v>12.07</v>
      </c>
      <c r="ET293" s="3">
        <v>0</v>
      </c>
      <c r="EU293" s="3">
        <v>0</v>
      </c>
      <c r="EV293" s="3">
        <v>0</v>
      </c>
      <c r="EW293" s="3">
        <v>0</v>
      </c>
      <c r="EX293" s="3">
        <v>0</v>
      </c>
      <c r="EY293" s="3">
        <v>0</v>
      </c>
      <c r="EZ293" s="3">
        <v>5</v>
      </c>
      <c r="FC293" s="3">
        <v>1</v>
      </c>
      <c r="FD293" s="3">
        <v>18</v>
      </c>
      <c r="FF293" s="3">
        <v>142</v>
      </c>
      <c r="FQ293" s="3">
        <v>0</v>
      </c>
      <c r="FR293" s="3">
        <v>0</v>
      </c>
      <c r="FS293" s="3">
        <v>0</v>
      </c>
      <c r="FX293" s="3">
        <v>0</v>
      </c>
      <c r="FY293" s="3">
        <v>0</v>
      </c>
      <c r="GA293" s="3" t="s">
        <v>449</v>
      </c>
      <c r="GD293" s="3">
        <v>1</v>
      </c>
      <c r="GF293" s="3">
        <v>1018491099</v>
      </c>
      <c r="GG293" s="3">
        <v>2</v>
      </c>
      <c r="GH293" s="3">
        <v>3</v>
      </c>
      <c r="GI293" s="3">
        <v>5</v>
      </c>
      <c r="GJ293" s="3">
        <v>0</v>
      </c>
      <c r="GK293" s="3">
        <v>0</v>
      </c>
      <c r="GL293" s="3">
        <f t="shared" si="309"/>
        <v>0</v>
      </c>
      <c r="GM293" s="3">
        <f t="shared" si="310"/>
        <v>3919.37</v>
      </c>
      <c r="GN293" s="3">
        <f t="shared" si="311"/>
        <v>0</v>
      </c>
      <c r="GO293" s="3">
        <f t="shared" si="312"/>
        <v>3919.37</v>
      </c>
      <c r="GP293" s="3">
        <f t="shared" si="313"/>
        <v>0</v>
      </c>
      <c r="GR293" s="3">
        <v>1</v>
      </c>
      <c r="GS293" s="3">
        <v>1</v>
      </c>
      <c r="GT293" s="3">
        <v>0</v>
      </c>
      <c r="GU293" s="3" t="s">
        <v>3</v>
      </c>
      <c r="GV293" s="3">
        <f t="shared" si="314"/>
        <v>0</v>
      </c>
      <c r="GW293" s="3">
        <v>1</v>
      </c>
      <c r="GX293" s="3">
        <f t="shared" si="315"/>
        <v>0</v>
      </c>
      <c r="HA293" s="3">
        <v>0</v>
      </c>
      <c r="HB293" s="3">
        <v>0</v>
      </c>
      <c r="HC293" s="3">
        <f t="shared" si="316"/>
        <v>0</v>
      </c>
      <c r="HE293" s="3" t="s">
        <v>211</v>
      </c>
      <c r="HF293" s="3" t="s">
        <v>30</v>
      </c>
      <c r="HM293" s="3" t="s">
        <v>3</v>
      </c>
      <c r="HN293" s="3" t="s">
        <v>3</v>
      </c>
      <c r="HO293" s="3" t="s">
        <v>3</v>
      </c>
      <c r="HP293" s="3" t="s">
        <v>3</v>
      </c>
      <c r="HQ293" s="3" t="s">
        <v>3</v>
      </c>
      <c r="HS293" s="3">
        <v>0</v>
      </c>
      <c r="IK293" s="3">
        <v>0</v>
      </c>
    </row>
    <row r="294" spans="1:255" x14ac:dyDescent="0.2">
      <c r="A294" s="2">
        <v>17</v>
      </c>
      <c r="B294" s="2">
        <v>1</v>
      </c>
      <c r="C294" s="2"/>
      <c r="D294" s="2"/>
      <c r="E294" s="2" t="s">
        <v>450</v>
      </c>
      <c r="F294" s="2" t="s">
        <v>451</v>
      </c>
      <c r="G294" s="2" t="s">
        <v>452</v>
      </c>
      <c r="H294" s="2" t="s">
        <v>161</v>
      </c>
      <c r="I294" s="2">
        <v>126</v>
      </c>
      <c r="J294" s="2">
        <v>0</v>
      </c>
      <c r="K294" s="2">
        <v>126</v>
      </c>
      <c r="L294" s="2"/>
      <c r="M294" s="2"/>
      <c r="N294" s="2"/>
      <c r="O294" s="2">
        <f t="shared" si="278"/>
        <v>540.54</v>
      </c>
      <c r="P294" s="2">
        <f t="shared" si="279"/>
        <v>540.54</v>
      </c>
      <c r="Q294" s="2">
        <f t="shared" si="280"/>
        <v>0</v>
      </c>
      <c r="R294" s="2">
        <f t="shared" si="281"/>
        <v>0</v>
      </c>
      <c r="S294" s="2">
        <f t="shared" si="282"/>
        <v>0</v>
      </c>
      <c r="T294" s="2">
        <f t="shared" si="283"/>
        <v>0</v>
      </c>
      <c r="U294" s="2">
        <f t="shared" si="284"/>
        <v>0</v>
      </c>
      <c r="V294" s="2">
        <f t="shared" si="285"/>
        <v>0</v>
      </c>
      <c r="W294" s="2">
        <f t="shared" si="286"/>
        <v>0</v>
      </c>
      <c r="X294" s="2">
        <f t="shared" si="287"/>
        <v>0</v>
      </c>
      <c r="Y294" s="2">
        <f t="shared" si="288"/>
        <v>0</v>
      </c>
      <c r="Z294" s="2"/>
      <c r="AA294" s="2">
        <v>55929113</v>
      </c>
      <c r="AB294" s="2">
        <f t="shared" si="289"/>
        <v>4.29</v>
      </c>
      <c r="AC294" s="2">
        <f t="shared" si="290"/>
        <v>4.29</v>
      </c>
      <c r="AD294" s="2">
        <f t="shared" si="291"/>
        <v>0</v>
      </c>
      <c r="AE294" s="2">
        <f t="shared" si="292"/>
        <v>0</v>
      </c>
      <c r="AF294" s="2">
        <f t="shared" si="293"/>
        <v>0</v>
      </c>
      <c r="AG294" s="2">
        <f t="shared" si="294"/>
        <v>0</v>
      </c>
      <c r="AH294" s="2">
        <f t="shared" si="295"/>
        <v>0</v>
      </c>
      <c r="AI294" s="2">
        <f t="shared" si="296"/>
        <v>0</v>
      </c>
      <c r="AJ294" s="2">
        <f t="shared" si="297"/>
        <v>0</v>
      </c>
      <c r="AK294" s="2">
        <v>4.29</v>
      </c>
      <c r="AL294" s="2">
        <v>4.29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1</v>
      </c>
      <c r="AW294" s="2">
        <v>1</v>
      </c>
      <c r="AX294" s="2"/>
      <c r="AY294" s="2"/>
      <c r="AZ294" s="2">
        <v>1</v>
      </c>
      <c r="BA294" s="2">
        <v>1</v>
      </c>
      <c r="BB294" s="2">
        <v>1</v>
      </c>
      <c r="BC294" s="2">
        <v>1</v>
      </c>
      <c r="BD294" s="2" t="s">
        <v>3</v>
      </c>
      <c r="BE294" s="2" t="s">
        <v>3</v>
      </c>
      <c r="BF294" s="2" t="s">
        <v>3</v>
      </c>
      <c r="BG294" s="2" t="s">
        <v>3</v>
      </c>
      <c r="BH294" s="2">
        <v>3</v>
      </c>
      <c r="BI294" s="2">
        <v>2</v>
      </c>
      <c r="BJ294" s="2" t="s">
        <v>451</v>
      </c>
      <c r="BK294" s="2"/>
      <c r="BL294" s="2"/>
      <c r="BM294" s="2">
        <v>400005</v>
      </c>
      <c r="BN294" s="2">
        <v>0</v>
      </c>
      <c r="BO294" s="2" t="s">
        <v>3</v>
      </c>
      <c r="BP294" s="2">
        <v>0</v>
      </c>
      <c r="BQ294" s="2">
        <v>213</v>
      </c>
      <c r="BR294" s="2">
        <v>0</v>
      </c>
      <c r="BS294" s="2">
        <v>1</v>
      </c>
      <c r="BT294" s="2">
        <v>1</v>
      </c>
      <c r="BU294" s="2">
        <v>1</v>
      </c>
      <c r="BV294" s="2">
        <v>1</v>
      </c>
      <c r="BW294" s="2">
        <v>1</v>
      </c>
      <c r="BX294" s="2">
        <v>1</v>
      </c>
      <c r="BY294" s="2" t="s">
        <v>3</v>
      </c>
      <c r="BZ294" s="2">
        <v>0</v>
      </c>
      <c r="CA294" s="2">
        <v>0</v>
      </c>
      <c r="CB294" s="2" t="s">
        <v>3</v>
      </c>
      <c r="CC294" s="2"/>
      <c r="CD294" s="2"/>
      <c r="CE294" s="2">
        <v>1566</v>
      </c>
      <c r="CF294" s="2">
        <v>0</v>
      </c>
      <c r="CG294" s="2">
        <v>0</v>
      </c>
      <c r="CH294" s="2"/>
      <c r="CI294" s="2"/>
      <c r="CJ294" s="2"/>
      <c r="CK294" s="2"/>
      <c r="CL294" s="2"/>
      <c r="CM294" s="2">
        <v>0</v>
      </c>
      <c r="CN294" s="2" t="s">
        <v>3</v>
      </c>
      <c r="CO294" s="2">
        <v>0</v>
      </c>
      <c r="CP294" s="2">
        <f t="shared" si="298"/>
        <v>540.54</v>
      </c>
      <c r="CQ294" s="2">
        <f t="shared" si="299"/>
        <v>4.29</v>
      </c>
      <c r="CR294" s="2">
        <f t="shared" si="300"/>
        <v>0</v>
      </c>
      <c r="CS294" s="2">
        <f t="shared" si="301"/>
        <v>0</v>
      </c>
      <c r="CT294" s="2">
        <f t="shared" si="302"/>
        <v>0</v>
      </c>
      <c r="CU294" s="2">
        <f t="shared" si="303"/>
        <v>0</v>
      </c>
      <c r="CV294" s="2">
        <f t="shared" si="304"/>
        <v>0</v>
      </c>
      <c r="CW294" s="2">
        <f t="shared" si="305"/>
        <v>0</v>
      </c>
      <c r="CX294" s="2">
        <f t="shared" si="306"/>
        <v>0</v>
      </c>
      <c r="CY294" s="2">
        <f t="shared" si="307"/>
        <v>0</v>
      </c>
      <c r="CZ294" s="2">
        <f t="shared" si="308"/>
        <v>0</v>
      </c>
      <c r="DA294" s="2"/>
      <c r="DB294" s="2"/>
      <c r="DC294" s="2" t="s">
        <v>3</v>
      </c>
      <c r="DD294" s="2" t="s">
        <v>3</v>
      </c>
      <c r="DE294" s="2" t="s">
        <v>3</v>
      </c>
      <c r="DF294" s="2" t="s">
        <v>3</v>
      </c>
      <c r="DG294" s="2" t="s">
        <v>3</v>
      </c>
      <c r="DH294" s="2" t="s">
        <v>3</v>
      </c>
      <c r="DI294" s="2" t="s">
        <v>3</v>
      </c>
      <c r="DJ294" s="2" t="s">
        <v>3</v>
      </c>
      <c r="DK294" s="2" t="s">
        <v>3</v>
      </c>
      <c r="DL294" s="2" t="s">
        <v>3</v>
      </c>
      <c r="DM294" s="2" t="s">
        <v>3</v>
      </c>
      <c r="DN294" s="2">
        <v>0</v>
      </c>
      <c r="DO294" s="2">
        <v>0</v>
      </c>
      <c r="DP294" s="2">
        <v>1</v>
      </c>
      <c r="DQ294" s="2">
        <v>1</v>
      </c>
      <c r="DR294" s="2"/>
      <c r="DS294" s="2"/>
      <c r="DT294" s="2"/>
      <c r="DU294" s="2">
        <v>1013</v>
      </c>
      <c r="DV294" s="2" t="s">
        <v>161</v>
      </c>
      <c r="DW294" s="2" t="s">
        <v>161</v>
      </c>
      <c r="DX294" s="2">
        <v>1</v>
      </c>
      <c r="DY294" s="2"/>
      <c r="DZ294" s="2" t="s">
        <v>3</v>
      </c>
      <c r="EA294" s="2" t="s">
        <v>3</v>
      </c>
      <c r="EB294" s="2" t="s">
        <v>3</v>
      </c>
      <c r="EC294" s="2" t="s">
        <v>3</v>
      </c>
      <c r="ED294" s="2"/>
      <c r="EE294" s="2">
        <v>55393628</v>
      </c>
      <c r="EF294" s="2">
        <v>213</v>
      </c>
      <c r="EG294" s="2" t="s">
        <v>208</v>
      </c>
      <c r="EH294" s="2">
        <v>0</v>
      </c>
      <c r="EI294" s="2" t="s">
        <v>3</v>
      </c>
      <c r="EJ294" s="2">
        <v>1</v>
      </c>
      <c r="EK294" s="2">
        <v>400005</v>
      </c>
      <c r="EL294" s="2" t="s">
        <v>208</v>
      </c>
      <c r="EM294" s="2" t="s">
        <v>209</v>
      </c>
      <c r="EN294" s="2"/>
      <c r="EO294" s="2" t="s">
        <v>3</v>
      </c>
      <c r="EP294" s="2"/>
      <c r="EQ294" s="2">
        <v>16</v>
      </c>
      <c r="ER294" s="2">
        <v>0</v>
      </c>
      <c r="ES294" s="2">
        <v>4.29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>
        <v>0</v>
      </c>
      <c r="FR294" s="2">
        <v>0</v>
      </c>
      <c r="FS294" s="2">
        <v>0</v>
      </c>
      <c r="FT294" s="2"/>
      <c r="FU294" s="2"/>
      <c r="FV294" s="2"/>
      <c r="FW294" s="2"/>
      <c r="FX294" s="2">
        <v>0</v>
      </c>
      <c r="FY294" s="2">
        <v>0</v>
      </c>
      <c r="FZ294" s="2"/>
      <c r="GA294" s="2" t="s">
        <v>453</v>
      </c>
      <c r="GB294" s="2"/>
      <c r="GC294" s="2"/>
      <c r="GD294" s="2">
        <v>1</v>
      </c>
      <c r="GE294" s="2"/>
      <c r="GF294" s="2">
        <v>579529337</v>
      </c>
      <c r="GG294" s="2">
        <v>2</v>
      </c>
      <c r="GH294" s="2">
        <v>4</v>
      </c>
      <c r="GI294" s="2">
        <v>-2</v>
      </c>
      <c r="GJ294" s="2">
        <v>0</v>
      </c>
      <c r="GK294" s="2">
        <v>0</v>
      </c>
      <c r="GL294" s="2">
        <f t="shared" si="309"/>
        <v>0</v>
      </c>
      <c r="GM294" s="2">
        <f t="shared" si="310"/>
        <v>540.54</v>
      </c>
      <c r="GN294" s="2">
        <f t="shared" si="311"/>
        <v>0</v>
      </c>
      <c r="GO294" s="2">
        <f t="shared" si="312"/>
        <v>540.54</v>
      </c>
      <c r="GP294" s="2">
        <f t="shared" si="313"/>
        <v>0</v>
      </c>
      <c r="GQ294" s="2"/>
      <c r="GR294" s="2">
        <v>1</v>
      </c>
      <c r="GS294" s="2">
        <v>2</v>
      </c>
      <c r="GT294" s="2">
        <v>0</v>
      </c>
      <c r="GU294" s="2" t="s">
        <v>3</v>
      </c>
      <c r="GV294" s="2">
        <f t="shared" si="314"/>
        <v>0</v>
      </c>
      <c r="GW294" s="2">
        <v>1</v>
      </c>
      <c r="GX294" s="2">
        <f t="shared" si="315"/>
        <v>0</v>
      </c>
      <c r="GY294" s="2"/>
      <c r="GZ294" s="2"/>
      <c r="HA294" s="2">
        <v>0</v>
      </c>
      <c r="HB294" s="2">
        <v>0</v>
      </c>
      <c r="HC294" s="2">
        <f t="shared" si="316"/>
        <v>0</v>
      </c>
      <c r="HD294" s="2"/>
      <c r="HE294" s="2" t="s">
        <v>211</v>
      </c>
      <c r="HF294" s="2" t="s">
        <v>30</v>
      </c>
      <c r="HG294" s="2"/>
      <c r="HH294" s="2"/>
      <c r="HI294" s="2"/>
      <c r="HJ294" s="2"/>
      <c r="HK294" s="2"/>
      <c r="HL294" s="2"/>
      <c r="HM294" s="2" t="s">
        <v>3</v>
      </c>
      <c r="HN294" s="2" t="s">
        <v>3</v>
      </c>
      <c r="HO294" s="2" t="s">
        <v>3</v>
      </c>
      <c r="HP294" s="2" t="s">
        <v>3</v>
      </c>
      <c r="HQ294" s="2" t="s">
        <v>3</v>
      </c>
      <c r="HR294" s="2"/>
      <c r="HS294" s="2">
        <v>0</v>
      </c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>
        <v>0</v>
      </c>
      <c r="IL294" s="2"/>
      <c r="IM294" s="2"/>
      <c r="IN294" s="2"/>
      <c r="IO294" s="2"/>
      <c r="IP294" s="2"/>
      <c r="IQ294" s="2"/>
      <c r="IR294" s="2"/>
      <c r="IS294" s="2"/>
      <c r="IT294" s="2"/>
      <c r="IU294" s="2"/>
    </row>
    <row r="295" spans="1:255" x14ac:dyDescent="0.2">
      <c r="A295" s="3">
        <v>17</v>
      </c>
      <c r="B295" s="3">
        <v>1</v>
      </c>
      <c r="E295" s="3" t="s">
        <v>450</v>
      </c>
      <c r="F295" s="3" t="s">
        <v>451</v>
      </c>
      <c r="G295" s="3" t="s">
        <v>452</v>
      </c>
      <c r="H295" s="3" t="s">
        <v>161</v>
      </c>
      <c r="I295" s="3">
        <v>126</v>
      </c>
      <c r="J295" s="3">
        <v>0</v>
      </c>
      <c r="K295" s="3">
        <v>126</v>
      </c>
      <c r="O295" s="3">
        <f t="shared" si="278"/>
        <v>5318.91</v>
      </c>
      <c r="P295" s="3">
        <f t="shared" si="279"/>
        <v>5318.91</v>
      </c>
      <c r="Q295" s="3">
        <f t="shared" si="280"/>
        <v>0</v>
      </c>
      <c r="R295" s="3">
        <f t="shared" si="281"/>
        <v>0</v>
      </c>
      <c r="S295" s="3">
        <f t="shared" si="282"/>
        <v>0</v>
      </c>
      <c r="T295" s="3">
        <f t="shared" si="283"/>
        <v>0</v>
      </c>
      <c r="U295" s="3">
        <f t="shared" si="284"/>
        <v>0</v>
      </c>
      <c r="V295" s="3">
        <f t="shared" si="285"/>
        <v>0</v>
      </c>
      <c r="W295" s="3">
        <f t="shared" si="286"/>
        <v>0</v>
      </c>
      <c r="X295" s="3">
        <f t="shared" si="287"/>
        <v>0</v>
      </c>
      <c r="Y295" s="3">
        <f t="shared" si="288"/>
        <v>0</v>
      </c>
      <c r="AA295" s="3">
        <v>55929115</v>
      </c>
      <c r="AB295" s="3">
        <f t="shared" si="289"/>
        <v>4.29</v>
      </c>
      <c r="AC295" s="3">
        <f t="shared" si="290"/>
        <v>4.29</v>
      </c>
      <c r="AD295" s="3">
        <f t="shared" si="291"/>
        <v>0</v>
      </c>
      <c r="AE295" s="3">
        <f t="shared" si="292"/>
        <v>0</v>
      </c>
      <c r="AF295" s="3">
        <f t="shared" si="293"/>
        <v>0</v>
      </c>
      <c r="AG295" s="3">
        <f t="shared" si="294"/>
        <v>0</v>
      </c>
      <c r="AH295" s="3">
        <f t="shared" si="295"/>
        <v>0</v>
      </c>
      <c r="AI295" s="3">
        <f t="shared" si="296"/>
        <v>0</v>
      </c>
      <c r="AJ295" s="3">
        <f t="shared" si="297"/>
        <v>0</v>
      </c>
      <c r="AK295" s="3">
        <v>4.29</v>
      </c>
      <c r="AL295" s="3">
        <v>4.29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1</v>
      </c>
      <c r="AW295" s="3">
        <v>1</v>
      </c>
      <c r="AZ295" s="3">
        <v>1</v>
      </c>
      <c r="BA295" s="3">
        <v>1</v>
      </c>
      <c r="BB295" s="3">
        <v>1</v>
      </c>
      <c r="BC295" s="3">
        <v>9.84</v>
      </c>
      <c r="BD295" s="3" t="s">
        <v>3</v>
      </c>
      <c r="BE295" s="3" t="s">
        <v>3</v>
      </c>
      <c r="BF295" s="3" t="s">
        <v>3</v>
      </c>
      <c r="BG295" s="3" t="s">
        <v>3</v>
      </c>
      <c r="BH295" s="3">
        <v>3</v>
      </c>
      <c r="BI295" s="3">
        <v>2</v>
      </c>
      <c r="BJ295" s="3" t="s">
        <v>451</v>
      </c>
      <c r="BM295" s="3">
        <v>400005</v>
      </c>
      <c r="BN295" s="3">
        <v>0</v>
      </c>
      <c r="BO295" s="3" t="s">
        <v>3</v>
      </c>
      <c r="BP295" s="3">
        <v>0</v>
      </c>
      <c r="BQ295" s="3">
        <v>213</v>
      </c>
      <c r="BR295" s="3">
        <v>0</v>
      </c>
      <c r="BS295" s="3">
        <v>1</v>
      </c>
      <c r="BT295" s="3">
        <v>1</v>
      </c>
      <c r="BU295" s="3">
        <v>1</v>
      </c>
      <c r="BV295" s="3">
        <v>1</v>
      </c>
      <c r="BW295" s="3">
        <v>1</v>
      </c>
      <c r="BX295" s="3">
        <v>1</v>
      </c>
      <c r="BY295" s="3" t="s">
        <v>3</v>
      </c>
      <c r="BZ295" s="3">
        <v>0</v>
      </c>
      <c r="CA295" s="3">
        <v>0</v>
      </c>
      <c r="CB295" s="3" t="s">
        <v>3</v>
      </c>
      <c r="CE295" s="3">
        <v>1566</v>
      </c>
      <c r="CF295" s="3">
        <v>0</v>
      </c>
      <c r="CG295" s="3">
        <v>0</v>
      </c>
      <c r="CM295" s="3">
        <v>0</v>
      </c>
      <c r="CN295" s="3" t="s">
        <v>3</v>
      </c>
      <c r="CO295" s="3">
        <v>0</v>
      </c>
      <c r="CP295" s="3">
        <f t="shared" si="298"/>
        <v>5318.91</v>
      </c>
      <c r="CQ295" s="3">
        <f t="shared" si="299"/>
        <v>42.21</v>
      </c>
      <c r="CR295" s="3">
        <f t="shared" si="300"/>
        <v>0</v>
      </c>
      <c r="CS295" s="3">
        <f t="shared" si="301"/>
        <v>0</v>
      </c>
      <c r="CT295" s="3">
        <f t="shared" si="302"/>
        <v>0</v>
      </c>
      <c r="CU295" s="3">
        <f t="shared" si="303"/>
        <v>0</v>
      </c>
      <c r="CV295" s="3">
        <f t="shared" si="304"/>
        <v>0</v>
      </c>
      <c r="CW295" s="3">
        <f t="shared" si="305"/>
        <v>0</v>
      </c>
      <c r="CX295" s="3">
        <f t="shared" si="306"/>
        <v>0</v>
      </c>
      <c r="CY295" s="3">
        <f t="shared" si="307"/>
        <v>0</v>
      </c>
      <c r="CZ295" s="3">
        <f t="shared" si="308"/>
        <v>0</v>
      </c>
      <c r="DC295" s="3" t="s">
        <v>3</v>
      </c>
      <c r="DD295" s="3" t="s">
        <v>3</v>
      </c>
      <c r="DE295" s="3" t="s">
        <v>3</v>
      </c>
      <c r="DF295" s="3" t="s">
        <v>3</v>
      </c>
      <c r="DG295" s="3" t="s">
        <v>3</v>
      </c>
      <c r="DH295" s="3" t="s">
        <v>3</v>
      </c>
      <c r="DI295" s="3" t="s">
        <v>3</v>
      </c>
      <c r="DJ295" s="3" t="s">
        <v>3</v>
      </c>
      <c r="DK295" s="3" t="s">
        <v>3</v>
      </c>
      <c r="DL295" s="3" t="s">
        <v>3</v>
      </c>
      <c r="DM295" s="3" t="s">
        <v>3</v>
      </c>
      <c r="DN295" s="3">
        <v>0</v>
      </c>
      <c r="DO295" s="3">
        <v>0</v>
      </c>
      <c r="DP295" s="3">
        <v>1</v>
      </c>
      <c r="DQ295" s="3">
        <v>1</v>
      </c>
      <c r="DU295" s="3">
        <v>1013</v>
      </c>
      <c r="DV295" s="3" t="s">
        <v>161</v>
      </c>
      <c r="DW295" s="3" t="s">
        <v>161</v>
      </c>
      <c r="DX295" s="3">
        <v>1</v>
      </c>
      <c r="DZ295" s="3" t="s">
        <v>3</v>
      </c>
      <c r="EA295" s="3" t="s">
        <v>3</v>
      </c>
      <c r="EB295" s="3" t="s">
        <v>3</v>
      </c>
      <c r="EC295" s="3" t="s">
        <v>3</v>
      </c>
      <c r="EE295" s="3">
        <v>55393628</v>
      </c>
      <c r="EF295" s="3">
        <v>213</v>
      </c>
      <c r="EG295" s="3" t="s">
        <v>208</v>
      </c>
      <c r="EH295" s="3">
        <v>0</v>
      </c>
      <c r="EI295" s="3" t="s">
        <v>3</v>
      </c>
      <c r="EJ295" s="3">
        <v>1</v>
      </c>
      <c r="EK295" s="3">
        <v>400005</v>
      </c>
      <c r="EL295" s="3" t="s">
        <v>208</v>
      </c>
      <c r="EM295" s="3" t="s">
        <v>209</v>
      </c>
      <c r="EO295" s="3" t="s">
        <v>3</v>
      </c>
      <c r="EQ295" s="3">
        <v>16</v>
      </c>
      <c r="ER295" s="3">
        <v>0</v>
      </c>
      <c r="ES295" s="3">
        <v>4.29</v>
      </c>
      <c r="ET295" s="3">
        <v>0</v>
      </c>
      <c r="EU295" s="3">
        <v>0</v>
      </c>
      <c r="EV295" s="3">
        <v>0</v>
      </c>
      <c r="EW295" s="3">
        <v>0</v>
      </c>
      <c r="EX295" s="3">
        <v>0</v>
      </c>
      <c r="EY295" s="3">
        <v>0</v>
      </c>
      <c r="EZ295" s="3">
        <v>5</v>
      </c>
      <c r="FC295" s="3">
        <v>1</v>
      </c>
      <c r="FD295" s="3">
        <v>18</v>
      </c>
      <c r="FF295" s="3">
        <v>50.6</v>
      </c>
      <c r="FQ295" s="3">
        <v>0</v>
      </c>
      <c r="FR295" s="3">
        <v>0</v>
      </c>
      <c r="FS295" s="3">
        <v>0</v>
      </c>
      <c r="FX295" s="3">
        <v>0</v>
      </c>
      <c r="FY295" s="3">
        <v>0</v>
      </c>
      <c r="GA295" s="3" t="s">
        <v>453</v>
      </c>
      <c r="GD295" s="3">
        <v>1</v>
      </c>
      <c r="GF295" s="3">
        <v>579529337</v>
      </c>
      <c r="GG295" s="3">
        <v>2</v>
      </c>
      <c r="GH295" s="3">
        <v>3</v>
      </c>
      <c r="GI295" s="3">
        <v>5</v>
      </c>
      <c r="GJ295" s="3">
        <v>0</v>
      </c>
      <c r="GK295" s="3">
        <v>0</v>
      </c>
      <c r="GL295" s="3">
        <f t="shared" si="309"/>
        <v>0</v>
      </c>
      <c r="GM295" s="3">
        <f t="shared" si="310"/>
        <v>5318.91</v>
      </c>
      <c r="GN295" s="3">
        <f t="shared" si="311"/>
        <v>0</v>
      </c>
      <c r="GO295" s="3">
        <f t="shared" si="312"/>
        <v>5318.91</v>
      </c>
      <c r="GP295" s="3">
        <f t="shared" si="313"/>
        <v>0</v>
      </c>
      <c r="GR295" s="3">
        <v>1</v>
      </c>
      <c r="GS295" s="3">
        <v>1</v>
      </c>
      <c r="GT295" s="3">
        <v>0</v>
      </c>
      <c r="GU295" s="3" t="s">
        <v>3</v>
      </c>
      <c r="GV295" s="3">
        <f t="shared" si="314"/>
        <v>0</v>
      </c>
      <c r="GW295" s="3">
        <v>1</v>
      </c>
      <c r="GX295" s="3">
        <f t="shared" si="315"/>
        <v>0</v>
      </c>
      <c r="HA295" s="3">
        <v>0</v>
      </c>
      <c r="HB295" s="3">
        <v>0</v>
      </c>
      <c r="HC295" s="3">
        <f t="shared" si="316"/>
        <v>0</v>
      </c>
      <c r="HE295" s="3" t="s">
        <v>211</v>
      </c>
      <c r="HF295" s="3" t="s">
        <v>30</v>
      </c>
      <c r="HM295" s="3" t="s">
        <v>3</v>
      </c>
      <c r="HN295" s="3" t="s">
        <v>3</v>
      </c>
      <c r="HO295" s="3" t="s">
        <v>3</v>
      </c>
      <c r="HP295" s="3" t="s">
        <v>3</v>
      </c>
      <c r="HQ295" s="3" t="s">
        <v>3</v>
      </c>
      <c r="HS295" s="3">
        <v>0</v>
      </c>
      <c r="IK295" s="3">
        <v>0</v>
      </c>
    </row>
    <row r="296" spans="1:255" x14ac:dyDescent="0.2">
      <c r="A296" s="2">
        <v>17</v>
      </c>
      <c r="B296" s="2">
        <v>1</v>
      </c>
      <c r="C296" s="2">
        <f>ROW(SmtRes!A461)</f>
        <v>461</v>
      </c>
      <c r="D296" s="2">
        <f>ROW(EtalonRes!A541)</f>
        <v>541</v>
      </c>
      <c r="E296" s="2" t="s">
        <v>454</v>
      </c>
      <c r="F296" s="2" t="s">
        <v>455</v>
      </c>
      <c r="G296" s="2" t="s">
        <v>456</v>
      </c>
      <c r="H296" s="2" t="s">
        <v>22</v>
      </c>
      <c r="I296" s="2">
        <v>1</v>
      </c>
      <c r="J296" s="2">
        <v>0</v>
      </c>
      <c r="K296" s="2">
        <v>1</v>
      </c>
      <c r="L296" s="2"/>
      <c r="M296" s="2"/>
      <c r="N296" s="2"/>
      <c r="O296" s="2">
        <f t="shared" si="278"/>
        <v>262.95</v>
      </c>
      <c r="P296" s="2">
        <f t="shared" si="279"/>
        <v>34.950000000000003</v>
      </c>
      <c r="Q296" s="2">
        <f>(ROUND((ROUND((((ET296*1.2))*AV296*I296),2)*BB296),2)+ROUND((ROUND(((AE296-((EU296*1.2)))*AV296*I296),2)*BS296),2))</f>
        <v>0</v>
      </c>
      <c r="R296" s="2">
        <f>(ROUND((ROUND((((EU296*1.2))*AV296*I296),2)*BS296),2)+ROUND((ROUND(((AE296-((EU296*1.2)))*AV296*I296),2)*BS296),2))</f>
        <v>0</v>
      </c>
      <c r="S296" s="2">
        <f t="shared" si="282"/>
        <v>228</v>
      </c>
      <c r="T296" s="2">
        <f t="shared" si="283"/>
        <v>0</v>
      </c>
      <c r="U296" s="2">
        <f t="shared" si="284"/>
        <v>17.285399999999999</v>
      </c>
      <c r="V296" s="2">
        <f t="shared" si="285"/>
        <v>0</v>
      </c>
      <c r="W296" s="2">
        <f t="shared" si="286"/>
        <v>0</v>
      </c>
      <c r="X296" s="2">
        <f>(ROUND((((S296+ROUND((ROUND((((EU296*1.2))*AV296*I296),2)*BS296),2))*AT296)/100),2)+ROUND(((ROUND((ROUND(((AE296-((EU296*1.2)))*AV296*I296),2)*BS296),2)*AT296)/100),2))</f>
        <v>216.6</v>
      </c>
      <c r="Y296" s="2">
        <f>(ROUND((((S296+ROUND((ROUND((((EU296*1.2))*AV296*I296),2)*BS296),2))*AU296)/100),2)+ROUND(((ROUND((ROUND(((AE296-((EU296*1.2)))*AV296*I296),2)*BS296),2)*AU296)/100),2))</f>
        <v>102.6</v>
      </c>
      <c r="Z296" s="2"/>
      <c r="AA296" s="2">
        <v>55929113</v>
      </c>
      <c r="AB296" s="2">
        <f t="shared" si="289"/>
        <v>247.684</v>
      </c>
      <c r="AC296" s="2">
        <f>ROUND(((ES296*1)),6)</f>
        <v>34</v>
      </c>
      <c r="AD296" s="2">
        <f>ROUND(((((ET296*1.2))-((EU296*1.2)))+AE296),6)</f>
        <v>0</v>
      </c>
      <c r="AE296" s="2">
        <f>ROUND(((EU296*1.2)),6)</f>
        <v>0</v>
      </c>
      <c r="AF296" s="2">
        <f>ROUND(((EV296*1.2)),6)</f>
        <v>213.684</v>
      </c>
      <c r="AG296" s="2">
        <f t="shared" si="294"/>
        <v>0</v>
      </c>
      <c r="AH296" s="2">
        <f>((EW296*1.2))</f>
        <v>16.2</v>
      </c>
      <c r="AI296" s="2">
        <f>((EX296*1.2))</f>
        <v>0</v>
      </c>
      <c r="AJ296" s="2">
        <f t="shared" si="297"/>
        <v>0</v>
      </c>
      <c r="AK296" s="2">
        <v>212.07</v>
      </c>
      <c r="AL296" s="2">
        <v>34</v>
      </c>
      <c r="AM296" s="2">
        <v>0</v>
      </c>
      <c r="AN296" s="2">
        <v>0</v>
      </c>
      <c r="AO296" s="2">
        <v>178.07</v>
      </c>
      <c r="AP296" s="2">
        <v>0</v>
      </c>
      <c r="AQ296" s="2">
        <v>13.5</v>
      </c>
      <c r="AR296" s="2">
        <v>0</v>
      </c>
      <c r="AS296" s="2">
        <v>0</v>
      </c>
      <c r="AT296" s="2">
        <v>95</v>
      </c>
      <c r="AU296" s="2">
        <v>45</v>
      </c>
      <c r="AV296" s="2">
        <v>1.0669999999999999</v>
      </c>
      <c r="AW296" s="2">
        <v>1.028</v>
      </c>
      <c r="AX296" s="2"/>
      <c r="AY296" s="2"/>
      <c r="AZ296" s="2">
        <v>1</v>
      </c>
      <c r="BA296" s="2">
        <v>1</v>
      </c>
      <c r="BB296" s="2">
        <v>1</v>
      </c>
      <c r="BC296" s="2">
        <v>1</v>
      </c>
      <c r="BD296" s="2" t="s">
        <v>3</v>
      </c>
      <c r="BE296" s="2" t="s">
        <v>3</v>
      </c>
      <c r="BF296" s="2" t="s">
        <v>3</v>
      </c>
      <c r="BG296" s="2" t="s">
        <v>3</v>
      </c>
      <c r="BH296" s="2">
        <v>0</v>
      </c>
      <c r="BI296" s="2">
        <v>2</v>
      </c>
      <c r="BJ296" s="2" t="s">
        <v>457</v>
      </c>
      <c r="BK296" s="2"/>
      <c r="BL296" s="2"/>
      <c r="BM296" s="2">
        <v>75</v>
      </c>
      <c r="BN296" s="2">
        <v>0</v>
      </c>
      <c r="BO296" s="2" t="s">
        <v>455</v>
      </c>
      <c r="BP296" s="2">
        <v>1</v>
      </c>
      <c r="BQ296" s="2">
        <v>40</v>
      </c>
      <c r="BR296" s="2">
        <v>0</v>
      </c>
      <c r="BS296" s="2">
        <v>1</v>
      </c>
      <c r="BT296" s="2">
        <v>1</v>
      </c>
      <c r="BU296" s="2">
        <v>1</v>
      </c>
      <c r="BV296" s="2">
        <v>1</v>
      </c>
      <c r="BW296" s="2">
        <v>1</v>
      </c>
      <c r="BX296" s="2">
        <v>1</v>
      </c>
      <c r="BY296" s="2" t="s">
        <v>3</v>
      </c>
      <c r="BZ296" s="2">
        <v>95</v>
      </c>
      <c r="CA296" s="2">
        <v>45</v>
      </c>
      <c r="CB296" s="2" t="s">
        <v>3</v>
      </c>
      <c r="CC296" s="2"/>
      <c r="CD296" s="2"/>
      <c r="CE296" s="2">
        <v>1566</v>
      </c>
      <c r="CF296" s="2">
        <v>0</v>
      </c>
      <c r="CG296" s="2">
        <v>0</v>
      </c>
      <c r="CH296" s="2"/>
      <c r="CI296" s="2"/>
      <c r="CJ296" s="2"/>
      <c r="CK296" s="2"/>
      <c r="CL296" s="2"/>
      <c r="CM296" s="2">
        <v>0</v>
      </c>
      <c r="CN296" s="2" t="s">
        <v>1250</v>
      </c>
      <c r="CO296" s="2">
        <v>0</v>
      </c>
      <c r="CP296" s="2">
        <f t="shared" si="298"/>
        <v>262.95</v>
      </c>
      <c r="CQ296" s="2">
        <f t="shared" si="299"/>
        <v>34.950000000000003</v>
      </c>
      <c r="CR296" s="2">
        <f>(ROUND((ROUND((((ET296*1.2))*AV296*1),2)*BB296),2)+ROUND((ROUND(((AE296-((EU296*1.2)))*AV296*1),2)*BS296),2))</f>
        <v>0</v>
      </c>
      <c r="CS296" s="2">
        <f>(ROUND((ROUND((((EU296*1.2))*AV296*1),2)*BS296),2)+ROUND((ROUND(((AE296-((EU296*1.2)))*AV296*1),2)*BS296),2))</f>
        <v>0</v>
      </c>
      <c r="CT296" s="2">
        <f t="shared" si="302"/>
        <v>228</v>
      </c>
      <c r="CU296" s="2">
        <f t="shared" si="303"/>
        <v>0</v>
      </c>
      <c r="CV296" s="2">
        <f t="shared" si="304"/>
        <v>17.285399999999999</v>
      </c>
      <c r="CW296" s="2">
        <f t="shared" si="305"/>
        <v>0</v>
      </c>
      <c r="CX296" s="2">
        <f t="shared" si="306"/>
        <v>0</v>
      </c>
      <c r="CY296" s="2">
        <f>(ROUND((((S296+ROUND((ROUND((((EU296*1.2))*AV296*1),2)*BS296),2))*AT296)/100),2)+ROUND(((ROUND((ROUND(((AE296-((EU296*1.2)))*AV296*1),2)*BS296),2)*AT296)/100),2))</f>
        <v>216.6</v>
      </c>
      <c r="CZ296" s="2">
        <f>(ROUND((((S296+ROUND((ROUND((((EU296*1.2))*AV296*1),2)*BS296),2))*AU296)/100),2)+ROUND(((ROUND((ROUND(((AE296-((EU296*1.2)))*AV296*1),2)*BS296),2)*AU296)/100),2))</f>
        <v>102.6</v>
      </c>
      <c r="DA296" s="2"/>
      <c r="DB296" s="2">
        <v>117</v>
      </c>
      <c r="DC296" s="2" t="s">
        <v>3</v>
      </c>
      <c r="DD296" s="2" t="s">
        <v>62</v>
      </c>
      <c r="DE296" s="2" t="s">
        <v>63</v>
      </c>
      <c r="DF296" s="2" t="s">
        <v>63</v>
      </c>
      <c r="DG296" s="2" t="s">
        <v>63</v>
      </c>
      <c r="DH296" s="2" t="s">
        <v>3</v>
      </c>
      <c r="DI296" s="2" t="s">
        <v>63</v>
      </c>
      <c r="DJ296" s="2" t="s">
        <v>63</v>
      </c>
      <c r="DK296" s="2" t="s">
        <v>3</v>
      </c>
      <c r="DL296" s="2" t="s">
        <v>3</v>
      </c>
      <c r="DM296" s="2" t="s">
        <v>3</v>
      </c>
      <c r="DN296" s="2">
        <v>0</v>
      </c>
      <c r="DO296" s="2">
        <v>0</v>
      </c>
      <c r="DP296" s="2">
        <v>1</v>
      </c>
      <c r="DQ296" s="2">
        <v>1</v>
      </c>
      <c r="DR296" s="2"/>
      <c r="DS296" s="2"/>
      <c r="DT296" s="2"/>
      <c r="DU296" s="2">
        <v>1013</v>
      </c>
      <c r="DV296" s="2" t="s">
        <v>22</v>
      </c>
      <c r="DW296" s="2" t="s">
        <v>22</v>
      </c>
      <c r="DX296" s="2">
        <v>1</v>
      </c>
      <c r="DY296" s="2"/>
      <c r="DZ296" s="2" t="s">
        <v>3</v>
      </c>
      <c r="EA296" s="2" t="s">
        <v>3</v>
      </c>
      <c r="EB296" s="2" t="s">
        <v>3</v>
      </c>
      <c r="EC296" s="2" t="s">
        <v>3</v>
      </c>
      <c r="ED296" s="2"/>
      <c r="EE296" s="2">
        <v>55393707</v>
      </c>
      <c r="EF296" s="2">
        <v>40</v>
      </c>
      <c r="EG296" s="2" t="s">
        <v>26</v>
      </c>
      <c r="EH296" s="2">
        <v>0</v>
      </c>
      <c r="EI296" s="2" t="s">
        <v>3</v>
      </c>
      <c r="EJ296" s="2">
        <v>2</v>
      </c>
      <c r="EK296" s="2">
        <v>75</v>
      </c>
      <c r="EL296" s="2" t="s">
        <v>458</v>
      </c>
      <c r="EM296" s="2" t="s">
        <v>459</v>
      </c>
      <c r="EN296" s="2"/>
      <c r="EO296" s="2" t="s">
        <v>67</v>
      </c>
      <c r="EP296" s="2"/>
      <c r="EQ296" s="2">
        <v>0</v>
      </c>
      <c r="ER296" s="2">
        <v>212.07</v>
      </c>
      <c r="ES296" s="2">
        <v>34</v>
      </c>
      <c r="ET296" s="2">
        <v>0</v>
      </c>
      <c r="EU296" s="2">
        <v>0</v>
      </c>
      <c r="EV296" s="2">
        <v>178.07</v>
      </c>
      <c r="EW296" s="2">
        <v>13.5</v>
      </c>
      <c r="EX296" s="2">
        <v>0</v>
      </c>
      <c r="EY296" s="2">
        <v>0</v>
      </c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>
        <v>0</v>
      </c>
      <c r="FR296" s="2">
        <v>0</v>
      </c>
      <c r="FS296" s="2">
        <v>0</v>
      </c>
      <c r="FT296" s="2"/>
      <c r="FU296" s="2"/>
      <c r="FV296" s="2"/>
      <c r="FW296" s="2"/>
      <c r="FX296" s="2">
        <v>95</v>
      </c>
      <c r="FY296" s="2">
        <v>45</v>
      </c>
      <c r="FZ296" s="2"/>
      <c r="GA296" s="2" t="s">
        <v>3</v>
      </c>
      <c r="GB296" s="2"/>
      <c r="GC296" s="2"/>
      <c r="GD296" s="2">
        <v>1</v>
      </c>
      <c r="GE296" s="2"/>
      <c r="GF296" s="2">
        <v>-1407681660</v>
      </c>
      <c r="GG296" s="2">
        <v>2</v>
      </c>
      <c r="GH296" s="2">
        <v>1</v>
      </c>
      <c r="GI296" s="2">
        <v>2</v>
      </c>
      <c r="GJ296" s="2">
        <v>0</v>
      </c>
      <c r="GK296" s="2">
        <v>0</v>
      </c>
      <c r="GL296" s="2">
        <f t="shared" si="309"/>
        <v>0</v>
      </c>
      <c r="GM296" s="2">
        <f t="shared" si="310"/>
        <v>582.15</v>
      </c>
      <c r="GN296" s="2">
        <f t="shared" si="311"/>
        <v>0</v>
      </c>
      <c r="GO296" s="2">
        <f t="shared" si="312"/>
        <v>582.15</v>
      </c>
      <c r="GP296" s="2">
        <f t="shared" si="313"/>
        <v>0</v>
      </c>
      <c r="GQ296" s="2"/>
      <c r="GR296" s="2">
        <v>0</v>
      </c>
      <c r="GS296" s="2">
        <v>3</v>
      </c>
      <c r="GT296" s="2">
        <v>0</v>
      </c>
      <c r="GU296" s="2" t="s">
        <v>3</v>
      </c>
      <c r="GV296" s="2">
        <f t="shared" si="314"/>
        <v>0</v>
      </c>
      <c r="GW296" s="2">
        <v>1</v>
      </c>
      <c r="GX296" s="2">
        <f t="shared" si="315"/>
        <v>0</v>
      </c>
      <c r="GY296" s="2"/>
      <c r="GZ296" s="2"/>
      <c r="HA296" s="2">
        <v>0</v>
      </c>
      <c r="HB296" s="2">
        <v>0</v>
      </c>
      <c r="HC296" s="2">
        <f t="shared" si="316"/>
        <v>0</v>
      </c>
      <c r="HD296" s="2"/>
      <c r="HE296" s="2" t="s">
        <v>3</v>
      </c>
      <c r="HF296" s="2" t="s">
        <v>3</v>
      </c>
      <c r="HG296" s="2"/>
      <c r="HH296" s="2"/>
      <c r="HI296" s="2"/>
      <c r="HJ296" s="2"/>
      <c r="HK296" s="2"/>
      <c r="HL296" s="2"/>
      <c r="HM296" s="2" t="s">
        <v>3</v>
      </c>
      <c r="HN296" s="2" t="s">
        <v>3</v>
      </c>
      <c r="HO296" s="2" t="s">
        <v>3</v>
      </c>
      <c r="HP296" s="2" t="s">
        <v>3</v>
      </c>
      <c r="HQ296" s="2" t="s">
        <v>3</v>
      </c>
      <c r="HR296" s="2"/>
      <c r="HS296" s="2">
        <v>0</v>
      </c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>
        <v>0</v>
      </c>
      <c r="IL296" s="2"/>
      <c r="IM296" s="2"/>
      <c r="IN296" s="2"/>
      <c r="IO296" s="2"/>
      <c r="IP296" s="2"/>
      <c r="IQ296" s="2"/>
      <c r="IR296" s="2"/>
      <c r="IS296" s="2"/>
      <c r="IT296" s="2"/>
      <c r="IU296" s="2"/>
    </row>
    <row r="297" spans="1:255" x14ac:dyDescent="0.2">
      <c r="A297" s="3">
        <v>17</v>
      </c>
      <c r="B297" s="3">
        <v>1</v>
      </c>
      <c r="C297" s="3">
        <f>ROW(SmtRes!A474)</f>
        <v>474</v>
      </c>
      <c r="D297" s="3">
        <f>ROW(EtalonRes!A554)</f>
        <v>554</v>
      </c>
      <c r="E297" s="3" t="s">
        <v>454</v>
      </c>
      <c r="F297" s="3" t="s">
        <v>455</v>
      </c>
      <c r="G297" s="3" t="s">
        <v>456</v>
      </c>
      <c r="H297" s="3" t="s">
        <v>22</v>
      </c>
      <c r="I297" s="3">
        <v>1</v>
      </c>
      <c r="J297" s="3">
        <v>0</v>
      </c>
      <c r="K297" s="3">
        <v>1</v>
      </c>
      <c r="O297" s="3">
        <f t="shared" si="278"/>
        <v>13228.41</v>
      </c>
      <c r="P297" s="3">
        <f t="shared" si="279"/>
        <v>380.61</v>
      </c>
      <c r="Q297" s="3">
        <f>(ROUND((ROUND((((ET297*1.2))*AV297*I297),2)*BB297),2)+ROUND((ROUND(((AE297-((EU297*1.2)))*AV297*I297),2)*BS297),2))</f>
        <v>0</v>
      </c>
      <c r="R297" s="3">
        <f>(ROUND((ROUND((((EU297*1.2))*AV297*I297),2)*BS297),2)+ROUND((ROUND(((AE297-((EU297*1.2)))*AV297*I297),2)*BS297),2))</f>
        <v>0</v>
      </c>
      <c r="S297" s="3">
        <f t="shared" si="282"/>
        <v>12847.8</v>
      </c>
      <c r="T297" s="3">
        <f t="shared" si="283"/>
        <v>0</v>
      </c>
      <c r="U297" s="3">
        <f t="shared" si="284"/>
        <v>17.285399999999999</v>
      </c>
      <c r="V297" s="3">
        <f t="shared" si="285"/>
        <v>0</v>
      </c>
      <c r="W297" s="3">
        <f t="shared" si="286"/>
        <v>0</v>
      </c>
      <c r="X297" s="3">
        <f>(ROUND((((S297+ROUND((ROUND((((EU297*1.2))*AV297*I297),2)*BS297),2))*AT297)/100),2)+ROUND(((ROUND((ROUND(((AE297-((EU297*1.2)))*AV297*I297),2)*BS297),2)*AT297)/100),2))</f>
        <v>12205.41</v>
      </c>
      <c r="Y297" s="3">
        <f>(ROUND((((S297+ROUND((ROUND((((EU297*1.2))*AV297*I297),2)*BS297),2))*AU297)/100),2)+ROUND(((ROUND((ROUND(((AE297-((EU297*1.2)))*AV297*I297),2)*BS297),2)*AU297)/100),2))</f>
        <v>5781.51</v>
      </c>
      <c r="AA297" s="3">
        <v>55929115</v>
      </c>
      <c r="AB297" s="3">
        <f t="shared" si="289"/>
        <v>247.684</v>
      </c>
      <c r="AC297" s="3">
        <f>ROUND(((ES297*1)),6)</f>
        <v>34</v>
      </c>
      <c r="AD297" s="3">
        <f>ROUND(((((ET297*1.2))-((EU297*1.2)))+AE297),6)</f>
        <v>0</v>
      </c>
      <c r="AE297" s="3">
        <f>ROUND(((EU297*1.2)),6)</f>
        <v>0</v>
      </c>
      <c r="AF297" s="3">
        <f>ROUND(((EV297*1.2)),6)</f>
        <v>213.684</v>
      </c>
      <c r="AG297" s="3">
        <f t="shared" si="294"/>
        <v>0</v>
      </c>
      <c r="AH297" s="3">
        <f>((EW297*1.2))</f>
        <v>16.2</v>
      </c>
      <c r="AI297" s="3">
        <f>((EX297*1.2))</f>
        <v>0</v>
      </c>
      <c r="AJ297" s="3">
        <f t="shared" si="297"/>
        <v>0</v>
      </c>
      <c r="AK297" s="3">
        <v>212.07</v>
      </c>
      <c r="AL297" s="3">
        <v>34</v>
      </c>
      <c r="AM297" s="3">
        <v>0</v>
      </c>
      <c r="AN297" s="3">
        <v>0</v>
      </c>
      <c r="AO297" s="3">
        <v>178.07</v>
      </c>
      <c r="AP297" s="3">
        <v>0</v>
      </c>
      <c r="AQ297" s="3">
        <v>13.5</v>
      </c>
      <c r="AR297" s="3">
        <v>0</v>
      </c>
      <c r="AS297" s="3">
        <v>0</v>
      </c>
      <c r="AT297" s="3">
        <v>95</v>
      </c>
      <c r="AU297" s="3">
        <v>45</v>
      </c>
      <c r="AV297" s="3">
        <v>1.0669999999999999</v>
      </c>
      <c r="AW297" s="3">
        <v>1.028</v>
      </c>
      <c r="AZ297" s="3">
        <v>1</v>
      </c>
      <c r="BA297" s="3">
        <v>56.35</v>
      </c>
      <c r="BB297" s="3">
        <v>1</v>
      </c>
      <c r="BC297" s="3">
        <v>10.89</v>
      </c>
      <c r="BD297" s="3" t="s">
        <v>3</v>
      </c>
      <c r="BE297" s="3" t="s">
        <v>3</v>
      </c>
      <c r="BF297" s="3" t="s">
        <v>3</v>
      </c>
      <c r="BG297" s="3" t="s">
        <v>3</v>
      </c>
      <c r="BH297" s="3">
        <v>0</v>
      </c>
      <c r="BI297" s="3">
        <v>2</v>
      </c>
      <c r="BJ297" s="3" t="s">
        <v>457</v>
      </c>
      <c r="BM297" s="3">
        <v>75</v>
      </c>
      <c r="BN297" s="3">
        <v>0</v>
      </c>
      <c r="BO297" s="3" t="s">
        <v>455</v>
      </c>
      <c r="BP297" s="3">
        <v>1</v>
      </c>
      <c r="BQ297" s="3">
        <v>40</v>
      </c>
      <c r="BR297" s="3">
        <v>0</v>
      </c>
      <c r="BS297" s="3">
        <v>56.35</v>
      </c>
      <c r="BT297" s="3">
        <v>1</v>
      </c>
      <c r="BU297" s="3">
        <v>1</v>
      </c>
      <c r="BV297" s="3">
        <v>1</v>
      </c>
      <c r="BW297" s="3">
        <v>1</v>
      </c>
      <c r="BX297" s="3">
        <v>1</v>
      </c>
      <c r="BY297" s="3" t="s">
        <v>3</v>
      </c>
      <c r="BZ297" s="3">
        <v>95</v>
      </c>
      <c r="CA297" s="3">
        <v>45</v>
      </c>
      <c r="CB297" s="3" t="s">
        <v>3</v>
      </c>
      <c r="CE297" s="3">
        <v>1566</v>
      </c>
      <c r="CF297" s="3">
        <v>0</v>
      </c>
      <c r="CG297" s="3">
        <v>0</v>
      </c>
      <c r="CM297" s="3">
        <v>0</v>
      </c>
      <c r="CN297" s="3" t="s">
        <v>1250</v>
      </c>
      <c r="CO297" s="3">
        <v>0</v>
      </c>
      <c r="CP297" s="3">
        <f t="shared" si="298"/>
        <v>13228.41</v>
      </c>
      <c r="CQ297" s="3">
        <f t="shared" si="299"/>
        <v>380.61</v>
      </c>
      <c r="CR297" s="3">
        <f>(ROUND((ROUND((((ET297*1.2))*AV297*1),2)*BB297),2)+ROUND((ROUND(((AE297-((EU297*1.2)))*AV297*1),2)*BS297),2))</f>
        <v>0</v>
      </c>
      <c r="CS297" s="3">
        <f>(ROUND((ROUND((((EU297*1.2))*AV297*1),2)*BS297),2)+ROUND((ROUND(((AE297-((EU297*1.2)))*AV297*1),2)*BS297),2))</f>
        <v>0</v>
      </c>
      <c r="CT297" s="3">
        <f t="shared" si="302"/>
        <v>12847.8</v>
      </c>
      <c r="CU297" s="3">
        <f t="shared" si="303"/>
        <v>0</v>
      </c>
      <c r="CV297" s="3">
        <f t="shared" si="304"/>
        <v>17.285399999999999</v>
      </c>
      <c r="CW297" s="3">
        <f t="shared" si="305"/>
        <v>0</v>
      </c>
      <c r="CX297" s="3">
        <f t="shared" si="306"/>
        <v>0</v>
      </c>
      <c r="CY297" s="3">
        <f>(ROUND((((S297+ROUND((ROUND((((EU297*1.2))*AV297*1),2)*BS297),2))*AT297)/100),2)+ROUND(((ROUND((ROUND(((AE297-((EU297*1.2)))*AV297*1),2)*BS297),2)*AT297)/100),2))</f>
        <v>12205.41</v>
      </c>
      <c r="CZ297" s="3">
        <f>(ROUND((((S297+ROUND((ROUND((((EU297*1.2))*AV297*1),2)*BS297),2))*AU297)/100),2)+ROUND(((ROUND((ROUND(((AE297-((EU297*1.2)))*AV297*1),2)*BS297),2)*AU297)/100),2))</f>
        <v>5781.51</v>
      </c>
      <c r="DB297" s="3">
        <v>118</v>
      </c>
      <c r="DC297" s="3" t="s">
        <v>3</v>
      </c>
      <c r="DD297" s="3" t="s">
        <v>62</v>
      </c>
      <c r="DE297" s="3" t="s">
        <v>63</v>
      </c>
      <c r="DF297" s="3" t="s">
        <v>63</v>
      </c>
      <c r="DG297" s="3" t="s">
        <v>63</v>
      </c>
      <c r="DH297" s="3" t="s">
        <v>3</v>
      </c>
      <c r="DI297" s="3" t="s">
        <v>63</v>
      </c>
      <c r="DJ297" s="3" t="s">
        <v>63</v>
      </c>
      <c r="DK297" s="3" t="s">
        <v>3</v>
      </c>
      <c r="DL297" s="3" t="s">
        <v>3</v>
      </c>
      <c r="DM297" s="3" t="s">
        <v>3</v>
      </c>
      <c r="DN297" s="3">
        <v>0</v>
      </c>
      <c r="DO297" s="3">
        <v>0</v>
      </c>
      <c r="DP297" s="3">
        <v>1</v>
      </c>
      <c r="DQ297" s="3">
        <v>1</v>
      </c>
      <c r="DU297" s="3">
        <v>1013</v>
      </c>
      <c r="DV297" s="3" t="s">
        <v>22</v>
      </c>
      <c r="DW297" s="3" t="s">
        <v>22</v>
      </c>
      <c r="DX297" s="3">
        <v>1</v>
      </c>
      <c r="DZ297" s="3" t="s">
        <v>3</v>
      </c>
      <c r="EA297" s="3" t="s">
        <v>3</v>
      </c>
      <c r="EB297" s="3" t="s">
        <v>3</v>
      </c>
      <c r="EC297" s="3" t="s">
        <v>3</v>
      </c>
      <c r="EE297" s="3">
        <v>55393707</v>
      </c>
      <c r="EF297" s="3">
        <v>40</v>
      </c>
      <c r="EG297" s="3" t="s">
        <v>26</v>
      </c>
      <c r="EH297" s="3">
        <v>0</v>
      </c>
      <c r="EI297" s="3" t="s">
        <v>3</v>
      </c>
      <c r="EJ297" s="3">
        <v>2</v>
      </c>
      <c r="EK297" s="3">
        <v>75</v>
      </c>
      <c r="EL297" s="3" t="s">
        <v>458</v>
      </c>
      <c r="EM297" s="3" t="s">
        <v>459</v>
      </c>
      <c r="EO297" s="3" t="s">
        <v>67</v>
      </c>
      <c r="EQ297" s="3">
        <v>0</v>
      </c>
      <c r="ER297" s="3">
        <v>212.07</v>
      </c>
      <c r="ES297" s="3">
        <v>34</v>
      </c>
      <c r="ET297" s="3">
        <v>0</v>
      </c>
      <c r="EU297" s="3">
        <v>0</v>
      </c>
      <c r="EV297" s="3">
        <v>178.07</v>
      </c>
      <c r="EW297" s="3">
        <v>13.5</v>
      </c>
      <c r="EX297" s="3">
        <v>0</v>
      </c>
      <c r="EY297" s="3">
        <v>0</v>
      </c>
      <c r="FQ297" s="3">
        <v>0</v>
      </c>
      <c r="FR297" s="3">
        <v>0</v>
      </c>
      <c r="FS297" s="3">
        <v>0</v>
      </c>
      <c r="FX297" s="3">
        <v>95</v>
      </c>
      <c r="FY297" s="3">
        <v>45</v>
      </c>
      <c r="GA297" s="3" t="s">
        <v>3</v>
      </c>
      <c r="GD297" s="3">
        <v>1</v>
      </c>
      <c r="GF297" s="3">
        <v>-1407681660</v>
      </c>
      <c r="GG297" s="3">
        <v>2</v>
      </c>
      <c r="GH297" s="3">
        <v>1</v>
      </c>
      <c r="GI297" s="3">
        <v>2</v>
      </c>
      <c r="GJ297" s="3">
        <v>0</v>
      </c>
      <c r="GK297" s="3">
        <v>0</v>
      </c>
      <c r="GL297" s="3">
        <f t="shared" si="309"/>
        <v>0</v>
      </c>
      <c r="GM297" s="3">
        <f t="shared" si="310"/>
        <v>31215.33</v>
      </c>
      <c r="GN297" s="3">
        <f t="shared" si="311"/>
        <v>0</v>
      </c>
      <c r="GO297" s="3">
        <f t="shared" si="312"/>
        <v>31215.33</v>
      </c>
      <c r="GP297" s="3">
        <f t="shared" si="313"/>
        <v>0</v>
      </c>
      <c r="GR297" s="3">
        <v>0</v>
      </c>
      <c r="GS297" s="3">
        <v>3</v>
      </c>
      <c r="GT297" s="3">
        <v>0</v>
      </c>
      <c r="GU297" s="3" t="s">
        <v>3</v>
      </c>
      <c r="GV297" s="3">
        <f t="shared" si="314"/>
        <v>0</v>
      </c>
      <c r="GW297" s="3">
        <v>1</v>
      </c>
      <c r="GX297" s="3">
        <f t="shared" si="315"/>
        <v>0</v>
      </c>
      <c r="HA297" s="3">
        <v>0</v>
      </c>
      <c r="HB297" s="3">
        <v>0</v>
      </c>
      <c r="HC297" s="3">
        <f t="shared" si="316"/>
        <v>0</v>
      </c>
      <c r="HE297" s="3" t="s">
        <v>3</v>
      </c>
      <c r="HF297" s="3" t="s">
        <v>3</v>
      </c>
      <c r="HM297" s="3" t="s">
        <v>3</v>
      </c>
      <c r="HN297" s="3" t="s">
        <v>3</v>
      </c>
      <c r="HO297" s="3" t="s">
        <v>3</v>
      </c>
      <c r="HP297" s="3" t="s">
        <v>3</v>
      </c>
      <c r="HQ297" s="3" t="s">
        <v>3</v>
      </c>
      <c r="HS297" s="3">
        <v>0</v>
      </c>
      <c r="IK297" s="3">
        <v>0</v>
      </c>
    </row>
    <row r="298" spans="1:255" x14ac:dyDescent="0.2">
      <c r="A298" s="2">
        <v>17</v>
      </c>
      <c r="B298" s="2">
        <v>1</v>
      </c>
      <c r="C298" s="2"/>
      <c r="D298" s="2"/>
      <c r="E298" s="2" t="s">
        <v>460</v>
      </c>
      <c r="F298" s="2" t="s">
        <v>461</v>
      </c>
      <c r="G298" s="2" t="s">
        <v>462</v>
      </c>
      <c r="H298" s="2" t="s">
        <v>161</v>
      </c>
      <c r="I298" s="2">
        <v>1</v>
      </c>
      <c r="J298" s="2">
        <v>0</v>
      </c>
      <c r="K298" s="2">
        <v>1</v>
      </c>
      <c r="L298" s="2"/>
      <c r="M298" s="2"/>
      <c r="N298" s="2"/>
      <c r="O298" s="2">
        <f t="shared" si="278"/>
        <v>119.11</v>
      </c>
      <c r="P298" s="2">
        <f t="shared" si="279"/>
        <v>119.11</v>
      </c>
      <c r="Q298" s="2">
        <f>(ROUND((ROUND(((ET298)*AV298*I298),2)*BB298),2)+ROUND((ROUND(((AE298-(EU298))*AV298*I298),2)*BS298),2))</f>
        <v>0</v>
      </c>
      <c r="R298" s="2">
        <f>(ROUND((ROUND(((EU298)*AV298*I298),2)*BS298),2)+ROUND((ROUND(((AE298-(EU298))*AV298*I298),2)*BS298),2))</f>
        <v>0</v>
      </c>
      <c r="S298" s="2">
        <f t="shared" si="282"/>
        <v>0</v>
      </c>
      <c r="T298" s="2">
        <f t="shared" si="283"/>
        <v>0</v>
      </c>
      <c r="U298" s="2">
        <f t="shared" si="284"/>
        <v>0</v>
      </c>
      <c r="V298" s="2">
        <f t="shared" si="285"/>
        <v>0</v>
      </c>
      <c r="W298" s="2">
        <f t="shared" si="286"/>
        <v>0</v>
      </c>
      <c r="X298" s="2">
        <f>(ROUND((((S298+ROUND((ROUND(((EU298)*AV298*I298),2)*BS298),2))*AT298)/100),2)+ROUND(((ROUND((ROUND(((AE298-(EU298))*AV298*I298),2)*BS298),2)*AT298)/100),2))</f>
        <v>0</v>
      </c>
      <c r="Y298" s="2">
        <f>(ROUND((((S298+ROUND((ROUND(((EU298)*AV298*I298),2)*BS298),2))*AU298)/100),2)+ROUND(((ROUND((ROUND(((AE298-(EU298))*AV298*I298),2)*BS298),2)*AU298)/100),2))</f>
        <v>0</v>
      </c>
      <c r="Z298" s="2"/>
      <c r="AA298" s="2">
        <v>55929113</v>
      </c>
      <c r="AB298" s="2">
        <f t="shared" si="289"/>
        <v>119.11</v>
      </c>
      <c r="AC298" s="2">
        <f>ROUND((ES298),6)</f>
        <v>119.11</v>
      </c>
      <c r="AD298" s="2">
        <f>ROUND((((ET298)-(EU298))+AE298),6)</f>
        <v>0</v>
      </c>
      <c r="AE298" s="2">
        <f>ROUND((EU298),6)</f>
        <v>0</v>
      </c>
      <c r="AF298" s="2">
        <f>ROUND((EV298),6)</f>
        <v>0</v>
      </c>
      <c r="AG298" s="2">
        <f t="shared" si="294"/>
        <v>0</v>
      </c>
      <c r="AH298" s="2">
        <f>(EW298)</f>
        <v>0</v>
      </c>
      <c r="AI298" s="2">
        <f>(EX298)</f>
        <v>0</v>
      </c>
      <c r="AJ298" s="2">
        <f t="shared" si="297"/>
        <v>0</v>
      </c>
      <c r="AK298" s="2">
        <v>119.11</v>
      </c>
      <c r="AL298" s="2">
        <v>119.11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1</v>
      </c>
      <c r="AW298" s="2">
        <v>1</v>
      </c>
      <c r="AX298" s="2"/>
      <c r="AY298" s="2"/>
      <c r="AZ298" s="2">
        <v>1</v>
      </c>
      <c r="BA298" s="2">
        <v>1</v>
      </c>
      <c r="BB298" s="2">
        <v>1</v>
      </c>
      <c r="BC298" s="2">
        <v>1</v>
      </c>
      <c r="BD298" s="2" t="s">
        <v>3</v>
      </c>
      <c r="BE298" s="2" t="s">
        <v>3</v>
      </c>
      <c r="BF298" s="2" t="s">
        <v>3</v>
      </c>
      <c r="BG298" s="2" t="s">
        <v>3</v>
      </c>
      <c r="BH298" s="2">
        <v>3</v>
      </c>
      <c r="BI298" s="2">
        <v>2</v>
      </c>
      <c r="BJ298" s="2" t="s">
        <v>461</v>
      </c>
      <c r="BK298" s="2"/>
      <c r="BL298" s="2"/>
      <c r="BM298" s="2">
        <v>400005</v>
      </c>
      <c r="BN298" s="2">
        <v>0</v>
      </c>
      <c r="BO298" s="2" t="s">
        <v>3</v>
      </c>
      <c r="BP298" s="2">
        <v>0</v>
      </c>
      <c r="BQ298" s="2">
        <v>213</v>
      </c>
      <c r="BR298" s="2">
        <v>0</v>
      </c>
      <c r="BS298" s="2">
        <v>1</v>
      </c>
      <c r="BT298" s="2">
        <v>1</v>
      </c>
      <c r="BU298" s="2">
        <v>1</v>
      </c>
      <c r="BV298" s="2">
        <v>1</v>
      </c>
      <c r="BW298" s="2">
        <v>1</v>
      </c>
      <c r="BX298" s="2">
        <v>1</v>
      </c>
      <c r="BY298" s="2" t="s">
        <v>3</v>
      </c>
      <c r="BZ298" s="2">
        <v>0</v>
      </c>
      <c r="CA298" s="2">
        <v>0</v>
      </c>
      <c r="CB298" s="2" t="s">
        <v>3</v>
      </c>
      <c r="CC298" s="2"/>
      <c r="CD298" s="2"/>
      <c r="CE298" s="2">
        <v>1566</v>
      </c>
      <c r="CF298" s="2">
        <v>0</v>
      </c>
      <c r="CG298" s="2">
        <v>0</v>
      </c>
      <c r="CH298" s="2"/>
      <c r="CI298" s="2"/>
      <c r="CJ298" s="2"/>
      <c r="CK298" s="2"/>
      <c r="CL298" s="2"/>
      <c r="CM298" s="2">
        <v>0</v>
      </c>
      <c r="CN298" s="2" t="s">
        <v>3</v>
      </c>
      <c r="CO298" s="2">
        <v>0</v>
      </c>
      <c r="CP298" s="2">
        <f t="shared" si="298"/>
        <v>119.11</v>
      </c>
      <c r="CQ298" s="2">
        <f t="shared" si="299"/>
        <v>119.11</v>
      </c>
      <c r="CR298" s="2">
        <f>(ROUND((ROUND(((ET298)*AV298*1),2)*BB298),2)+ROUND((ROUND(((AE298-(EU298))*AV298*1),2)*BS298),2))</f>
        <v>0</v>
      </c>
      <c r="CS298" s="2">
        <f>(ROUND((ROUND(((EU298)*AV298*1),2)*BS298),2)+ROUND((ROUND(((AE298-(EU298))*AV298*1),2)*BS298),2))</f>
        <v>0</v>
      </c>
      <c r="CT298" s="2">
        <f t="shared" si="302"/>
        <v>0</v>
      </c>
      <c r="CU298" s="2">
        <f t="shared" si="303"/>
        <v>0</v>
      </c>
      <c r="CV298" s="2">
        <f t="shared" si="304"/>
        <v>0</v>
      </c>
      <c r="CW298" s="2">
        <f t="shared" si="305"/>
        <v>0</v>
      </c>
      <c r="CX298" s="2">
        <f t="shared" si="306"/>
        <v>0</v>
      </c>
      <c r="CY298" s="2">
        <f>(ROUND((((S298+ROUND((ROUND(((EU298)*AV298*1),2)*BS298),2))*AT298)/100),2)+ROUND(((ROUND((ROUND(((AE298-(EU298))*AV298*1),2)*BS298),2)*AT298)/100),2))</f>
        <v>0</v>
      </c>
      <c r="CZ298" s="2">
        <f>(ROUND((((S298+ROUND((ROUND(((EU298)*AV298*1),2)*BS298),2))*AU298)/100),2)+ROUND(((ROUND((ROUND(((AE298-(EU298))*AV298*1),2)*BS298),2)*AU298)/100),2))</f>
        <v>0</v>
      </c>
      <c r="DA298" s="2"/>
      <c r="DB298" s="2"/>
      <c r="DC298" s="2" t="s">
        <v>3</v>
      </c>
      <c r="DD298" s="2" t="s">
        <v>3</v>
      </c>
      <c r="DE298" s="2" t="s">
        <v>3</v>
      </c>
      <c r="DF298" s="2" t="s">
        <v>3</v>
      </c>
      <c r="DG298" s="2" t="s">
        <v>3</v>
      </c>
      <c r="DH298" s="2" t="s">
        <v>3</v>
      </c>
      <c r="DI298" s="2" t="s">
        <v>3</v>
      </c>
      <c r="DJ298" s="2" t="s">
        <v>3</v>
      </c>
      <c r="DK298" s="2" t="s">
        <v>3</v>
      </c>
      <c r="DL298" s="2" t="s">
        <v>3</v>
      </c>
      <c r="DM298" s="2" t="s">
        <v>3</v>
      </c>
      <c r="DN298" s="2">
        <v>0</v>
      </c>
      <c r="DO298" s="2">
        <v>0</v>
      </c>
      <c r="DP298" s="2">
        <v>1</v>
      </c>
      <c r="DQ298" s="2">
        <v>1</v>
      </c>
      <c r="DR298" s="2"/>
      <c r="DS298" s="2"/>
      <c r="DT298" s="2"/>
      <c r="DU298" s="2">
        <v>1013</v>
      </c>
      <c r="DV298" s="2" t="s">
        <v>161</v>
      </c>
      <c r="DW298" s="2" t="s">
        <v>161</v>
      </c>
      <c r="DX298" s="2">
        <v>1</v>
      </c>
      <c r="DY298" s="2"/>
      <c r="DZ298" s="2" t="s">
        <v>3</v>
      </c>
      <c r="EA298" s="2" t="s">
        <v>3</v>
      </c>
      <c r="EB298" s="2" t="s">
        <v>3</v>
      </c>
      <c r="EC298" s="2" t="s">
        <v>3</v>
      </c>
      <c r="ED298" s="2"/>
      <c r="EE298" s="2">
        <v>55393628</v>
      </c>
      <c r="EF298" s="2">
        <v>213</v>
      </c>
      <c r="EG298" s="2" t="s">
        <v>208</v>
      </c>
      <c r="EH298" s="2">
        <v>0</v>
      </c>
      <c r="EI298" s="2" t="s">
        <v>3</v>
      </c>
      <c r="EJ298" s="2">
        <v>1</v>
      </c>
      <c r="EK298" s="2">
        <v>400005</v>
      </c>
      <c r="EL298" s="2" t="s">
        <v>208</v>
      </c>
      <c r="EM298" s="2" t="s">
        <v>209</v>
      </c>
      <c r="EN298" s="2"/>
      <c r="EO298" s="2" t="s">
        <v>3</v>
      </c>
      <c r="EP298" s="2"/>
      <c r="EQ298" s="2">
        <v>16</v>
      </c>
      <c r="ER298" s="2">
        <v>0</v>
      </c>
      <c r="ES298" s="2">
        <v>119.11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>
        <v>0</v>
      </c>
      <c r="FR298" s="2">
        <v>0</v>
      </c>
      <c r="FS298" s="2">
        <v>0</v>
      </c>
      <c r="FT298" s="2"/>
      <c r="FU298" s="2"/>
      <c r="FV298" s="2"/>
      <c r="FW298" s="2"/>
      <c r="FX298" s="2">
        <v>0</v>
      </c>
      <c r="FY298" s="2">
        <v>0</v>
      </c>
      <c r="FZ298" s="2"/>
      <c r="GA298" s="2" t="s">
        <v>463</v>
      </c>
      <c r="GB298" s="2"/>
      <c r="GC298" s="2"/>
      <c r="GD298" s="2">
        <v>1</v>
      </c>
      <c r="GE298" s="2"/>
      <c r="GF298" s="2">
        <v>1199130103</v>
      </c>
      <c r="GG298" s="2">
        <v>2</v>
      </c>
      <c r="GH298" s="2">
        <v>4</v>
      </c>
      <c r="GI298" s="2">
        <v>-2</v>
      </c>
      <c r="GJ298" s="2">
        <v>0</v>
      </c>
      <c r="GK298" s="2">
        <v>0</v>
      </c>
      <c r="GL298" s="2">
        <f t="shared" si="309"/>
        <v>0</v>
      </c>
      <c r="GM298" s="2">
        <f t="shared" si="310"/>
        <v>119.11</v>
      </c>
      <c r="GN298" s="2">
        <f t="shared" si="311"/>
        <v>0</v>
      </c>
      <c r="GO298" s="2">
        <f t="shared" si="312"/>
        <v>119.11</v>
      </c>
      <c r="GP298" s="2">
        <f t="shared" si="313"/>
        <v>0</v>
      </c>
      <c r="GQ298" s="2"/>
      <c r="GR298" s="2">
        <v>1</v>
      </c>
      <c r="GS298" s="2">
        <v>2</v>
      </c>
      <c r="GT298" s="2">
        <v>0</v>
      </c>
      <c r="GU298" s="2" t="s">
        <v>3</v>
      </c>
      <c r="GV298" s="2">
        <f t="shared" si="314"/>
        <v>0</v>
      </c>
      <c r="GW298" s="2">
        <v>1</v>
      </c>
      <c r="GX298" s="2">
        <f t="shared" si="315"/>
        <v>0</v>
      </c>
      <c r="GY298" s="2"/>
      <c r="GZ298" s="2"/>
      <c r="HA298" s="2">
        <v>0</v>
      </c>
      <c r="HB298" s="2">
        <v>0</v>
      </c>
      <c r="HC298" s="2">
        <f t="shared" si="316"/>
        <v>0</v>
      </c>
      <c r="HD298" s="2"/>
      <c r="HE298" s="2" t="s">
        <v>211</v>
      </c>
      <c r="HF298" s="2" t="s">
        <v>30</v>
      </c>
      <c r="HG298" s="2"/>
      <c r="HH298" s="2"/>
      <c r="HI298" s="2"/>
      <c r="HJ298" s="2"/>
      <c r="HK298" s="2"/>
      <c r="HL298" s="2"/>
      <c r="HM298" s="2" t="s">
        <v>3</v>
      </c>
      <c r="HN298" s="2" t="s">
        <v>3</v>
      </c>
      <c r="HO298" s="2" t="s">
        <v>3</v>
      </c>
      <c r="HP298" s="2" t="s">
        <v>3</v>
      </c>
      <c r="HQ298" s="2" t="s">
        <v>3</v>
      </c>
      <c r="HR298" s="2"/>
      <c r="HS298" s="2">
        <v>0</v>
      </c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>
        <v>0</v>
      </c>
      <c r="IL298" s="2"/>
      <c r="IM298" s="2"/>
      <c r="IN298" s="2"/>
      <c r="IO298" s="2"/>
      <c r="IP298" s="2"/>
      <c r="IQ298" s="2"/>
      <c r="IR298" s="2"/>
      <c r="IS298" s="2"/>
      <c r="IT298" s="2"/>
      <c r="IU298" s="2"/>
    </row>
    <row r="299" spans="1:255" x14ac:dyDescent="0.2">
      <c r="A299" s="3">
        <v>17</v>
      </c>
      <c r="B299" s="3">
        <v>1</v>
      </c>
      <c r="E299" s="3" t="s">
        <v>460</v>
      </c>
      <c r="F299" s="3" t="s">
        <v>461</v>
      </c>
      <c r="G299" s="3" t="s">
        <v>462</v>
      </c>
      <c r="H299" s="3" t="s">
        <v>161</v>
      </c>
      <c r="I299" s="3">
        <v>1</v>
      </c>
      <c r="J299" s="3">
        <v>0</v>
      </c>
      <c r="K299" s="3">
        <v>1</v>
      </c>
      <c r="O299" s="3">
        <f t="shared" si="278"/>
        <v>1172.04</v>
      </c>
      <c r="P299" s="3">
        <f t="shared" si="279"/>
        <v>1172.04</v>
      </c>
      <c r="Q299" s="3">
        <f>(ROUND((ROUND(((ET299)*AV299*I299),2)*BB299),2)+ROUND((ROUND(((AE299-(EU299))*AV299*I299),2)*BS299),2))</f>
        <v>0</v>
      </c>
      <c r="R299" s="3">
        <f>(ROUND((ROUND(((EU299)*AV299*I299),2)*BS299),2)+ROUND((ROUND(((AE299-(EU299))*AV299*I299),2)*BS299),2))</f>
        <v>0</v>
      </c>
      <c r="S299" s="3">
        <f t="shared" si="282"/>
        <v>0</v>
      </c>
      <c r="T299" s="3">
        <f t="shared" si="283"/>
        <v>0</v>
      </c>
      <c r="U299" s="3">
        <f t="shared" si="284"/>
        <v>0</v>
      </c>
      <c r="V299" s="3">
        <f t="shared" si="285"/>
        <v>0</v>
      </c>
      <c r="W299" s="3">
        <f t="shared" si="286"/>
        <v>0</v>
      </c>
      <c r="X299" s="3">
        <f>(ROUND((((S299+ROUND((ROUND(((EU299)*AV299*I299),2)*BS299),2))*AT299)/100),2)+ROUND(((ROUND((ROUND(((AE299-(EU299))*AV299*I299),2)*BS299),2)*AT299)/100),2))</f>
        <v>0</v>
      </c>
      <c r="Y299" s="3">
        <f>(ROUND((((S299+ROUND((ROUND(((EU299)*AV299*I299),2)*BS299),2))*AU299)/100),2)+ROUND(((ROUND((ROUND(((AE299-(EU299))*AV299*I299),2)*BS299),2)*AU299)/100),2))</f>
        <v>0</v>
      </c>
      <c r="AA299" s="3">
        <v>55929115</v>
      </c>
      <c r="AB299" s="3">
        <f t="shared" si="289"/>
        <v>119.11</v>
      </c>
      <c r="AC299" s="3">
        <f>ROUND((ES299),6)</f>
        <v>119.11</v>
      </c>
      <c r="AD299" s="3">
        <f>ROUND((((ET299)-(EU299))+AE299),6)</f>
        <v>0</v>
      </c>
      <c r="AE299" s="3">
        <f>ROUND((EU299),6)</f>
        <v>0</v>
      </c>
      <c r="AF299" s="3">
        <f>ROUND((EV299),6)</f>
        <v>0</v>
      </c>
      <c r="AG299" s="3">
        <f t="shared" si="294"/>
        <v>0</v>
      </c>
      <c r="AH299" s="3">
        <f>(EW299)</f>
        <v>0</v>
      </c>
      <c r="AI299" s="3">
        <f>(EX299)</f>
        <v>0</v>
      </c>
      <c r="AJ299" s="3">
        <f t="shared" si="297"/>
        <v>0</v>
      </c>
      <c r="AK299" s="3">
        <v>119.11</v>
      </c>
      <c r="AL299" s="3">
        <v>119.11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1</v>
      </c>
      <c r="AW299" s="3">
        <v>1</v>
      </c>
      <c r="AZ299" s="3">
        <v>1</v>
      </c>
      <c r="BA299" s="3">
        <v>1</v>
      </c>
      <c r="BB299" s="3">
        <v>1</v>
      </c>
      <c r="BC299" s="3">
        <v>9.84</v>
      </c>
      <c r="BD299" s="3" t="s">
        <v>3</v>
      </c>
      <c r="BE299" s="3" t="s">
        <v>3</v>
      </c>
      <c r="BF299" s="3" t="s">
        <v>3</v>
      </c>
      <c r="BG299" s="3" t="s">
        <v>3</v>
      </c>
      <c r="BH299" s="3">
        <v>3</v>
      </c>
      <c r="BI299" s="3">
        <v>2</v>
      </c>
      <c r="BJ299" s="3" t="s">
        <v>461</v>
      </c>
      <c r="BM299" s="3">
        <v>400005</v>
      </c>
      <c r="BN299" s="3">
        <v>0</v>
      </c>
      <c r="BO299" s="3" t="s">
        <v>3</v>
      </c>
      <c r="BP299" s="3">
        <v>0</v>
      </c>
      <c r="BQ299" s="3">
        <v>213</v>
      </c>
      <c r="BR299" s="3">
        <v>0</v>
      </c>
      <c r="BS299" s="3">
        <v>1</v>
      </c>
      <c r="BT299" s="3">
        <v>1</v>
      </c>
      <c r="BU299" s="3">
        <v>1</v>
      </c>
      <c r="BV299" s="3">
        <v>1</v>
      </c>
      <c r="BW299" s="3">
        <v>1</v>
      </c>
      <c r="BX299" s="3">
        <v>1</v>
      </c>
      <c r="BY299" s="3" t="s">
        <v>3</v>
      </c>
      <c r="BZ299" s="3">
        <v>0</v>
      </c>
      <c r="CA299" s="3">
        <v>0</v>
      </c>
      <c r="CB299" s="3" t="s">
        <v>3</v>
      </c>
      <c r="CE299" s="3">
        <v>1566</v>
      </c>
      <c r="CF299" s="3">
        <v>0</v>
      </c>
      <c r="CG299" s="3">
        <v>0</v>
      </c>
      <c r="CM299" s="3">
        <v>0</v>
      </c>
      <c r="CN299" s="3" t="s">
        <v>3</v>
      </c>
      <c r="CO299" s="3">
        <v>0</v>
      </c>
      <c r="CP299" s="3">
        <f t="shared" si="298"/>
        <v>1172.04</v>
      </c>
      <c r="CQ299" s="3">
        <f t="shared" si="299"/>
        <v>1172.04</v>
      </c>
      <c r="CR299" s="3">
        <f>(ROUND((ROUND(((ET299)*AV299*1),2)*BB299),2)+ROUND((ROUND(((AE299-(EU299))*AV299*1),2)*BS299),2))</f>
        <v>0</v>
      </c>
      <c r="CS299" s="3">
        <f>(ROUND((ROUND(((EU299)*AV299*1),2)*BS299),2)+ROUND((ROUND(((AE299-(EU299))*AV299*1),2)*BS299),2))</f>
        <v>0</v>
      </c>
      <c r="CT299" s="3">
        <f t="shared" si="302"/>
        <v>0</v>
      </c>
      <c r="CU299" s="3">
        <f t="shared" si="303"/>
        <v>0</v>
      </c>
      <c r="CV299" s="3">
        <f t="shared" si="304"/>
        <v>0</v>
      </c>
      <c r="CW299" s="3">
        <f t="shared" si="305"/>
        <v>0</v>
      </c>
      <c r="CX299" s="3">
        <f t="shared" si="306"/>
        <v>0</v>
      </c>
      <c r="CY299" s="3">
        <f>(ROUND((((S299+ROUND((ROUND(((EU299)*AV299*1),2)*BS299),2))*AT299)/100),2)+ROUND(((ROUND((ROUND(((AE299-(EU299))*AV299*1),2)*BS299),2)*AT299)/100),2))</f>
        <v>0</v>
      </c>
      <c r="CZ299" s="3">
        <f>(ROUND((((S299+ROUND((ROUND(((EU299)*AV299*1),2)*BS299),2))*AU299)/100),2)+ROUND(((ROUND((ROUND(((AE299-(EU299))*AV299*1),2)*BS299),2)*AU299)/100),2))</f>
        <v>0</v>
      </c>
      <c r="DC299" s="3" t="s">
        <v>3</v>
      </c>
      <c r="DD299" s="3" t="s">
        <v>3</v>
      </c>
      <c r="DE299" s="3" t="s">
        <v>3</v>
      </c>
      <c r="DF299" s="3" t="s">
        <v>3</v>
      </c>
      <c r="DG299" s="3" t="s">
        <v>3</v>
      </c>
      <c r="DH299" s="3" t="s">
        <v>3</v>
      </c>
      <c r="DI299" s="3" t="s">
        <v>3</v>
      </c>
      <c r="DJ299" s="3" t="s">
        <v>3</v>
      </c>
      <c r="DK299" s="3" t="s">
        <v>3</v>
      </c>
      <c r="DL299" s="3" t="s">
        <v>3</v>
      </c>
      <c r="DM299" s="3" t="s">
        <v>3</v>
      </c>
      <c r="DN299" s="3">
        <v>0</v>
      </c>
      <c r="DO299" s="3">
        <v>0</v>
      </c>
      <c r="DP299" s="3">
        <v>1</v>
      </c>
      <c r="DQ299" s="3">
        <v>1</v>
      </c>
      <c r="DU299" s="3">
        <v>1013</v>
      </c>
      <c r="DV299" s="3" t="s">
        <v>161</v>
      </c>
      <c r="DW299" s="3" t="s">
        <v>161</v>
      </c>
      <c r="DX299" s="3">
        <v>1</v>
      </c>
      <c r="DZ299" s="3" t="s">
        <v>3</v>
      </c>
      <c r="EA299" s="3" t="s">
        <v>3</v>
      </c>
      <c r="EB299" s="3" t="s">
        <v>3</v>
      </c>
      <c r="EC299" s="3" t="s">
        <v>3</v>
      </c>
      <c r="EE299" s="3">
        <v>55393628</v>
      </c>
      <c r="EF299" s="3">
        <v>213</v>
      </c>
      <c r="EG299" s="3" t="s">
        <v>208</v>
      </c>
      <c r="EH299" s="3">
        <v>0</v>
      </c>
      <c r="EI299" s="3" t="s">
        <v>3</v>
      </c>
      <c r="EJ299" s="3">
        <v>1</v>
      </c>
      <c r="EK299" s="3">
        <v>400005</v>
      </c>
      <c r="EL299" s="3" t="s">
        <v>208</v>
      </c>
      <c r="EM299" s="3" t="s">
        <v>209</v>
      </c>
      <c r="EO299" s="3" t="s">
        <v>3</v>
      </c>
      <c r="EQ299" s="3">
        <v>16</v>
      </c>
      <c r="ER299" s="3">
        <v>0</v>
      </c>
      <c r="ES299" s="3">
        <v>119.11</v>
      </c>
      <c r="ET299" s="3">
        <v>0</v>
      </c>
      <c r="EU299" s="3">
        <v>0</v>
      </c>
      <c r="EV299" s="3">
        <v>0</v>
      </c>
      <c r="EW299" s="3">
        <v>0</v>
      </c>
      <c r="EX299" s="3">
        <v>0</v>
      </c>
      <c r="EY299" s="3">
        <v>0</v>
      </c>
      <c r="EZ299" s="3">
        <v>5</v>
      </c>
      <c r="FC299" s="3">
        <v>1</v>
      </c>
      <c r="FD299" s="3">
        <v>18</v>
      </c>
      <c r="FF299" s="3">
        <v>1401.85</v>
      </c>
      <c r="FQ299" s="3">
        <v>0</v>
      </c>
      <c r="FR299" s="3">
        <v>0</v>
      </c>
      <c r="FS299" s="3">
        <v>0</v>
      </c>
      <c r="FX299" s="3">
        <v>0</v>
      </c>
      <c r="FY299" s="3">
        <v>0</v>
      </c>
      <c r="GA299" s="3" t="s">
        <v>463</v>
      </c>
      <c r="GD299" s="3">
        <v>1</v>
      </c>
      <c r="GF299" s="3">
        <v>1199130103</v>
      </c>
      <c r="GG299" s="3">
        <v>2</v>
      </c>
      <c r="GH299" s="3">
        <v>3</v>
      </c>
      <c r="GI299" s="3">
        <v>5</v>
      </c>
      <c r="GJ299" s="3">
        <v>0</v>
      </c>
      <c r="GK299" s="3">
        <v>0</v>
      </c>
      <c r="GL299" s="3">
        <f t="shared" si="309"/>
        <v>0</v>
      </c>
      <c r="GM299" s="3">
        <f t="shared" si="310"/>
        <v>1172.04</v>
      </c>
      <c r="GN299" s="3">
        <f t="shared" si="311"/>
        <v>0</v>
      </c>
      <c r="GO299" s="3">
        <f t="shared" si="312"/>
        <v>1172.04</v>
      </c>
      <c r="GP299" s="3">
        <f t="shared" si="313"/>
        <v>0</v>
      </c>
      <c r="GR299" s="3">
        <v>1</v>
      </c>
      <c r="GS299" s="3">
        <v>1</v>
      </c>
      <c r="GT299" s="3">
        <v>0</v>
      </c>
      <c r="GU299" s="3" t="s">
        <v>3</v>
      </c>
      <c r="GV299" s="3">
        <f t="shared" si="314"/>
        <v>0</v>
      </c>
      <c r="GW299" s="3">
        <v>1</v>
      </c>
      <c r="GX299" s="3">
        <f t="shared" si="315"/>
        <v>0</v>
      </c>
      <c r="HA299" s="3">
        <v>0</v>
      </c>
      <c r="HB299" s="3">
        <v>0</v>
      </c>
      <c r="HC299" s="3">
        <f t="shared" si="316"/>
        <v>0</v>
      </c>
      <c r="HE299" s="3" t="s">
        <v>211</v>
      </c>
      <c r="HF299" s="3" t="s">
        <v>30</v>
      </c>
      <c r="HM299" s="3" t="s">
        <v>3</v>
      </c>
      <c r="HN299" s="3" t="s">
        <v>3</v>
      </c>
      <c r="HO299" s="3" t="s">
        <v>3</v>
      </c>
      <c r="HP299" s="3" t="s">
        <v>3</v>
      </c>
      <c r="HQ299" s="3" t="s">
        <v>3</v>
      </c>
      <c r="HS299" s="3">
        <v>0</v>
      </c>
      <c r="IK299" s="3">
        <v>0</v>
      </c>
    </row>
    <row r="300" spans="1:255" x14ac:dyDescent="0.2">
      <c r="A300" s="2">
        <v>17</v>
      </c>
      <c r="B300" s="2">
        <v>1</v>
      </c>
      <c r="C300" s="2">
        <f>ROW(SmtRes!A484)</f>
        <v>484</v>
      </c>
      <c r="D300" s="2">
        <f>ROW(EtalonRes!A564)</f>
        <v>564</v>
      </c>
      <c r="E300" s="2" t="s">
        <v>464</v>
      </c>
      <c r="F300" s="2" t="s">
        <v>465</v>
      </c>
      <c r="G300" s="2" t="s">
        <v>466</v>
      </c>
      <c r="H300" s="2" t="s">
        <v>22</v>
      </c>
      <c r="I300" s="2">
        <v>18</v>
      </c>
      <c r="J300" s="2">
        <v>0</v>
      </c>
      <c r="K300" s="2">
        <v>18</v>
      </c>
      <c r="L300" s="2"/>
      <c r="M300" s="2"/>
      <c r="N300" s="2"/>
      <c r="O300" s="2">
        <f t="shared" si="278"/>
        <v>612.37</v>
      </c>
      <c r="P300" s="2">
        <f t="shared" si="279"/>
        <v>406.8</v>
      </c>
      <c r="Q300" s="2">
        <f>(ROUND((ROUND((((ET300*1.2))*AV300*I300),2)*BB300),2)+ROUND((ROUND(((AE300-((EU300*1.2)))*AV300*I300),2)*BS300),2))</f>
        <v>0</v>
      </c>
      <c r="R300" s="2">
        <f>(ROUND((ROUND((((EU300*1.2))*AV300*I300),2)*BS300),2)+ROUND((ROUND(((AE300-((EU300*1.2)))*AV300*I300),2)*BS300),2))</f>
        <v>0</v>
      </c>
      <c r="S300" s="2">
        <f t="shared" si="282"/>
        <v>205.57</v>
      </c>
      <c r="T300" s="2">
        <f t="shared" si="283"/>
        <v>0</v>
      </c>
      <c r="U300" s="2">
        <f t="shared" si="284"/>
        <v>16.282944000000001</v>
      </c>
      <c r="V300" s="2">
        <f t="shared" si="285"/>
        <v>0</v>
      </c>
      <c r="W300" s="2">
        <f t="shared" si="286"/>
        <v>0</v>
      </c>
      <c r="X300" s="2">
        <f>(ROUND((((S300+ROUND((ROUND((((EU300*1.2))*AV300*I300),2)*BS300),2))*AT300)/100),2)+ROUND(((ROUND((ROUND(((AE300-((EU300*1.2)))*AV300*I300),2)*BS300),2)*AT300)/100),2))</f>
        <v>185.01</v>
      </c>
      <c r="Y300" s="2">
        <f>(ROUND((((S300+ROUND((ROUND((((EU300*1.2))*AV300*I300),2)*BS300),2))*AU300)/100),2)+ROUND(((ROUND((ROUND(((AE300-((EU300*1.2)))*AV300*I300),2)*BS300),2)*AU300)/100),2))</f>
        <v>94.56</v>
      </c>
      <c r="Z300" s="2"/>
      <c r="AA300" s="2">
        <v>55929113</v>
      </c>
      <c r="AB300" s="2">
        <f t="shared" si="289"/>
        <v>33.508000000000003</v>
      </c>
      <c r="AC300" s="2">
        <f>ROUND(((ES300*1)),6)</f>
        <v>22.6</v>
      </c>
      <c r="AD300" s="2">
        <f>ROUND(((((ET300*1.2))-((EU300*1.2)))+AE300),6)</f>
        <v>0</v>
      </c>
      <c r="AE300" s="2">
        <f>ROUND(((EU300*1.2)),6)</f>
        <v>0</v>
      </c>
      <c r="AF300" s="2">
        <f>ROUND(((EV300*1.2)),6)</f>
        <v>10.907999999999999</v>
      </c>
      <c r="AG300" s="2">
        <f t="shared" si="294"/>
        <v>0</v>
      </c>
      <c r="AH300" s="2">
        <f>((EW300*1.2))</f>
        <v>0.86399999999999999</v>
      </c>
      <c r="AI300" s="2">
        <f>((EX300*1.2))</f>
        <v>0</v>
      </c>
      <c r="AJ300" s="2">
        <f t="shared" si="297"/>
        <v>0</v>
      </c>
      <c r="AK300" s="2">
        <v>31.69</v>
      </c>
      <c r="AL300" s="2">
        <v>22.6</v>
      </c>
      <c r="AM300" s="2">
        <v>0</v>
      </c>
      <c r="AN300" s="2">
        <v>0</v>
      </c>
      <c r="AO300" s="2">
        <v>9.09</v>
      </c>
      <c r="AP300" s="2">
        <v>0</v>
      </c>
      <c r="AQ300" s="2">
        <v>0.72</v>
      </c>
      <c r="AR300" s="2">
        <v>0</v>
      </c>
      <c r="AS300" s="2">
        <v>0</v>
      </c>
      <c r="AT300" s="2">
        <v>90</v>
      </c>
      <c r="AU300" s="2">
        <v>46</v>
      </c>
      <c r="AV300" s="2">
        <v>1.0469999999999999</v>
      </c>
      <c r="AW300" s="2">
        <v>1</v>
      </c>
      <c r="AX300" s="2"/>
      <c r="AY300" s="2"/>
      <c r="AZ300" s="2">
        <v>1</v>
      </c>
      <c r="BA300" s="2">
        <v>1</v>
      </c>
      <c r="BB300" s="2">
        <v>1</v>
      </c>
      <c r="BC300" s="2">
        <v>1</v>
      </c>
      <c r="BD300" s="2" t="s">
        <v>3</v>
      </c>
      <c r="BE300" s="2" t="s">
        <v>3</v>
      </c>
      <c r="BF300" s="2" t="s">
        <v>3</v>
      </c>
      <c r="BG300" s="2" t="s">
        <v>3</v>
      </c>
      <c r="BH300" s="2">
        <v>0</v>
      </c>
      <c r="BI300" s="2">
        <v>2</v>
      </c>
      <c r="BJ300" s="2" t="s">
        <v>467</v>
      </c>
      <c r="BK300" s="2"/>
      <c r="BL300" s="2"/>
      <c r="BM300" s="2">
        <v>68</v>
      </c>
      <c r="BN300" s="2">
        <v>0</v>
      </c>
      <c r="BO300" s="2" t="s">
        <v>465</v>
      </c>
      <c r="BP300" s="2">
        <v>1</v>
      </c>
      <c r="BQ300" s="2">
        <v>40</v>
      </c>
      <c r="BR300" s="2">
        <v>0</v>
      </c>
      <c r="BS300" s="2">
        <v>1</v>
      </c>
      <c r="BT300" s="2">
        <v>1</v>
      </c>
      <c r="BU300" s="2">
        <v>1</v>
      </c>
      <c r="BV300" s="2">
        <v>1</v>
      </c>
      <c r="BW300" s="2">
        <v>1</v>
      </c>
      <c r="BX300" s="2">
        <v>1</v>
      </c>
      <c r="BY300" s="2" t="s">
        <v>3</v>
      </c>
      <c r="BZ300" s="2">
        <v>90</v>
      </c>
      <c r="CA300" s="2">
        <v>46</v>
      </c>
      <c r="CB300" s="2" t="s">
        <v>3</v>
      </c>
      <c r="CC300" s="2"/>
      <c r="CD300" s="2"/>
      <c r="CE300" s="2">
        <v>1566</v>
      </c>
      <c r="CF300" s="2">
        <v>0</v>
      </c>
      <c r="CG300" s="2">
        <v>0</v>
      </c>
      <c r="CH300" s="2"/>
      <c r="CI300" s="2"/>
      <c r="CJ300" s="2"/>
      <c r="CK300" s="2"/>
      <c r="CL300" s="2"/>
      <c r="CM300" s="2">
        <v>0</v>
      </c>
      <c r="CN300" s="2" t="s">
        <v>1250</v>
      </c>
      <c r="CO300" s="2">
        <v>0</v>
      </c>
      <c r="CP300" s="2">
        <f t="shared" si="298"/>
        <v>612.37</v>
      </c>
      <c r="CQ300" s="2">
        <f t="shared" si="299"/>
        <v>22.6</v>
      </c>
      <c r="CR300" s="2">
        <f>(ROUND((ROUND((((ET300*1.2))*AV300*1),2)*BB300),2)+ROUND((ROUND(((AE300-((EU300*1.2)))*AV300*1),2)*BS300),2))</f>
        <v>0</v>
      </c>
      <c r="CS300" s="2">
        <f>(ROUND((ROUND((((EU300*1.2))*AV300*1),2)*BS300),2)+ROUND((ROUND(((AE300-((EU300*1.2)))*AV300*1),2)*BS300),2))</f>
        <v>0</v>
      </c>
      <c r="CT300" s="2">
        <f t="shared" si="302"/>
        <v>11.42</v>
      </c>
      <c r="CU300" s="2">
        <f t="shared" si="303"/>
        <v>0</v>
      </c>
      <c r="CV300" s="2">
        <f t="shared" si="304"/>
        <v>0.90460799999999997</v>
      </c>
      <c r="CW300" s="2">
        <f t="shared" si="305"/>
        <v>0</v>
      </c>
      <c r="CX300" s="2">
        <f t="shared" si="306"/>
        <v>0</v>
      </c>
      <c r="CY300" s="2">
        <f>(ROUND((((S300+ROUND((ROUND((((EU300*1.2))*AV300*1),2)*BS300),2))*AT300)/100),2)+ROUND(((ROUND((ROUND(((AE300-((EU300*1.2)))*AV300*1),2)*BS300),2)*AT300)/100),2))</f>
        <v>185.01</v>
      </c>
      <c r="CZ300" s="2">
        <f>(ROUND((((S300+ROUND((ROUND((((EU300*1.2))*AV300*1),2)*BS300),2))*AU300)/100),2)+ROUND(((ROUND((ROUND(((AE300-((EU300*1.2)))*AV300*1),2)*BS300),2)*AU300)/100),2))</f>
        <v>94.56</v>
      </c>
      <c r="DA300" s="2"/>
      <c r="DB300" s="2">
        <v>119</v>
      </c>
      <c r="DC300" s="2" t="s">
        <v>3</v>
      </c>
      <c r="DD300" s="2" t="s">
        <v>62</v>
      </c>
      <c r="DE300" s="2" t="s">
        <v>63</v>
      </c>
      <c r="DF300" s="2" t="s">
        <v>63</v>
      </c>
      <c r="DG300" s="2" t="s">
        <v>63</v>
      </c>
      <c r="DH300" s="2" t="s">
        <v>3</v>
      </c>
      <c r="DI300" s="2" t="s">
        <v>63</v>
      </c>
      <c r="DJ300" s="2" t="s">
        <v>63</v>
      </c>
      <c r="DK300" s="2" t="s">
        <v>3</v>
      </c>
      <c r="DL300" s="2" t="s">
        <v>3</v>
      </c>
      <c r="DM300" s="2" t="s">
        <v>3</v>
      </c>
      <c r="DN300" s="2">
        <v>0</v>
      </c>
      <c r="DO300" s="2">
        <v>0</v>
      </c>
      <c r="DP300" s="2">
        <v>1</v>
      </c>
      <c r="DQ300" s="2">
        <v>1</v>
      </c>
      <c r="DR300" s="2"/>
      <c r="DS300" s="2"/>
      <c r="DT300" s="2"/>
      <c r="DU300" s="2">
        <v>1013</v>
      </c>
      <c r="DV300" s="2" t="s">
        <v>22</v>
      </c>
      <c r="DW300" s="2" t="s">
        <v>22</v>
      </c>
      <c r="DX300" s="2">
        <v>1</v>
      </c>
      <c r="DY300" s="2"/>
      <c r="DZ300" s="2" t="s">
        <v>3</v>
      </c>
      <c r="EA300" s="2" t="s">
        <v>3</v>
      </c>
      <c r="EB300" s="2" t="s">
        <v>3</v>
      </c>
      <c r="EC300" s="2" t="s">
        <v>3</v>
      </c>
      <c r="ED300" s="2"/>
      <c r="EE300" s="2">
        <v>55393700</v>
      </c>
      <c r="EF300" s="2">
        <v>40</v>
      </c>
      <c r="EG300" s="2" t="s">
        <v>26</v>
      </c>
      <c r="EH300" s="2">
        <v>0</v>
      </c>
      <c r="EI300" s="2" t="s">
        <v>3</v>
      </c>
      <c r="EJ300" s="2">
        <v>2</v>
      </c>
      <c r="EK300" s="2">
        <v>68</v>
      </c>
      <c r="EL300" s="2" t="s">
        <v>27</v>
      </c>
      <c r="EM300" s="2" t="s">
        <v>28</v>
      </c>
      <c r="EN300" s="2"/>
      <c r="EO300" s="2" t="s">
        <v>67</v>
      </c>
      <c r="EP300" s="2"/>
      <c r="EQ300" s="2">
        <v>0</v>
      </c>
      <c r="ER300" s="2">
        <v>31.69</v>
      </c>
      <c r="ES300" s="2">
        <v>22.6</v>
      </c>
      <c r="ET300" s="2">
        <v>0</v>
      </c>
      <c r="EU300" s="2">
        <v>0</v>
      </c>
      <c r="EV300" s="2">
        <v>9.09</v>
      </c>
      <c r="EW300" s="2">
        <v>0.72</v>
      </c>
      <c r="EX300" s="2">
        <v>0</v>
      </c>
      <c r="EY300" s="2">
        <v>0</v>
      </c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>
        <v>0</v>
      </c>
      <c r="FR300" s="2">
        <v>0</v>
      </c>
      <c r="FS300" s="2">
        <v>0</v>
      </c>
      <c r="FT300" s="2"/>
      <c r="FU300" s="2"/>
      <c r="FV300" s="2"/>
      <c r="FW300" s="2"/>
      <c r="FX300" s="2">
        <v>90</v>
      </c>
      <c r="FY300" s="2">
        <v>46</v>
      </c>
      <c r="FZ300" s="2"/>
      <c r="GA300" s="2" t="s">
        <v>3</v>
      </c>
      <c r="GB300" s="2"/>
      <c r="GC300" s="2"/>
      <c r="GD300" s="2">
        <v>1</v>
      </c>
      <c r="GE300" s="2"/>
      <c r="GF300" s="2">
        <v>882046267</v>
      </c>
      <c r="GG300" s="2">
        <v>2</v>
      </c>
      <c r="GH300" s="2">
        <v>1</v>
      </c>
      <c r="GI300" s="2">
        <v>2</v>
      </c>
      <c r="GJ300" s="2">
        <v>0</v>
      </c>
      <c r="GK300" s="2">
        <v>0</v>
      </c>
      <c r="GL300" s="2">
        <f t="shared" si="309"/>
        <v>0</v>
      </c>
      <c r="GM300" s="2">
        <f t="shared" si="310"/>
        <v>891.94</v>
      </c>
      <c r="GN300" s="2">
        <f t="shared" si="311"/>
        <v>0</v>
      </c>
      <c r="GO300" s="2">
        <f t="shared" si="312"/>
        <v>891.94</v>
      </c>
      <c r="GP300" s="2">
        <f t="shared" si="313"/>
        <v>0</v>
      </c>
      <c r="GQ300" s="2"/>
      <c r="GR300" s="2">
        <v>0</v>
      </c>
      <c r="GS300" s="2">
        <v>3</v>
      </c>
      <c r="GT300" s="2">
        <v>0</v>
      </c>
      <c r="GU300" s="2" t="s">
        <v>3</v>
      </c>
      <c r="GV300" s="2">
        <f t="shared" si="314"/>
        <v>0</v>
      </c>
      <c r="GW300" s="2">
        <v>1</v>
      </c>
      <c r="GX300" s="2">
        <f t="shared" si="315"/>
        <v>0</v>
      </c>
      <c r="GY300" s="2"/>
      <c r="GZ300" s="2"/>
      <c r="HA300" s="2">
        <v>0</v>
      </c>
      <c r="HB300" s="2">
        <v>0</v>
      </c>
      <c r="HC300" s="2">
        <f t="shared" si="316"/>
        <v>0</v>
      </c>
      <c r="HD300" s="2"/>
      <c r="HE300" s="2" t="s">
        <v>3</v>
      </c>
      <c r="HF300" s="2" t="s">
        <v>3</v>
      </c>
      <c r="HG300" s="2"/>
      <c r="HH300" s="2"/>
      <c r="HI300" s="2"/>
      <c r="HJ300" s="2"/>
      <c r="HK300" s="2"/>
      <c r="HL300" s="2"/>
      <c r="HM300" s="2" t="s">
        <v>3</v>
      </c>
      <c r="HN300" s="2" t="s">
        <v>3</v>
      </c>
      <c r="HO300" s="2" t="s">
        <v>3</v>
      </c>
      <c r="HP300" s="2" t="s">
        <v>3</v>
      </c>
      <c r="HQ300" s="2" t="s">
        <v>3</v>
      </c>
      <c r="HR300" s="2"/>
      <c r="HS300" s="2">
        <v>0</v>
      </c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>
        <v>0</v>
      </c>
      <c r="IL300" s="2"/>
      <c r="IM300" s="2"/>
      <c r="IN300" s="2"/>
      <c r="IO300" s="2"/>
      <c r="IP300" s="2"/>
      <c r="IQ300" s="2"/>
      <c r="IR300" s="2"/>
      <c r="IS300" s="2"/>
      <c r="IT300" s="2"/>
      <c r="IU300" s="2"/>
    </row>
    <row r="301" spans="1:255" x14ac:dyDescent="0.2">
      <c r="A301" s="3">
        <v>17</v>
      </c>
      <c r="B301" s="3">
        <v>1</v>
      </c>
      <c r="C301" s="3">
        <f>ROW(SmtRes!A494)</f>
        <v>494</v>
      </c>
      <c r="D301" s="3">
        <f>ROW(EtalonRes!A574)</f>
        <v>574</v>
      </c>
      <c r="E301" s="3" t="s">
        <v>464</v>
      </c>
      <c r="F301" s="3" t="s">
        <v>465</v>
      </c>
      <c r="G301" s="3" t="s">
        <v>466</v>
      </c>
      <c r="H301" s="3" t="s">
        <v>22</v>
      </c>
      <c r="I301" s="3">
        <v>18</v>
      </c>
      <c r="J301" s="3">
        <v>0</v>
      </c>
      <c r="K301" s="3">
        <v>18</v>
      </c>
      <c r="O301" s="3">
        <f t="shared" si="278"/>
        <v>13438.88</v>
      </c>
      <c r="P301" s="3">
        <f t="shared" si="279"/>
        <v>1855.01</v>
      </c>
      <c r="Q301" s="3">
        <f>(ROUND((ROUND((((ET301*1.2))*AV301*I301),2)*BB301),2)+ROUND((ROUND(((AE301-((EU301*1.2)))*AV301*I301),2)*BS301),2))</f>
        <v>0</v>
      </c>
      <c r="R301" s="3">
        <f>(ROUND((ROUND((((EU301*1.2))*AV301*I301),2)*BS301),2)+ROUND((ROUND(((AE301-((EU301*1.2)))*AV301*I301),2)*BS301),2))</f>
        <v>0</v>
      </c>
      <c r="S301" s="3">
        <f t="shared" si="282"/>
        <v>11583.87</v>
      </c>
      <c r="T301" s="3">
        <f t="shared" si="283"/>
        <v>0</v>
      </c>
      <c r="U301" s="3">
        <f t="shared" si="284"/>
        <v>16.282944000000001</v>
      </c>
      <c r="V301" s="3">
        <f t="shared" si="285"/>
        <v>0</v>
      </c>
      <c r="W301" s="3">
        <f t="shared" si="286"/>
        <v>0</v>
      </c>
      <c r="X301" s="3">
        <f>(ROUND((((S301+ROUND((ROUND((((EU301*1.2))*AV301*I301),2)*BS301),2))*AT301)/100),2)+ROUND(((ROUND((ROUND(((AE301-((EU301*1.2)))*AV301*I301),2)*BS301),2)*AT301)/100),2))</f>
        <v>10425.48</v>
      </c>
      <c r="Y301" s="3">
        <f>(ROUND((((S301+ROUND((ROUND((((EU301*1.2))*AV301*I301),2)*BS301),2))*AU301)/100),2)+ROUND(((ROUND((ROUND(((AE301-((EU301*1.2)))*AV301*I301),2)*BS301),2)*AU301)/100),2))</f>
        <v>5328.58</v>
      </c>
      <c r="AA301" s="3">
        <v>55929115</v>
      </c>
      <c r="AB301" s="3">
        <f t="shared" si="289"/>
        <v>33.508000000000003</v>
      </c>
      <c r="AC301" s="3">
        <f>ROUND(((ES301*1)),6)</f>
        <v>22.6</v>
      </c>
      <c r="AD301" s="3">
        <f>ROUND(((((ET301*1.2))-((EU301*1.2)))+AE301),6)</f>
        <v>0</v>
      </c>
      <c r="AE301" s="3">
        <f>ROUND(((EU301*1.2)),6)</f>
        <v>0</v>
      </c>
      <c r="AF301" s="3">
        <f>ROUND(((EV301*1.2)),6)</f>
        <v>10.907999999999999</v>
      </c>
      <c r="AG301" s="3">
        <f t="shared" si="294"/>
        <v>0</v>
      </c>
      <c r="AH301" s="3">
        <f>((EW301*1.2))</f>
        <v>0.86399999999999999</v>
      </c>
      <c r="AI301" s="3">
        <f>((EX301*1.2))</f>
        <v>0</v>
      </c>
      <c r="AJ301" s="3">
        <f t="shared" si="297"/>
        <v>0</v>
      </c>
      <c r="AK301" s="3">
        <v>31.69</v>
      </c>
      <c r="AL301" s="3">
        <v>22.6</v>
      </c>
      <c r="AM301" s="3">
        <v>0</v>
      </c>
      <c r="AN301" s="3">
        <v>0</v>
      </c>
      <c r="AO301" s="3">
        <v>9.09</v>
      </c>
      <c r="AP301" s="3">
        <v>0</v>
      </c>
      <c r="AQ301" s="3">
        <v>0.72</v>
      </c>
      <c r="AR301" s="3">
        <v>0</v>
      </c>
      <c r="AS301" s="3">
        <v>0</v>
      </c>
      <c r="AT301" s="3">
        <v>90</v>
      </c>
      <c r="AU301" s="3">
        <v>46</v>
      </c>
      <c r="AV301" s="3">
        <v>1.0469999999999999</v>
      </c>
      <c r="AW301" s="3">
        <v>1</v>
      </c>
      <c r="AZ301" s="3">
        <v>1</v>
      </c>
      <c r="BA301" s="3">
        <v>56.35</v>
      </c>
      <c r="BB301" s="3">
        <v>1</v>
      </c>
      <c r="BC301" s="3">
        <v>4.5599999999999996</v>
      </c>
      <c r="BD301" s="3" t="s">
        <v>3</v>
      </c>
      <c r="BE301" s="3" t="s">
        <v>3</v>
      </c>
      <c r="BF301" s="3" t="s">
        <v>3</v>
      </c>
      <c r="BG301" s="3" t="s">
        <v>3</v>
      </c>
      <c r="BH301" s="3">
        <v>0</v>
      </c>
      <c r="BI301" s="3">
        <v>2</v>
      </c>
      <c r="BJ301" s="3" t="s">
        <v>467</v>
      </c>
      <c r="BM301" s="3">
        <v>68</v>
      </c>
      <c r="BN301" s="3">
        <v>0</v>
      </c>
      <c r="BO301" s="3" t="s">
        <v>465</v>
      </c>
      <c r="BP301" s="3">
        <v>1</v>
      </c>
      <c r="BQ301" s="3">
        <v>40</v>
      </c>
      <c r="BR301" s="3">
        <v>0</v>
      </c>
      <c r="BS301" s="3">
        <v>56.35</v>
      </c>
      <c r="BT301" s="3">
        <v>1</v>
      </c>
      <c r="BU301" s="3">
        <v>1</v>
      </c>
      <c r="BV301" s="3">
        <v>1</v>
      </c>
      <c r="BW301" s="3">
        <v>1</v>
      </c>
      <c r="BX301" s="3">
        <v>1</v>
      </c>
      <c r="BY301" s="3" t="s">
        <v>3</v>
      </c>
      <c r="BZ301" s="3">
        <v>90</v>
      </c>
      <c r="CA301" s="3">
        <v>46</v>
      </c>
      <c r="CB301" s="3" t="s">
        <v>3</v>
      </c>
      <c r="CE301" s="3">
        <v>1566</v>
      </c>
      <c r="CF301" s="3">
        <v>0</v>
      </c>
      <c r="CG301" s="3">
        <v>0</v>
      </c>
      <c r="CM301" s="3">
        <v>0</v>
      </c>
      <c r="CN301" s="3" t="s">
        <v>1250</v>
      </c>
      <c r="CO301" s="3">
        <v>0</v>
      </c>
      <c r="CP301" s="3">
        <f t="shared" si="298"/>
        <v>13438.880000000001</v>
      </c>
      <c r="CQ301" s="3">
        <f t="shared" si="299"/>
        <v>103.06</v>
      </c>
      <c r="CR301" s="3">
        <f>(ROUND((ROUND((((ET301*1.2))*AV301*1),2)*BB301),2)+ROUND((ROUND(((AE301-((EU301*1.2)))*AV301*1),2)*BS301),2))</f>
        <v>0</v>
      </c>
      <c r="CS301" s="3">
        <f>(ROUND((ROUND((((EU301*1.2))*AV301*1),2)*BS301),2)+ROUND((ROUND(((AE301-((EU301*1.2)))*AV301*1),2)*BS301),2))</f>
        <v>0</v>
      </c>
      <c r="CT301" s="3">
        <f t="shared" si="302"/>
        <v>643.52</v>
      </c>
      <c r="CU301" s="3">
        <f t="shared" si="303"/>
        <v>0</v>
      </c>
      <c r="CV301" s="3">
        <f t="shared" si="304"/>
        <v>0.90460799999999997</v>
      </c>
      <c r="CW301" s="3">
        <f t="shared" si="305"/>
        <v>0</v>
      </c>
      <c r="CX301" s="3">
        <f t="shared" si="306"/>
        <v>0</v>
      </c>
      <c r="CY301" s="3">
        <f>(ROUND((((S301+ROUND((ROUND((((EU301*1.2))*AV301*1),2)*BS301),2))*AT301)/100),2)+ROUND(((ROUND((ROUND(((AE301-((EU301*1.2)))*AV301*1),2)*BS301),2)*AT301)/100),2))</f>
        <v>10425.48</v>
      </c>
      <c r="CZ301" s="3">
        <f>(ROUND((((S301+ROUND((ROUND((((EU301*1.2))*AV301*1),2)*BS301),2))*AU301)/100),2)+ROUND(((ROUND((ROUND(((AE301-((EU301*1.2)))*AV301*1),2)*BS301),2)*AU301)/100),2))</f>
        <v>5328.58</v>
      </c>
      <c r="DB301" s="3">
        <v>120</v>
      </c>
      <c r="DC301" s="3" t="s">
        <v>3</v>
      </c>
      <c r="DD301" s="3" t="s">
        <v>62</v>
      </c>
      <c r="DE301" s="3" t="s">
        <v>63</v>
      </c>
      <c r="DF301" s="3" t="s">
        <v>63</v>
      </c>
      <c r="DG301" s="3" t="s">
        <v>63</v>
      </c>
      <c r="DH301" s="3" t="s">
        <v>3</v>
      </c>
      <c r="DI301" s="3" t="s">
        <v>63</v>
      </c>
      <c r="DJ301" s="3" t="s">
        <v>63</v>
      </c>
      <c r="DK301" s="3" t="s">
        <v>3</v>
      </c>
      <c r="DL301" s="3" t="s">
        <v>3</v>
      </c>
      <c r="DM301" s="3" t="s">
        <v>3</v>
      </c>
      <c r="DN301" s="3">
        <v>0</v>
      </c>
      <c r="DO301" s="3">
        <v>0</v>
      </c>
      <c r="DP301" s="3">
        <v>1</v>
      </c>
      <c r="DQ301" s="3">
        <v>1</v>
      </c>
      <c r="DU301" s="3">
        <v>1013</v>
      </c>
      <c r="DV301" s="3" t="s">
        <v>22</v>
      </c>
      <c r="DW301" s="3" t="s">
        <v>22</v>
      </c>
      <c r="DX301" s="3">
        <v>1</v>
      </c>
      <c r="DZ301" s="3" t="s">
        <v>3</v>
      </c>
      <c r="EA301" s="3" t="s">
        <v>3</v>
      </c>
      <c r="EB301" s="3" t="s">
        <v>3</v>
      </c>
      <c r="EC301" s="3" t="s">
        <v>3</v>
      </c>
      <c r="EE301" s="3">
        <v>55393700</v>
      </c>
      <c r="EF301" s="3">
        <v>40</v>
      </c>
      <c r="EG301" s="3" t="s">
        <v>26</v>
      </c>
      <c r="EH301" s="3">
        <v>0</v>
      </c>
      <c r="EI301" s="3" t="s">
        <v>3</v>
      </c>
      <c r="EJ301" s="3">
        <v>2</v>
      </c>
      <c r="EK301" s="3">
        <v>68</v>
      </c>
      <c r="EL301" s="3" t="s">
        <v>27</v>
      </c>
      <c r="EM301" s="3" t="s">
        <v>28</v>
      </c>
      <c r="EO301" s="3" t="s">
        <v>67</v>
      </c>
      <c r="EQ301" s="3">
        <v>0</v>
      </c>
      <c r="ER301" s="3">
        <v>31.69</v>
      </c>
      <c r="ES301" s="3">
        <v>22.6</v>
      </c>
      <c r="ET301" s="3">
        <v>0</v>
      </c>
      <c r="EU301" s="3">
        <v>0</v>
      </c>
      <c r="EV301" s="3">
        <v>9.09</v>
      </c>
      <c r="EW301" s="3">
        <v>0.72</v>
      </c>
      <c r="EX301" s="3">
        <v>0</v>
      </c>
      <c r="EY301" s="3">
        <v>0</v>
      </c>
      <c r="FQ301" s="3">
        <v>0</v>
      </c>
      <c r="FR301" s="3">
        <v>0</v>
      </c>
      <c r="FS301" s="3">
        <v>0</v>
      </c>
      <c r="FX301" s="3">
        <v>90</v>
      </c>
      <c r="FY301" s="3">
        <v>46</v>
      </c>
      <c r="GA301" s="3" t="s">
        <v>3</v>
      </c>
      <c r="GD301" s="3">
        <v>1</v>
      </c>
      <c r="GF301" s="3">
        <v>882046267</v>
      </c>
      <c r="GG301" s="3">
        <v>2</v>
      </c>
      <c r="GH301" s="3">
        <v>1</v>
      </c>
      <c r="GI301" s="3">
        <v>2</v>
      </c>
      <c r="GJ301" s="3">
        <v>0</v>
      </c>
      <c r="GK301" s="3">
        <v>0</v>
      </c>
      <c r="GL301" s="3">
        <f t="shared" si="309"/>
        <v>0</v>
      </c>
      <c r="GM301" s="3">
        <f t="shared" si="310"/>
        <v>29192.94</v>
      </c>
      <c r="GN301" s="3">
        <f t="shared" si="311"/>
        <v>0</v>
      </c>
      <c r="GO301" s="3">
        <f t="shared" si="312"/>
        <v>29192.94</v>
      </c>
      <c r="GP301" s="3">
        <f t="shared" si="313"/>
        <v>0</v>
      </c>
      <c r="GR301" s="3">
        <v>0</v>
      </c>
      <c r="GS301" s="3">
        <v>3</v>
      </c>
      <c r="GT301" s="3">
        <v>0</v>
      </c>
      <c r="GU301" s="3" t="s">
        <v>3</v>
      </c>
      <c r="GV301" s="3">
        <f t="shared" si="314"/>
        <v>0</v>
      </c>
      <c r="GW301" s="3">
        <v>1</v>
      </c>
      <c r="GX301" s="3">
        <f t="shared" si="315"/>
        <v>0</v>
      </c>
      <c r="HA301" s="3">
        <v>0</v>
      </c>
      <c r="HB301" s="3">
        <v>0</v>
      </c>
      <c r="HC301" s="3">
        <f t="shared" si="316"/>
        <v>0</v>
      </c>
      <c r="HE301" s="3" t="s">
        <v>3</v>
      </c>
      <c r="HF301" s="3" t="s">
        <v>3</v>
      </c>
      <c r="HM301" s="3" t="s">
        <v>3</v>
      </c>
      <c r="HN301" s="3" t="s">
        <v>3</v>
      </c>
      <c r="HO301" s="3" t="s">
        <v>3</v>
      </c>
      <c r="HP301" s="3" t="s">
        <v>3</v>
      </c>
      <c r="HQ301" s="3" t="s">
        <v>3</v>
      </c>
      <c r="HS301" s="3">
        <v>0</v>
      </c>
      <c r="IK301" s="3">
        <v>0</v>
      </c>
    </row>
    <row r="302" spans="1:255" x14ac:dyDescent="0.2">
      <c r="A302" s="2">
        <v>18</v>
      </c>
      <c r="B302" s="2">
        <v>1</v>
      </c>
      <c r="C302" s="2">
        <v>483</v>
      </c>
      <c r="D302" s="2"/>
      <c r="E302" s="2" t="s">
        <v>468</v>
      </c>
      <c r="F302" s="2" t="s">
        <v>469</v>
      </c>
      <c r="G302" s="2" t="s">
        <v>470</v>
      </c>
      <c r="H302" s="2" t="s">
        <v>161</v>
      </c>
      <c r="I302" s="2">
        <f>I300*J302</f>
        <v>18</v>
      </c>
      <c r="J302" s="2">
        <v>1</v>
      </c>
      <c r="K302" s="2">
        <v>1</v>
      </c>
      <c r="L302" s="2"/>
      <c r="M302" s="2"/>
      <c r="N302" s="2"/>
      <c r="O302" s="2">
        <f t="shared" si="278"/>
        <v>46348.56</v>
      </c>
      <c r="P302" s="2">
        <f t="shared" si="279"/>
        <v>46348.56</v>
      </c>
      <c r="Q302" s="2">
        <f>(ROUND((ROUND(((ET302)*AV302*I302),2)*BB302),2)+ROUND((ROUND(((AE302-(EU302))*AV302*I302),2)*BS302),2))</f>
        <v>0</v>
      </c>
      <c r="R302" s="2">
        <f>(ROUND((ROUND(((EU302)*AV302*I302),2)*BS302),2)+ROUND((ROUND(((AE302-(EU302))*AV302*I302),2)*BS302),2))</f>
        <v>0</v>
      </c>
      <c r="S302" s="2">
        <f t="shared" si="282"/>
        <v>0</v>
      </c>
      <c r="T302" s="2">
        <f t="shared" si="283"/>
        <v>0</v>
      </c>
      <c r="U302" s="2">
        <f t="shared" si="284"/>
        <v>0</v>
      </c>
      <c r="V302" s="2">
        <f t="shared" si="285"/>
        <v>0</v>
      </c>
      <c r="W302" s="2">
        <f t="shared" si="286"/>
        <v>0</v>
      </c>
      <c r="X302" s="2">
        <f>(ROUND((((S302+ROUND((ROUND(((EU302)*AV302*I302),2)*BS302),2))*AT302)/100),2)+ROUND(((ROUND((ROUND(((AE302-(EU302))*AV302*I302),2)*BS302),2)*AT302)/100),2))</f>
        <v>0</v>
      </c>
      <c r="Y302" s="2">
        <f>(ROUND((((S302+ROUND((ROUND(((EU302)*AV302*I302),2)*BS302),2))*AU302)/100),2)+ROUND(((ROUND((ROUND(((AE302-(EU302))*AV302*I302),2)*BS302),2)*AU302)/100),2))</f>
        <v>0</v>
      </c>
      <c r="Z302" s="2"/>
      <c r="AA302" s="2">
        <v>55929113</v>
      </c>
      <c r="AB302" s="2">
        <f t="shared" si="289"/>
        <v>2574.92</v>
      </c>
      <c r="AC302" s="2">
        <f>ROUND((ES302),6)</f>
        <v>2574.92</v>
      </c>
      <c r="AD302" s="2">
        <f>ROUND((((ET302)-(EU302))+AE302),6)</f>
        <v>0</v>
      </c>
      <c r="AE302" s="2">
        <f>ROUND((EU302),6)</f>
        <v>0</v>
      </c>
      <c r="AF302" s="2">
        <f>ROUND((EV302),6)</f>
        <v>0</v>
      </c>
      <c r="AG302" s="2">
        <f t="shared" si="294"/>
        <v>0</v>
      </c>
      <c r="AH302" s="2">
        <f>(EW302)</f>
        <v>0</v>
      </c>
      <c r="AI302" s="2">
        <f>(EX302)</f>
        <v>0</v>
      </c>
      <c r="AJ302" s="2">
        <f t="shared" si="297"/>
        <v>0</v>
      </c>
      <c r="AK302" s="2">
        <v>2574.9200000000005</v>
      </c>
      <c r="AL302" s="2">
        <v>2574.9200000000005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1</v>
      </c>
      <c r="AW302" s="2">
        <v>1</v>
      </c>
      <c r="AX302" s="2"/>
      <c r="AY302" s="2"/>
      <c r="AZ302" s="2">
        <v>1</v>
      </c>
      <c r="BA302" s="2">
        <v>1</v>
      </c>
      <c r="BB302" s="2">
        <v>1</v>
      </c>
      <c r="BC302" s="2">
        <v>1</v>
      </c>
      <c r="BD302" s="2" t="s">
        <v>3</v>
      </c>
      <c r="BE302" s="2" t="s">
        <v>3</v>
      </c>
      <c r="BF302" s="2" t="s">
        <v>3</v>
      </c>
      <c r="BG302" s="2" t="s">
        <v>3</v>
      </c>
      <c r="BH302" s="2">
        <v>3</v>
      </c>
      <c r="BI302" s="2">
        <v>3</v>
      </c>
      <c r="BJ302" s="2" t="s">
        <v>469</v>
      </c>
      <c r="BK302" s="2"/>
      <c r="BL302" s="2"/>
      <c r="BM302" s="2">
        <v>400007</v>
      </c>
      <c r="BN302" s="2">
        <v>0</v>
      </c>
      <c r="BO302" s="2" t="s">
        <v>3</v>
      </c>
      <c r="BP302" s="2">
        <v>0</v>
      </c>
      <c r="BQ302" s="2">
        <v>214</v>
      </c>
      <c r="BR302" s="2">
        <v>0</v>
      </c>
      <c r="BS302" s="2">
        <v>1</v>
      </c>
      <c r="BT302" s="2">
        <v>1</v>
      </c>
      <c r="BU302" s="2">
        <v>1</v>
      </c>
      <c r="BV302" s="2">
        <v>1</v>
      </c>
      <c r="BW302" s="2">
        <v>1</v>
      </c>
      <c r="BX302" s="2">
        <v>1</v>
      </c>
      <c r="BY302" s="2" t="s">
        <v>3</v>
      </c>
      <c r="BZ302" s="2">
        <v>90</v>
      </c>
      <c r="CA302" s="2">
        <v>46</v>
      </c>
      <c r="CB302" s="2" t="s">
        <v>3</v>
      </c>
      <c r="CC302" s="2"/>
      <c r="CD302" s="2"/>
      <c r="CE302" s="2">
        <v>1566</v>
      </c>
      <c r="CF302" s="2">
        <v>0</v>
      </c>
      <c r="CG302" s="2">
        <v>0</v>
      </c>
      <c r="CH302" s="2"/>
      <c r="CI302" s="2"/>
      <c r="CJ302" s="2"/>
      <c r="CK302" s="2"/>
      <c r="CL302" s="2"/>
      <c r="CM302" s="2">
        <v>0</v>
      </c>
      <c r="CN302" s="2" t="s">
        <v>1252</v>
      </c>
      <c r="CO302" s="2">
        <v>0</v>
      </c>
      <c r="CP302" s="2">
        <f t="shared" si="298"/>
        <v>46348.56</v>
      </c>
      <c r="CQ302" s="2">
        <f t="shared" si="299"/>
        <v>2574.92</v>
      </c>
      <c r="CR302" s="2">
        <f>(ROUND((ROUND(((ET302)*AV302*1),2)*BB302),2)+ROUND((ROUND(((AE302-(EU302))*AV302*1),2)*BS302),2))</f>
        <v>0</v>
      </c>
      <c r="CS302" s="2">
        <f>(ROUND((ROUND(((EU302)*AV302*1),2)*BS302),2)+ROUND((ROUND(((AE302-(EU302))*AV302*1),2)*BS302),2))</f>
        <v>0</v>
      </c>
      <c r="CT302" s="2">
        <f t="shared" si="302"/>
        <v>0</v>
      </c>
      <c r="CU302" s="2">
        <f t="shared" si="303"/>
        <v>0</v>
      </c>
      <c r="CV302" s="2">
        <f t="shared" si="304"/>
        <v>0</v>
      </c>
      <c r="CW302" s="2">
        <f t="shared" si="305"/>
        <v>0</v>
      </c>
      <c r="CX302" s="2">
        <f t="shared" si="306"/>
        <v>0</v>
      </c>
      <c r="CY302" s="2">
        <f>(ROUND((((S302+ROUND((ROUND(((EU302)*AV302*1),2)*BS302),2))*AT302)/100),2)+ROUND(((ROUND((ROUND(((AE302-(EU302))*AV302*1),2)*BS302),2)*AT302)/100),2))</f>
        <v>0</v>
      </c>
      <c r="CZ302" s="2">
        <f>(ROUND((((S302+ROUND((ROUND(((EU302)*AV302*1),2)*BS302),2))*AU302)/100),2)+ROUND(((ROUND((ROUND(((AE302-(EU302))*AV302*1),2)*BS302),2)*AU302)/100),2))</f>
        <v>0</v>
      </c>
      <c r="DA302" s="2"/>
      <c r="DB302" s="2"/>
      <c r="DC302" s="2" t="s">
        <v>3</v>
      </c>
      <c r="DD302" s="2" t="s">
        <v>3</v>
      </c>
      <c r="DE302" s="2" t="s">
        <v>3</v>
      </c>
      <c r="DF302" s="2" t="s">
        <v>3</v>
      </c>
      <c r="DG302" s="2" t="s">
        <v>3</v>
      </c>
      <c r="DH302" s="2" t="s">
        <v>3</v>
      </c>
      <c r="DI302" s="2" t="s">
        <v>3</v>
      </c>
      <c r="DJ302" s="2" t="s">
        <v>3</v>
      </c>
      <c r="DK302" s="2" t="s">
        <v>3</v>
      </c>
      <c r="DL302" s="2" t="s">
        <v>3</v>
      </c>
      <c r="DM302" s="2" t="s">
        <v>3</v>
      </c>
      <c r="DN302" s="2">
        <v>0</v>
      </c>
      <c r="DO302" s="2">
        <v>0</v>
      </c>
      <c r="DP302" s="2">
        <v>1</v>
      </c>
      <c r="DQ302" s="2">
        <v>1</v>
      </c>
      <c r="DR302" s="2"/>
      <c r="DS302" s="2"/>
      <c r="DT302" s="2"/>
      <c r="DU302" s="2">
        <v>1013</v>
      </c>
      <c r="DV302" s="2" t="s">
        <v>161</v>
      </c>
      <c r="DW302" s="2" t="s">
        <v>161</v>
      </c>
      <c r="DX302" s="2">
        <v>1</v>
      </c>
      <c r="DY302" s="2"/>
      <c r="DZ302" s="2" t="s">
        <v>3</v>
      </c>
      <c r="EA302" s="2" t="s">
        <v>3</v>
      </c>
      <c r="EB302" s="2" t="s">
        <v>3</v>
      </c>
      <c r="EC302" s="2" t="s">
        <v>3</v>
      </c>
      <c r="ED302" s="2"/>
      <c r="EE302" s="2">
        <v>55393630</v>
      </c>
      <c r="EF302" s="2">
        <v>214</v>
      </c>
      <c r="EG302" s="2" t="s">
        <v>162</v>
      </c>
      <c r="EH302" s="2">
        <v>0</v>
      </c>
      <c r="EI302" s="2" t="s">
        <v>3</v>
      </c>
      <c r="EJ302" s="2">
        <v>3</v>
      </c>
      <c r="EK302" s="2">
        <v>400007</v>
      </c>
      <c r="EL302" s="2" t="s">
        <v>162</v>
      </c>
      <c r="EM302" s="2" t="s">
        <v>163</v>
      </c>
      <c r="EN302" s="2"/>
      <c r="EO302" s="2" t="s">
        <v>67</v>
      </c>
      <c r="EP302" s="2"/>
      <c r="EQ302" s="2">
        <v>16</v>
      </c>
      <c r="ER302" s="2">
        <v>0</v>
      </c>
      <c r="ES302" s="2">
        <v>2574.9200000000005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>
        <v>0</v>
      </c>
      <c r="FR302" s="2">
        <f>P302</f>
        <v>46348.56</v>
      </c>
      <c r="FS302" s="2">
        <v>0</v>
      </c>
      <c r="FT302" s="2"/>
      <c r="FU302" s="2"/>
      <c r="FV302" s="2"/>
      <c r="FW302" s="2"/>
      <c r="FX302" s="2">
        <v>90</v>
      </c>
      <c r="FY302" s="2">
        <v>46</v>
      </c>
      <c r="FZ302" s="2"/>
      <c r="GA302" s="2" t="s">
        <v>471</v>
      </c>
      <c r="GB302" s="2"/>
      <c r="GC302" s="2"/>
      <c r="GD302" s="2">
        <v>1</v>
      </c>
      <c r="GE302" s="2"/>
      <c r="GF302" s="2">
        <v>1196809009</v>
      </c>
      <c r="GG302" s="2">
        <v>2</v>
      </c>
      <c r="GH302" s="2">
        <v>4</v>
      </c>
      <c r="GI302" s="2">
        <v>-2</v>
      </c>
      <c r="GJ302" s="2">
        <v>0</v>
      </c>
      <c r="GK302" s="2">
        <v>0</v>
      </c>
      <c r="GL302" s="2">
        <f t="shared" si="309"/>
        <v>0</v>
      </c>
      <c r="GM302" s="2">
        <f t="shared" si="310"/>
        <v>46348.56</v>
      </c>
      <c r="GN302" s="2">
        <f t="shared" si="311"/>
        <v>0</v>
      </c>
      <c r="GO302" s="2">
        <f t="shared" si="312"/>
        <v>0</v>
      </c>
      <c r="GP302" s="2">
        <f t="shared" si="313"/>
        <v>0</v>
      </c>
      <c r="GQ302" s="2"/>
      <c r="GR302" s="2">
        <v>1</v>
      </c>
      <c r="GS302" s="2">
        <v>2</v>
      </c>
      <c r="GT302" s="2">
        <v>0</v>
      </c>
      <c r="GU302" s="2" t="s">
        <v>3</v>
      </c>
      <c r="GV302" s="2">
        <f t="shared" si="314"/>
        <v>0</v>
      </c>
      <c r="GW302" s="2">
        <v>1</v>
      </c>
      <c r="GX302" s="2">
        <f t="shared" si="315"/>
        <v>0</v>
      </c>
      <c r="GY302" s="2"/>
      <c r="GZ302" s="2"/>
      <c r="HA302" s="2">
        <v>0</v>
      </c>
      <c r="HB302" s="2">
        <v>0</v>
      </c>
      <c r="HC302" s="2">
        <f t="shared" si="316"/>
        <v>0</v>
      </c>
      <c r="HD302" s="2"/>
      <c r="HE302" s="2" t="s">
        <v>34</v>
      </c>
      <c r="HF302" s="2" t="s">
        <v>165</v>
      </c>
      <c r="HG302" s="2"/>
      <c r="HH302" s="2"/>
      <c r="HI302" s="2"/>
      <c r="HJ302" s="2"/>
      <c r="HK302" s="2"/>
      <c r="HL302" s="2"/>
      <c r="HM302" s="2" t="s">
        <v>62</v>
      </c>
      <c r="HN302" s="2" t="s">
        <v>3</v>
      </c>
      <c r="HO302" s="2" t="s">
        <v>3</v>
      </c>
      <c r="HP302" s="2" t="s">
        <v>3</v>
      </c>
      <c r="HQ302" s="2" t="s">
        <v>3</v>
      </c>
      <c r="HR302" s="2"/>
      <c r="HS302" s="2">
        <v>0</v>
      </c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>
        <v>0</v>
      </c>
      <c r="IL302" s="2"/>
      <c r="IM302" s="2"/>
      <c r="IN302" s="2"/>
      <c r="IO302" s="2"/>
      <c r="IP302" s="2"/>
      <c r="IQ302" s="2"/>
      <c r="IR302" s="2"/>
      <c r="IS302" s="2"/>
      <c r="IT302" s="2"/>
      <c r="IU302" s="2"/>
    </row>
    <row r="303" spans="1:255" x14ac:dyDescent="0.2">
      <c r="A303" s="3">
        <v>18</v>
      </c>
      <c r="B303" s="3">
        <v>1</v>
      </c>
      <c r="C303" s="3">
        <v>493</v>
      </c>
      <c r="E303" s="3" t="s">
        <v>468</v>
      </c>
      <c r="F303" s="3" t="s">
        <v>469</v>
      </c>
      <c r="G303" s="3" t="s">
        <v>470</v>
      </c>
      <c r="H303" s="3" t="s">
        <v>161</v>
      </c>
      <c r="I303" s="3">
        <f>I301*J303</f>
        <v>18</v>
      </c>
      <c r="J303" s="3">
        <v>1</v>
      </c>
      <c r="K303" s="3">
        <v>1</v>
      </c>
      <c r="O303" s="3">
        <f t="shared" si="278"/>
        <v>350858.6</v>
      </c>
      <c r="P303" s="3">
        <f t="shared" si="279"/>
        <v>350858.6</v>
      </c>
      <c r="Q303" s="3">
        <f>(ROUND((ROUND(((ET303)*AV303*I303),2)*BB303),2)+ROUND((ROUND(((AE303-(EU303))*AV303*I303),2)*BS303),2))</f>
        <v>0</v>
      </c>
      <c r="R303" s="3">
        <f>(ROUND((ROUND(((EU303)*AV303*I303),2)*BS303),2)+ROUND((ROUND(((AE303-(EU303))*AV303*I303),2)*BS303),2))</f>
        <v>0</v>
      </c>
      <c r="S303" s="3">
        <f t="shared" si="282"/>
        <v>0</v>
      </c>
      <c r="T303" s="3">
        <f t="shared" si="283"/>
        <v>0</v>
      </c>
      <c r="U303" s="3">
        <f t="shared" si="284"/>
        <v>0</v>
      </c>
      <c r="V303" s="3">
        <f t="shared" si="285"/>
        <v>0</v>
      </c>
      <c r="W303" s="3">
        <f t="shared" si="286"/>
        <v>0</v>
      </c>
      <c r="X303" s="3">
        <f>(ROUND((((S303+ROUND((ROUND(((EU303)*AV303*I303),2)*BS303),2))*AT303)/100),2)+ROUND(((ROUND((ROUND(((AE303-(EU303))*AV303*I303),2)*BS303),2)*AT303)/100),2))</f>
        <v>0</v>
      </c>
      <c r="Y303" s="3">
        <f>(ROUND((((S303+ROUND((ROUND(((EU303)*AV303*I303),2)*BS303),2))*AU303)/100),2)+ROUND(((ROUND((ROUND(((AE303-(EU303))*AV303*I303),2)*BS303),2)*AU303)/100),2))</f>
        <v>0</v>
      </c>
      <c r="AA303" s="3">
        <v>55929115</v>
      </c>
      <c r="AB303" s="3">
        <f t="shared" si="289"/>
        <v>2574.92</v>
      </c>
      <c r="AC303" s="3">
        <f>ROUND((ES303),6)</f>
        <v>2574.92</v>
      </c>
      <c r="AD303" s="3">
        <f>ROUND((((ET303)-(EU303))+AE303),6)</f>
        <v>0</v>
      </c>
      <c r="AE303" s="3">
        <f>ROUND((EU303),6)</f>
        <v>0</v>
      </c>
      <c r="AF303" s="3">
        <f>ROUND((EV303),6)</f>
        <v>0</v>
      </c>
      <c r="AG303" s="3">
        <f t="shared" si="294"/>
        <v>0</v>
      </c>
      <c r="AH303" s="3">
        <f>(EW303)</f>
        <v>0</v>
      </c>
      <c r="AI303" s="3">
        <f>(EX303)</f>
        <v>0</v>
      </c>
      <c r="AJ303" s="3">
        <f t="shared" si="297"/>
        <v>0</v>
      </c>
      <c r="AK303" s="3">
        <v>2574.9200000000005</v>
      </c>
      <c r="AL303" s="3">
        <v>2574.9200000000005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1</v>
      </c>
      <c r="AW303" s="3">
        <v>1</v>
      </c>
      <c r="AZ303" s="3">
        <v>1</v>
      </c>
      <c r="BA303" s="3">
        <v>1</v>
      </c>
      <c r="BB303" s="3">
        <v>1</v>
      </c>
      <c r="BC303" s="3">
        <v>7.57</v>
      </c>
      <c r="BD303" s="3" t="s">
        <v>3</v>
      </c>
      <c r="BE303" s="3" t="s">
        <v>3</v>
      </c>
      <c r="BF303" s="3" t="s">
        <v>3</v>
      </c>
      <c r="BG303" s="3" t="s">
        <v>3</v>
      </c>
      <c r="BH303" s="3">
        <v>3</v>
      </c>
      <c r="BI303" s="3">
        <v>3</v>
      </c>
      <c r="BJ303" s="3" t="s">
        <v>469</v>
      </c>
      <c r="BM303" s="3">
        <v>400007</v>
      </c>
      <c r="BN303" s="3">
        <v>0</v>
      </c>
      <c r="BO303" s="3" t="s">
        <v>3</v>
      </c>
      <c r="BP303" s="3">
        <v>0</v>
      </c>
      <c r="BQ303" s="3">
        <v>214</v>
      </c>
      <c r="BR303" s="3">
        <v>0</v>
      </c>
      <c r="BS303" s="3">
        <v>1</v>
      </c>
      <c r="BT303" s="3">
        <v>1</v>
      </c>
      <c r="BU303" s="3">
        <v>1</v>
      </c>
      <c r="BV303" s="3">
        <v>1</v>
      </c>
      <c r="BW303" s="3">
        <v>1</v>
      </c>
      <c r="BX303" s="3">
        <v>1</v>
      </c>
      <c r="BY303" s="3" t="s">
        <v>3</v>
      </c>
      <c r="BZ303" s="3">
        <v>90</v>
      </c>
      <c r="CA303" s="3">
        <v>46</v>
      </c>
      <c r="CB303" s="3" t="s">
        <v>3</v>
      </c>
      <c r="CE303" s="3">
        <v>1566</v>
      </c>
      <c r="CF303" s="3">
        <v>0</v>
      </c>
      <c r="CG303" s="3">
        <v>0</v>
      </c>
      <c r="CM303" s="3">
        <v>0</v>
      </c>
      <c r="CN303" s="3" t="s">
        <v>1252</v>
      </c>
      <c r="CO303" s="3">
        <v>0</v>
      </c>
      <c r="CP303" s="3">
        <f t="shared" si="298"/>
        <v>350858.6</v>
      </c>
      <c r="CQ303" s="3">
        <f t="shared" si="299"/>
        <v>19492.14</v>
      </c>
      <c r="CR303" s="3">
        <f>(ROUND((ROUND(((ET303)*AV303*1),2)*BB303),2)+ROUND((ROUND(((AE303-(EU303))*AV303*1),2)*BS303),2))</f>
        <v>0</v>
      </c>
      <c r="CS303" s="3">
        <f>(ROUND((ROUND(((EU303)*AV303*1),2)*BS303),2)+ROUND((ROUND(((AE303-(EU303))*AV303*1),2)*BS303),2))</f>
        <v>0</v>
      </c>
      <c r="CT303" s="3">
        <f t="shared" si="302"/>
        <v>0</v>
      </c>
      <c r="CU303" s="3">
        <f t="shared" si="303"/>
        <v>0</v>
      </c>
      <c r="CV303" s="3">
        <f t="shared" si="304"/>
        <v>0</v>
      </c>
      <c r="CW303" s="3">
        <f t="shared" si="305"/>
        <v>0</v>
      </c>
      <c r="CX303" s="3">
        <f t="shared" si="306"/>
        <v>0</v>
      </c>
      <c r="CY303" s="3">
        <f>(ROUND((((S303+ROUND((ROUND(((EU303)*AV303*1),2)*BS303),2))*AT303)/100),2)+ROUND(((ROUND((ROUND(((AE303-(EU303))*AV303*1),2)*BS303),2)*AT303)/100),2))</f>
        <v>0</v>
      </c>
      <c r="CZ303" s="3">
        <f>(ROUND((((S303+ROUND((ROUND(((EU303)*AV303*1),2)*BS303),2))*AU303)/100),2)+ROUND(((ROUND((ROUND(((AE303-(EU303))*AV303*1),2)*BS303),2)*AU303)/100),2))</f>
        <v>0</v>
      </c>
      <c r="DC303" s="3" t="s">
        <v>3</v>
      </c>
      <c r="DD303" s="3" t="s">
        <v>3</v>
      </c>
      <c r="DE303" s="3" t="s">
        <v>3</v>
      </c>
      <c r="DF303" s="3" t="s">
        <v>3</v>
      </c>
      <c r="DG303" s="3" t="s">
        <v>3</v>
      </c>
      <c r="DH303" s="3" t="s">
        <v>3</v>
      </c>
      <c r="DI303" s="3" t="s">
        <v>3</v>
      </c>
      <c r="DJ303" s="3" t="s">
        <v>3</v>
      </c>
      <c r="DK303" s="3" t="s">
        <v>3</v>
      </c>
      <c r="DL303" s="3" t="s">
        <v>3</v>
      </c>
      <c r="DM303" s="3" t="s">
        <v>3</v>
      </c>
      <c r="DN303" s="3">
        <v>0</v>
      </c>
      <c r="DO303" s="3">
        <v>0</v>
      </c>
      <c r="DP303" s="3">
        <v>1</v>
      </c>
      <c r="DQ303" s="3">
        <v>1</v>
      </c>
      <c r="DU303" s="3">
        <v>1013</v>
      </c>
      <c r="DV303" s="3" t="s">
        <v>161</v>
      </c>
      <c r="DW303" s="3" t="s">
        <v>161</v>
      </c>
      <c r="DX303" s="3">
        <v>1</v>
      </c>
      <c r="DZ303" s="3" t="s">
        <v>3</v>
      </c>
      <c r="EA303" s="3" t="s">
        <v>3</v>
      </c>
      <c r="EB303" s="3" t="s">
        <v>3</v>
      </c>
      <c r="EC303" s="3" t="s">
        <v>3</v>
      </c>
      <c r="EE303" s="3">
        <v>55393630</v>
      </c>
      <c r="EF303" s="3">
        <v>214</v>
      </c>
      <c r="EG303" s="3" t="s">
        <v>162</v>
      </c>
      <c r="EH303" s="3">
        <v>0</v>
      </c>
      <c r="EI303" s="3" t="s">
        <v>3</v>
      </c>
      <c r="EJ303" s="3">
        <v>3</v>
      </c>
      <c r="EK303" s="3">
        <v>400007</v>
      </c>
      <c r="EL303" s="3" t="s">
        <v>162</v>
      </c>
      <c r="EM303" s="3" t="s">
        <v>163</v>
      </c>
      <c r="EO303" s="3" t="s">
        <v>67</v>
      </c>
      <c r="EQ303" s="3">
        <v>16</v>
      </c>
      <c r="ER303" s="3">
        <v>0</v>
      </c>
      <c r="ES303" s="3">
        <v>2574.9200000000005</v>
      </c>
      <c r="ET303" s="3">
        <v>0</v>
      </c>
      <c r="EU303" s="3">
        <v>0</v>
      </c>
      <c r="EV303" s="3">
        <v>0</v>
      </c>
      <c r="EW303" s="3">
        <v>0</v>
      </c>
      <c r="EX303" s="3">
        <v>0</v>
      </c>
      <c r="EZ303" s="3">
        <v>5</v>
      </c>
      <c r="FC303" s="3">
        <v>1</v>
      </c>
      <c r="FD303" s="3">
        <v>18</v>
      </c>
      <c r="FF303" s="3">
        <v>22814</v>
      </c>
      <c r="FQ303" s="3">
        <v>0</v>
      </c>
      <c r="FR303" s="3">
        <f>P303</f>
        <v>350858.6</v>
      </c>
      <c r="FS303" s="3">
        <v>0</v>
      </c>
      <c r="FX303" s="3">
        <v>90</v>
      </c>
      <c r="FY303" s="3">
        <v>46</v>
      </c>
      <c r="GA303" s="3" t="s">
        <v>471</v>
      </c>
      <c r="GD303" s="3">
        <v>1</v>
      </c>
      <c r="GF303" s="3">
        <v>1196809009</v>
      </c>
      <c r="GG303" s="3">
        <v>2</v>
      </c>
      <c r="GH303" s="3">
        <v>3</v>
      </c>
      <c r="GI303" s="3">
        <v>5</v>
      </c>
      <c r="GJ303" s="3">
        <v>0</v>
      </c>
      <c r="GK303" s="3">
        <v>0</v>
      </c>
      <c r="GL303" s="3">
        <f t="shared" si="309"/>
        <v>0</v>
      </c>
      <c r="GM303" s="3">
        <f t="shared" si="310"/>
        <v>350858.6</v>
      </c>
      <c r="GN303" s="3">
        <f t="shared" si="311"/>
        <v>0</v>
      </c>
      <c r="GO303" s="3">
        <f t="shared" si="312"/>
        <v>0</v>
      </c>
      <c r="GP303" s="3">
        <f t="shared" si="313"/>
        <v>0</v>
      </c>
      <c r="GR303" s="3">
        <v>1</v>
      </c>
      <c r="GS303" s="3">
        <v>1</v>
      </c>
      <c r="GT303" s="3">
        <v>0</v>
      </c>
      <c r="GU303" s="3" t="s">
        <v>3</v>
      </c>
      <c r="GV303" s="3">
        <f t="shared" si="314"/>
        <v>0</v>
      </c>
      <c r="GW303" s="3">
        <v>1</v>
      </c>
      <c r="GX303" s="3">
        <f t="shared" si="315"/>
        <v>0</v>
      </c>
      <c r="HA303" s="3">
        <v>0</v>
      </c>
      <c r="HB303" s="3">
        <v>0</v>
      </c>
      <c r="HC303" s="3">
        <f t="shared" si="316"/>
        <v>0</v>
      </c>
      <c r="HE303" s="3" t="s">
        <v>34</v>
      </c>
      <c r="HF303" s="3" t="s">
        <v>165</v>
      </c>
      <c r="HM303" s="3" t="s">
        <v>62</v>
      </c>
      <c r="HN303" s="3" t="s">
        <v>3</v>
      </c>
      <c r="HO303" s="3" t="s">
        <v>3</v>
      </c>
      <c r="HP303" s="3" t="s">
        <v>3</v>
      </c>
      <c r="HQ303" s="3" t="s">
        <v>3</v>
      </c>
      <c r="HS303" s="3">
        <v>0</v>
      </c>
      <c r="IK303" s="3">
        <v>0</v>
      </c>
    </row>
    <row r="304" spans="1:255" x14ac:dyDescent="0.2">
      <c r="A304" s="2">
        <v>17</v>
      </c>
      <c r="B304" s="2">
        <v>1</v>
      </c>
      <c r="C304" s="2">
        <f>ROW(SmtRes!A500)</f>
        <v>500</v>
      </c>
      <c r="D304" s="2">
        <f>ROW(EtalonRes!A581)</f>
        <v>581</v>
      </c>
      <c r="E304" s="2" t="s">
        <v>472</v>
      </c>
      <c r="F304" s="2" t="s">
        <v>75</v>
      </c>
      <c r="G304" s="2" t="s">
        <v>473</v>
      </c>
      <c r="H304" s="2" t="s">
        <v>77</v>
      </c>
      <c r="I304" s="2">
        <f>ROUND(4/10,9)</f>
        <v>0.4</v>
      </c>
      <c r="J304" s="2">
        <v>0</v>
      </c>
      <c r="K304" s="2">
        <f>ROUND(4/10,9)</f>
        <v>0.4</v>
      </c>
      <c r="L304" s="2"/>
      <c r="M304" s="2"/>
      <c r="N304" s="2"/>
      <c r="O304" s="2">
        <f t="shared" si="278"/>
        <v>142.53</v>
      </c>
      <c r="P304" s="2">
        <f t="shared" si="279"/>
        <v>17</v>
      </c>
      <c r="Q304" s="2">
        <f>(ROUND((ROUND((((ET304*1.2))*AV304*I304),2)*BB304),2)+ROUND((ROUND(((AE304-((EU304*1.2)))*AV304*I304),2)*BS304),2))</f>
        <v>1.19</v>
      </c>
      <c r="R304" s="2">
        <f>(ROUND((ROUND((((EU304*1.2))*AV304*I304),2)*BS304),2)+ROUND((ROUND(((AE304-((EU304*1.2)))*AV304*I304),2)*BS304),2))</f>
        <v>7.0000000000000007E-2</v>
      </c>
      <c r="S304" s="2">
        <f t="shared" si="282"/>
        <v>124.34</v>
      </c>
      <c r="T304" s="2">
        <f t="shared" si="283"/>
        <v>0</v>
      </c>
      <c r="U304" s="2">
        <f t="shared" si="284"/>
        <v>7.8097823999999996</v>
      </c>
      <c r="V304" s="2">
        <f t="shared" si="285"/>
        <v>0</v>
      </c>
      <c r="W304" s="2">
        <f t="shared" si="286"/>
        <v>0</v>
      </c>
      <c r="X304" s="2">
        <f>(ROUND((((S304+ROUND((ROUND((((EU304*1.2))*AV304*I304),2)*BS304),2))*AT304)/100),2)+ROUND(((ROUND((ROUND(((AE304-((EU304*1.2)))*AV304*I304),2)*BS304),2)*AT304)/100),2))</f>
        <v>111.97</v>
      </c>
      <c r="Y304" s="2">
        <f>(ROUND((((S304+ROUND((ROUND((((EU304*1.2))*AV304*I304),2)*BS304),2))*AU304)/100),2)+ROUND(((ROUND((ROUND(((AE304-((EU304*1.2)))*AV304*I304),2)*BS304),2)*AU304)/100),2))</f>
        <v>57.23</v>
      </c>
      <c r="Z304" s="2"/>
      <c r="AA304" s="2">
        <v>55929113</v>
      </c>
      <c r="AB304" s="2">
        <f t="shared" si="289"/>
        <v>342.24599999999998</v>
      </c>
      <c r="AC304" s="2">
        <f>ROUND(((ES304*1)),6)</f>
        <v>42.51</v>
      </c>
      <c r="AD304" s="2">
        <f>ROUND(((((ET304*1.2))-((EU304*1.2)))+AE304),6)</f>
        <v>2.8319999999999999</v>
      </c>
      <c r="AE304" s="2">
        <f>ROUND(((EU304*1.2)),6)</f>
        <v>0.156</v>
      </c>
      <c r="AF304" s="2">
        <f>ROUND(((EV304*1.2)),6)</f>
        <v>296.904</v>
      </c>
      <c r="AG304" s="2">
        <f t="shared" si="294"/>
        <v>0</v>
      </c>
      <c r="AH304" s="2">
        <f>((EW304*1.2))</f>
        <v>18.648</v>
      </c>
      <c r="AI304" s="2">
        <f>((EX304*1.2))</f>
        <v>0</v>
      </c>
      <c r="AJ304" s="2">
        <f t="shared" si="297"/>
        <v>0</v>
      </c>
      <c r="AK304" s="2">
        <v>292.29000000000002</v>
      </c>
      <c r="AL304" s="2">
        <v>42.51</v>
      </c>
      <c r="AM304" s="2">
        <v>2.36</v>
      </c>
      <c r="AN304" s="2">
        <v>0.13</v>
      </c>
      <c r="AO304" s="2">
        <v>247.42</v>
      </c>
      <c r="AP304" s="2">
        <v>0</v>
      </c>
      <c r="AQ304" s="2">
        <v>15.54</v>
      </c>
      <c r="AR304" s="2">
        <v>0</v>
      </c>
      <c r="AS304" s="2">
        <v>0</v>
      </c>
      <c r="AT304" s="2">
        <v>90</v>
      </c>
      <c r="AU304" s="2">
        <v>46</v>
      </c>
      <c r="AV304" s="2">
        <v>1.0469999999999999</v>
      </c>
      <c r="AW304" s="2">
        <v>1</v>
      </c>
      <c r="AX304" s="2"/>
      <c r="AY304" s="2"/>
      <c r="AZ304" s="2">
        <v>1</v>
      </c>
      <c r="BA304" s="2">
        <v>1</v>
      </c>
      <c r="BB304" s="2">
        <v>1</v>
      </c>
      <c r="BC304" s="2">
        <v>1</v>
      </c>
      <c r="BD304" s="2" t="s">
        <v>3</v>
      </c>
      <c r="BE304" s="2" t="s">
        <v>3</v>
      </c>
      <c r="BF304" s="2" t="s">
        <v>3</v>
      </c>
      <c r="BG304" s="2" t="s">
        <v>3</v>
      </c>
      <c r="BH304" s="2">
        <v>0</v>
      </c>
      <c r="BI304" s="2">
        <v>2</v>
      </c>
      <c r="BJ304" s="2" t="s">
        <v>78</v>
      </c>
      <c r="BK304" s="2"/>
      <c r="BL304" s="2"/>
      <c r="BM304" s="2">
        <v>68</v>
      </c>
      <c r="BN304" s="2">
        <v>0</v>
      </c>
      <c r="BO304" s="2" t="s">
        <v>75</v>
      </c>
      <c r="BP304" s="2">
        <v>1</v>
      </c>
      <c r="BQ304" s="2">
        <v>40</v>
      </c>
      <c r="BR304" s="2">
        <v>0</v>
      </c>
      <c r="BS304" s="2">
        <v>1</v>
      </c>
      <c r="BT304" s="2">
        <v>1</v>
      </c>
      <c r="BU304" s="2">
        <v>1</v>
      </c>
      <c r="BV304" s="2">
        <v>1</v>
      </c>
      <c r="BW304" s="2">
        <v>1</v>
      </c>
      <c r="BX304" s="2">
        <v>1</v>
      </c>
      <c r="BY304" s="2" t="s">
        <v>3</v>
      </c>
      <c r="BZ304" s="2">
        <v>90</v>
      </c>
      <c r="CA304" s="2">
        <v>46</v>
      </c>
      <c r="CB304" s="2" t="s">
        <v>3</v>
      </c>
      <c r="CC304" s="2"/>
      <c r="CD304" s="2"/>
      <c r="CE304" s="2">
        <v>1566</v>
      </c>
      <c r="CF304" s="2">
        <v>0</v>
      </c>
      <c r="CG304" s="2">
        <v>0</v>
      </c>
      <c r="CH304" s="2"/>
      <c r="CI304" s="2"/>
      <c r="CJ304" s="2"/>
      <c r="CK304" s="2"/>
      <c r="CL304" s="2"/>
      <c r="CM304" s="2">
        <v>0</v>
      </c>
      <c r="CN304" s="2" t="s">
        <v>1250</v>
      </c>
      <c r="CO304" s="2">
        <v>0</v>
      </c>
      <c r="CP304" s="2">
        <f t="shared" si="298"/>
        <v>142.53</v>
      </c>
      <c r="CQ304" s="2">
        <f t="shared" si="299"/>
        <v>42.51</v>
      </c>
      <c r="CR304" s="2">
        <f>(ROUND((ROUND((((ET304*1.2))*AV304*1),2)*BB304),2)+ROUND((ROUND(((AE304-((EU304*1.2)))*AV304*1),2)*BS304),2))</f>
        <v>2.97</v>
      </c>
      <c r="CS304" s="2">
        <f>(ROUND((ROUND((((EU304*1.2))*AV304*1),2)*BS304),2)+ROUND((ROUND(((AE304-((EU304*1.2)))*AV304*1),2)*BS304),2))</f>
        <v>0.16</v>
      </c>
      <c r="CT304" s="2">
        <f t="shared" si="302"/>
        <v>310.86</v>
      </c>
      <c r="CU304" s="2">
        <f t="shared" si="303"/>
        <v>0</v>
      </c>
      <c r="CV304" s="2">
        <f t="shared" si="304"/>
        <v>19.524455999999997</v>
      </c>
      <c r="CW304" s="2">
        <f t="shared" si="305"/>
        <v>0</v>
      </c>
      <c r="CX304" s="2">
        <f t="shared" si="306"/>
        <v>0</v>
      </c>
      <c r="CY304" s="2">
        <f>(ROUND((((S304+ROUND((ROUND((((EU304*1.2))*AV304*1),2)*BS304),2))*AT304)/100),2)+ROUND(((ROUND((ROUND(((AE304-((EU304*1.2)))*AV304*1),2)*BS304),2)*AT304)/100),2))</f>
        <v>112.05</v>
      </c>
      <c r="CZ304" s="2">
        <f>(ROUND((((S304+ROUND((ROUND((((EU304*1.2))*AV304*1),2)*BS304),2))*AU304)/100),2)+ROUND(((ROUND((ROUND(((AE304-((EU304*1.2)))*AV304*1),2)*BS304),2)*AU304)/100),2))</f>
        <v>57.27</v>
      </c>
      <c r="DA304" s="2"/>
      <c r="DB304" s="2">
        <v>121</v>
      </c>
      <c r="DC304" s="2" t="s">
        <v>3</v>
      </c>
      <c r="DD304" s="2" t="s">
        <v>62</v>
      </c>
      <c r="DE304" s="2" t="s">
        <v>63</v>
      </c>
      <c r="DF304" s="2" t="s">
        <v>63</v>
      </c>
      <c r="DG304" s="2" t="s">
        <v>63</v>
      </c>
      <c r="DH304" s="2" t="s">
        <v>3</v>
      </c>
      <c r="DI304" s="2" t="s">
        <v>63</v>
      </c>
      <c r="DJ304" s="2" t="s">
        <v>63</v>
      </c>
      <c r="DK304" s="2" t="s">
        <v>3</v>
      </c>
      <c r="DL304" s="2" t="s">
        <v>3</v>
      </c>
      <c r="DM304" s="2" t="s">
        <v>3</v>
      </c>
      <c r="DN304" s="2">
        <v>0</v>
      </c>
      <c r="DO304" s="2">
        <v>0</v>
      </c>
      <c r="DP304" s="2">
        <v>1</v>
      </c>
      <c r="DQ304" s="2">
        <v>1</v>
      </c>
      <c r="DR304" s="2"/>
      <c r="DS304" s="2"/>
      <c r="DT304" s="2"/>
      <c r="DU304" s="2">
        <v>1010</v>
      </c>
      <c r="DV304" s="2" t="s">
        <v>77</v>
      </c>
      <c r="DW304" s="2" t="s">
        <v>77</v>
      </c>
      <c r="DX304" s="2">
        <v>10</v>
      </c>
      <c r="DY304" s="2"/>
      <c r="DZ304" s="2" t="s">
        <v>3</v>
      </c>
      <c r="EA304" s="2" t="s">
        <v>3</v>
      </c>
      <c r="EB304" s="2" t="s">
        <v>3</v>
      </c>
      <c r="EC304" s="2" t="s">
        <v>3</v>
      </c>
      <c r="ED304" s="2"/>
      <c r="EE304" s="2">
        <v>55393700</v>
      </c>
      <c r="EF304" s="2">
        <v>40</v>
      </c>
      <c r="EG304" s="2" t="s">
        <v>26</v>
      </c>
      <c r="EH304" s="2">
        <v>0</v>
      </c>
      <c r="EI304" s="2" t="s">
        <v>3</v>
      </c>
      <c r="EJ304" s="2">
        <v>2</v>
      </c>
      <c r="EK304" s="2">
        <v>68</v>
      </c>
      <c r="EL304" s="2" t="s">
        <v>27</v>
      </c>
      <c r="EM304" s="2" t="s">
        <v>28</v>
      </c>
      <c r="EN304" s="2"/>
      <c r="EO304" s="2" t="s">
        <v>67</v>
      </c>
      <c r="EP304" s="2"/>
      <c r="EQ304" s="2">
        <v>0</v>
      </c>
      <c r="ER304" s="2">
        <v>292.29000000000002</v>
      </c>
      <c r="ES304" s="2">
        <v>42.51</v>
      </c>
      <c r="ET304" s="2">
        <v>2.36</v>
      </c>
      <c r="EU304" s="2">
        <v>0.13</v>
      </c>
      <c r="EV304" s="2">
        <v>247.42</v>
      </c>
      <c r="EW304" s="2">
        <v>15.54</v>
      </c>
      <c r="EX304" s="2">
        <v>0</v>
      </c>
      <c r="EY304" s="2">
        <v>0</v>
      </c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>
        <v>0</v>
      </c>
      <c r="FR304" s="2">
        <v>0</v>
      </c>
      <c r="FS304" s="2">
        <v>0</v>
      </c>
      <c r="FT304" s="2"/>
      <c r="FU304" s="2"/>
      <c r="FV304" s="2"/>
      <c r="FW304" s="2"/>
      <c r="FX304" s="2">
        <v>90</v>
      </c>
      <c r="FY304" s="2">
        <v>46</v>
      </c>
      <c r="FZ304" s="2"/>
      <c r="GA304" s="2" t="s">
        <v>3</v>
      </c>
      <c r="GB304" s="2"/>
      <c r="GC304" s="2"/>
      <c r="GD304" s="2">
        <v>1</v>
      </c>
      <c r="GE304" s="2"/>
      <c r="GF304" s="2">
        <v>-950859191</v>
      </c>
      <c r="GG304" s="2">
        <v>2</v>
      </c>
      <c r="GH304" s="2">
        <v>1</v>
      </c>
      <c r="GI304" s="2">
        <v>2</v>
      </c>
      <c r="GJ304" s="2">
        <v>0</v>
      </c>
      <c r="GK304" s="2">
        <v>0</v>
      </c>
      <c r="GL304" s="2">
        <f t="shared" si="309"/>
        <v>0</v>
      </c>
      <c r="GM304" s="2">
        <f t="shared" si="310"/>
        <v>311.73</v>
      </c>
      <c r="GN304" s="2">
        <f t="shared" si="311"/>
        <v>0</v>
      </c>
      <c r="GO304" s="2">
        <f t="shared" si="312"/>
        <v>311.73</v>
      </c>
      <c r="GP304" s="2">
        <f t="shared" si="313"/>
        <v>0</v>
      </c>
      <c r="GQ304" s="2"/>
      <c r="GR304" s="2">
        <v>0</v>
      </c>
      <c r="GS304" s="2">
        <v>3</v>
      </c>
      <c r="GT304" s="2">
        <v>0</v>
      </c>
      <c r="GU304" s="2" t="s">
        <v>3</v>
      </c>
      <c r="GV304" s="2">
        <f t="shared" si="314"/>
        <v>0</v>
      </c>
      <c r="GW304" s="2">
        <v>1</v>
      </c>
      <c r="GX304" s="2">
        <f t="shared" si="315"/>
        <v>0</v>
      </c>
      <c r="GY304" s="2"/>
      <c r="GZ304" s="2"/>
      <c r="HA304" s="2">
        <v>0</v>
      </c>
      <c r="HB304" s="2">
        <v>0</v>
      </c>
      <c r="HC304" s="2">
        <f t="shared" si="316"/>
        <v>0</v>
      </c>
      <c r="HD304" s="2"/>
      <c r="HE304" s="2" t="s">
        <v>3</v>
      </c>
      <c r="HF304" s="2" t="s">
        <v>3</v>
      </c>
      <c r="HG304" s="2"/>
      <c r="HH304" s="2"/>
      <c r="HI304" s="2"/>
      <c r="HJ304" s="2"/>
      <c r="HK304" s="2"/>
      <c r="HL304" s="2"/>
      <c r="HM304" s="2" t="s">
        <v>3</v>
      </c>
      <c r="HN304" s="2" t="s">
        <v>3</v>
      </c>
      <c r="HO304" s="2" t="s">
        <v>3</v>
      </c>
      <c r="HP304" s="2" t="s">
        <v>3</v>
      </c>
      <c r="HQ304" s="2" t="s">
        <v>3</v>
      </c>
      <c r="HR304" s="2"/>
      <c r="HS304" s="2">
        <v>0</v>
      </c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>
        <v>0</v>
      </c>
      <c r="IL304" s="2"/>
      <c r="IM304" s="2"/>
      <c r="IN304" s="2"/>
      <c r="IO304" s="2"/>
      <c r="IP304" s="2"/>
      <c r="IQ304" s="2"/>
      <c r="IR304" s="2"/>
      <c r="IS304" s="2"/>
      <c r="IT304" s="2"/>
      <c r="IU304" s="2"/>
    </row>
    <row r="305" spans="1:255" x14ac:dyDescent="0.2">
      <c r="A305" s="3">
        <v>17</v>
      </c>
      <c r="B305" s="3">
        <v>1</v>
      </c>
      <c r="C305" s="3">
        <f>ROW(SmtRes!A506)</f>
        <v>506</v>
      </c>
      <c r="D305" s="3">
        <f>ROW(EtalonRes!A588)</f>
        <v>588</v>
      </c>
      <c r="E305" s="3" t="s">
        <v>472</v>
      </c>
      <c r="F305" s="3" t="s">
        <v>75</v>
      </c>
      <c r="G305" s="3" t="s">
        <v>473</v>
      </c>
      <c r="H305" s="3" t="s">
        <v>77</v>
      </c>
      <c r="I305" s="3">
        <f>ROUND(4/10,9)</f>
        <v>0.4</v>
      </c>
      <c r="J305" s="3">
        <v>0</v>
      </c>
      <c r="K305" s="3">
        <f>ROUND(4/10,9)</f>
        <v>0.4</v>
      </c>
      <c r="O305" s="3">
        <f t="shared" si="278"/>
        <v>7052.37</v>
      </c>
      <c r="P305" s="3">
        <f t="shared" si="279"/>
        <v>31.28</v>
      </c>
      <c r="Q305" s="3">
        <f>(ROUND((ROUND((((ET305*1.2))*AV305*I305),2)*BB305),2)+ROUND((ROUND(((AE305-((EU305*1.2)))*AV305*I305),2)*BS305),2))</f>
        <v>14.53</v>
      </c>
      <c r="R305" s="3">
        <f>(ROUND((ROUND((((EU305*1.2))*AV305*I305),2)*BS305),2)+ROUND((ROUND(((AE305-((EU305*1.2)))*AV305*I305),2)*BS305),2))</f>
        <v>3.94</v>
      </c>
      <c r="S305" s="3">
        <f t="shared" si="282"/>
        <v>7006.56</v>
      </c>
      <c r="T305" s="3">
        <f t="shared" si="283"/>
        <v>0</v>
      </c>
      <c r="U305" s="3">
        <f t="shared" si="284"/>
        <v>7.8097823999999996</v>
      </c>
      <c r="V305" s="3">
        <f t="shared" si="285"/>
        <v>0</v>
      </c>
      <c r="W305" s="3">
        <f t="shared" si="286"/>
        <v>0</v>
      </c>
      <c r="X305" s="3">
        <f>(ROUND((((S305+ROUND((ROUND((((EU305*1.2))*AV305*I305),2)*BS305),2))*AT305)/100),2)+ROUND(((ROUND((ROUND(((AE305-((EU305*1.2)))*AV305*I305),2)*BS305),2)*AT305)/100),2))</f>
        <v>6309.45</v>
      </c>
      <c r="Y305" s="3">
        <f>(ROUND((((S305+ROUND((ROUND((((EU305*1.2))*AV305*I305),2)*BS305),2))*AU305)/100),2)+ROUND(((ROUND((ROUND(((AE305-((EU305*1.2)))*AV305*I305),2)*BS305),2)*AU305)/100),2))</f>
        <v>3224.83</v>
      </c>
      <c r="AA305" s="3">
        <v>55929115</v>
      </c>
      <c r="AB305" s="3">
        <f t="shared" si="289"/>
        <v>342.24599999999998</v>
      </c>
      <c r="AC305" s="3">
        <f>ROUND(((ES305*1)),6)</f>
        <v>42.51</v>
      </c>
      <c r="AD305" s="3">
        <f>ROUND(((((ET305*1.2))-((EU305*1.2)))+AE305),6)</f>
        <v>2.8319999999999999</v>
      </c>
      <c r="AE305" s="3">
        <f>ROUND(((EU305*1.2)),6)</f>
        <v>0.156</v>
      </c>
      <c r="AF305" s="3">
        <f>ROUND(((EV305*1.2)),6)</f>
        <v>296.904</v>
      </c>
      <c r="AG305" s="3">
        <f t="shared" si="294"/>
        <v>0</v>
      </c>
      <c r="AH305" s="3">
        <f>((EW305*1.2))</f>
        <v>18.648</v>
      </c>
      <c r="AI305" s="3">
        <f>((EX305*1.2))</f>
        <v>0</v>
      </c>
      <c r="AJ305" s="3">
        <f t="shared" si="297"/>
        <v>0</v>
      </c>
      <c r="AK305" s="3">
        <v>292.29000000000002</v>
      </c>
      <c r="AL305" s="3">
        <v>42.51</v>
      </c>
      <c r="AM305" s="3">
        <v>2.36</v>
      </c>
      <c r="AN305" s="3">
        <v>0.13</v>
      </c>
      <c r="AO305" s="3">
        <v>247.42</v>
      </c>
      <c r="AP305" s="3">
        <v>0</v>
      </c>
      <c r="AQ305" s="3">
        <v>15.54</v>
      </c>
      <c r="AR305" s="3">
        <v>0</v>
      </c>
      <c r="AS305" s="3">
        <v>0</v>
      </c>
      <c r="AT305" s="3">
        <v>90</v>
      </c>
      <c r="AU305" s="3">
        <v>46</v>
      </c>
      <c r="AV305" s="3">
        <v>1.0469999999999999</v>
      </c>
      <c r="AW305" s="3">
        <v>1</v>
      </c>
      <c r="AZ305" s="3">
        <v>1</v>
      </c>
      <c r="BA305" s="3">
        <v>56.35</v>
      </c>
      <c r="BB305" s="3">
        <v>12.21</v>
      </c>
      <c r="BC305" s="3">
        <v>1.84</v>
      </c>
      <c r="BD305" s="3" t="s">
        <v>3</v>
      </c>
      <c r="BE305" s="3" t="s">
        <v>3</v>
      </c>
      <c r="BF305" s="3" t="s">
        <v>3</v>
      </c>
      <c r="BG305" s="3" t="s">
        <v>3</v>
      </c>
      <c r="BH305" s="3">
        <v>0</v>
      </c>
      <c r="BI305" s="3">
        <v>2</v>
      </c>
      <c r="BJ305" s="3" t="s">
        <v>78</v>
      </c>
      <c r="BM305" s="3">
        <v>68</v>
      </c>
      <c r="BN305" s="3">
        <v>0</v>
      </c>
      <c r="BO305" s="3" t="s">
        <v>75</v>
      </c>
      <c r="BP305" s="3">
        <v>1</v>
      </c>
      <c r="BQ305" s="3">
        <v>40</v>
      </c>
      <c r="BR305" s="3">
        <v>0</v>
      </c>
      <c r="BS305" s="3">
        <v>56.35</v>
      </c>
      <c r="BT305" s="3">
        <v>1</v>
      </c>
      <c r="BU305" s="3">
        <v>1</v>
      </c>
      <c r="BV305" s="3">
        <v>1</v>
      </c>
      <c r="BW305" s="3">
        <v>1</v>
      </c>
      <c r="BX305" s="3">
        <v>1</v>
      </c>
      <c r="BY305" s="3" t="s">
        <v>3</v>
      </c>
      <c r="BZ305" s="3">
        <v>90</v>
      </c>
      <c r="CA305" s="3">
        <v>46</v>
      </c>
      <c r="CB305" s="3" t="s">
        <v>3</v>
      </c>
      <c r="CE305" s="3">
        <v>1566</v>
      </c>
      <c r="CF305" s="3">
        <v>0</v>
      </c>
      <c r="CG305" s="3">
        <v>0</v>
      </c>
      <c r="CM305" s="3">
        <v>0</v>
      </c>
      <c r="CN305" s="3" t="s">
        <v>1250</v>
      </c>
      <c r="CO305" s="3">
        <v>0</v>
      </c>
      <c r="CP305" s="3">
        <f t="shared" si="298"/>
        <v>7052.3700000000008</v>
      </c>
      <c r="CQ305" s="3">
        <f t="shared" si="299"/>
        <v>78.22</v>
      </c>
      <c r="CR305" s="3">
        <f>(ROUND((ROUND((((ET305*1.2))*AV305*1),2)*BB305),2)+ROUND((ROUND(((AE305-((EU305*1.2)))*AV305*1),2)*BS305),2))</f>
        <v>36.26</v>
      </c>
      <c r="CS305" s="3">
        <f>(ROUND((ROUND((((EU305*1.2))*AV305*1),2)*BS305),2)+ROUND((ROUND(((AE305-((EU305*1.2)))*AV305*1),2)*BS305),2))</f>
        <v>9.02</v>
      </c>
      <c r="CT305" s="3">
        <f t="shared" si="302"/>
        <v>17516.96</v>
      </c>
      <c r="CU305" s="3">
        <f t="shared" si="303"/>
        <v>0</v>
      </c>
      <c r="CV305" s="3">
        <f t="shared" si="304"/>
        <v>19.524455999999997</v>
      </c>
      <c r="CW305" s="3">
        <f t="shared" si="305"/>
        <v>0</v>
      </c>
      <c r="CX305" s="3">
        <f t="shared" si="306"/>
        <v>0</v>
      </c>
      <c r="CY305" s="3">
        <f>(ROUND((((S305+ROUND((ROUND((((EU305*1.2))*AV305*1),2)*BS305),2))*AT305)/100),2)+ROUND(((ROUND((ROUND(((AE305-((EU305*1.2)))*AV305*1),2)*BS305),2)*AT305)/100),2))</f>
        <v>6314.02</v>
      </c>
      <c r="CZ305" s="3">
        <f>(ROUND((((S305+ROUND((ROUND((((EU305*1.2))*AV305*1),2)*BS305),2))*AU305)/100),2)+ROUND(((ROUND((ROUND(((AE305-((EU305*1.2)))*AV305*1),2)*BS305),2)*AU305)/100),2))</f>
        <v>3227.17</v>
      </c>
      <c r="DB305" s="3">
        <v>122</v>
      </c>
      <c r="DC305" s="3" t="s">
        <v>3</v>
      </c>
      <c r="DD305" s="3" t="s">
        <v>62</v>
      </c>
      <c r="DE305" s="3" t="s">
        <v>63</v>
      </c>
      <c r="DF305" s="3" t="s">
        <v>63</v>
      </c>
      <c r="DG305" s="3" t="s">
        <v>63</v>
      </c>
      <c r="DH305" s="3" t="s">
        <v>3</v>
      </c>
      <c r="DI305" s="3" t="s">
        <v>63</v>
      </c>
      <c r="DJ305" s="3" t="s">
        <v>63</v>
      </c>
      <c r="DK305" s="3" t="s">
        <v>3</v>
      </c>
      <c r="DL305" s="3" t="s">
        <v>3</v>
      </c>
      <c r="DM305" s="3" t="s">
        <v>3</v>
      </c>
      <c r="DN305" s="3">
        <v>0</v>
      </c>
      <c r="DO305" s="3">
        <v>0</v>
      </c>
      <c r="DP305" s="3">
        <v>1</v>
      </c>
      <c r="DQ305" s="3">
        <v>1</v>
      </c>
      <c r="DU305" s="3">
        <v>1010</v>
      </c>
      <c r="DV305" s="3" t="s">
        <v>77</v>
      </c>
      <c r="DW305" s="3" t="s">
        <v>77</v>
      </c>
      <c r="DX305" s="3">
        <v>10</v>
      </c>
      <c r="DZ305" s="3" t="s">
        <v>3</v>
      </c>
      <c r="EA305" s="3" t="s">
        <v>3</v>
      </c>
      <c r="EB305" s="3" t="s">
        <v>3</v>
      </c>
      <c r="EC305" s="3" t="s">
        <v>3</v>
      </c>
      <c r="EE305" s="3">
        <v>55393700</v>
      </c>
      <c r="EF305" s="3">
        <v>40</v>
      </c>
      <c r="EG305" s="3" t="s">
        <v>26</v>
      </c>
      <c r="EH305" s="3">
        <v>0</v>
      </c>
      <c r="EI305" s="3" t="s">
        <v>3</v>
      </c>
      <c r="EJ305" s="3">
        <v>2</v>
      </c>
      <c r="EK305" s="3">
        <v>68</v>
      </c>
      <c r="EL305" s="3" t="s">
        <v>27</v>
      </c>
      <c r="EM305" s="3" t="s">
        <v>28</v>
      </c>
      <c r="EO305" s="3" t="s">
        <v>67</v>
      </c>
      <c r="EQ305" s="3">
        <v>0</v>
      </c>
      <c r="ER305" s="3">
        <v>292.29000000000002</v>
      </c>
      <c r="ES305" s="3">
        <v>42.51</v>
      </c>
      <c r="ET305" s="3">
        <v>2.36</v>
      </c>
      <c r="EU305" s="3">
        <v>0.13</v>
      </c>
      <c r="EV305" s="3">
        <v>247.42</v>
      </c>
      <c r="EW305" s="3">
        <v>15.54</v>
      </c>
      <c r="EX305" s="3">
        <v>0</v>
      </c>
      <c r="EY305" s="3">
        <v>0</v>
      </c>
      <c r="FQ305" s="3">
        <v>0</v>
      </c>
      <c r="FR305" s="3">
        <v>0</v>
      </c>
      <c r="FS305" s="3">
        <v>0</v>
      </c>
      <c r="FX305" s="3">
        <v>90</v>
      </c>
      <c r="FY305" s="3">
        <v>46</v>
      </c>
      <c r="GA305" s="3" t="s">
        <v>3</v>
      </c>
      <c r="GD305" s="3">
        <v>1</v>
      </c>
      <c r="GF305" s="3">
        <v>-950859191</v>
      </c>
      <c r="GG305" s="3">
        <v>2</v>
      </c>
      <c r="GH305" s="3">
        <v>1</v>
      </c>
      <c r="GI305" s="3">
        <v>2</v>
      </c>
      <c r="GJ305" s="3">
        <v>0</v>
      </c>
      <c r="GK305" s="3">
        <v>0</v>
      </c>
      <c r="GL305" s="3">
        <f t="shared" si="309"/>
        <v>0</v>
      </c>
      <c r="GM305" s="3">
        <f t="shared" si="310"/>
        <v>16586.650000000001</v>
      </c>
      <c r="GN305" s="3">
        <f t="shared" si="311"/>
        <v>0</v>
      </c>
      <c r="GO305" s="3">
        <f t="shared" si="312"/>
        <v>16586.650000000001</v>
      </c>
      <c r="GP305" s="3">
        <f t="shared" si="313"/>
        <v>0</v>
      </c>
      <c r="GR305" s="3">
        <v>0</v>
      </c>
      <c r="GS305" s="3">
        <v>3</v>
      </c>
      <c r="GT305" s="3">
        <v>0</v>
      </c>
      <c r="GU305" s="3" t="s">
        <v>3</v>
      </c>
      <c r="GV305" s="3">
        <f t="shared" si="314"/>
        <v>0</v>
      </c>
      <c r="GW305" s="3">
        <v>1</v>
      </c>
      <c r="GX305" s="3">
        <f t="shared" si="315"/>
        <v>0</v>
      </c>
      <c r="HA305" s="3">
        <v>0</v>
      </c>
      <c r="HB305" s="3">
        <v>0</v>
      </c>
      <c r="HC305" s="3">
        <f t="shared" si="316"/>
        <v>0</v>
      </c>
      <c r="HE305" s="3" t="s">
        <v>3</v>
      </c>
      <c r="HF305" s="3" t="s">
        <v>3</v>
      </c>
      <c r="HM305" s="3" t="s">
        <v>3</v>
      </c>
      <c r="HN305" s="3" t="s">
        <v>3</v>
      </c>
      <c r="HO305" s="3" t="s">
        <v>3</v>
      </c>
      <c r="HP305" s="3" t="s">
        <v>3</v>
      </c>
      <c r="HQ305" s="3" t="s">
        <v>3</v>
      </c>
      <c r="HS305" s="3">
        <v>0</v>
      </c>
      <c r="IK305" s="3">
        <v>0</v>
      </c>
    </row>
    <row r="306" spans="1:255" x14ac:dyDescent="0.2">
      <c r="A306" s="2">
        <v>17</v>
      </c>
      <c r="B306" s="2">
        <v>1</v>
      </c>
      <c r="C306" s="2"/>
      <c r="D306" s="2"/>
      <c r="E306" s="2" t="s">
        <v>474</v>
      </c>
      <c r="F306" s="2" t="s">
        <v>475</v>
      </c>
      <c r="G306" s="2" t="s">
        <v>476</v>
      </c>
      <c r="H306" s="2" t="s">
        <v>161</v>
      </c>
      <c r="I306" s="2">
        <v>4</v>
      </c>
      <c r="J306" s="2">
        <v>0</v>
      </c>
      <c r="K306" s="2">
        <v>4</v>
      </c>
      <c r="L306" s="2"/>
      <c r="M306" s="2"/>
      <c r="N306" s="2"/>
      <c r="O306" s="2">
        <f t="shared" si="278"/>
        <v>24672.44</v>
      </c>
      <c r="P306" s="2">
        <f t="shared" si="279"/>
        <v>24672.44</v>
      </c>
      <c r="Q306" s="2">
        <f>(ROUND((ROUND(((ET306)*AV306*I306),2)*BB306),2)+ROUND((ROUND(((AE306-(EU306))*AV306*I306),2)*BS306),2))</f>
        <v>0</v>
      </c>
      <c r="R306" s="2">
        <f>(ROUND((ROUND(((EU306)*AV306*I306),2)*BS306),2)+ROUND((ROUND(((AE306-(EU306))*AV306*I306),2)*BS306),2))</f>
        <v>0</v>
      </c>
      <c r="S306" s="2">
        <f t="shared" si="282"/>
        <v>0</v>
      </c>
      <c r="T306" s="2">
        <f t="shared" si="283"/>
        <v>0</v>
      </c>
      <c r="U306" s="2">
        <f t="shared" si="284"/>
        <v>0</v>
      </c>
      <c r="V306" s="2">
        <f t="shared" si="285"/>
        <v>0</v>
      </c>
      <c r="W306" s="2">
        <f t="shared" si="286"/>
        <v>0</v>
      </c>
      <c r="X306" s="2">
        <f>(ROUND((((S306+ROUND((ROUND(((EU306)*AV306*I306),2)*BS306),2))*AT306)/100),2)+ROUND(((ROUND((ROUND(((AE306-(EU306))*AV306*I306),2)*BS306),2)*AT306)/100),2))</f>
        <v>0</v>
      </c>
      <c r="Y306" s="2">
        <f>(ROUND((((S306+ROUND((ROUND(((EU306)*AV306*I306),2)*BS306),2))*AU306)/100),2)+ROUND(((ROUND((ROUND(((AE306-(EU306))*AV306*I306),2)*BS306),2)*AU306)/100),2))</f>
        <v>0</v>
      </c>
      <c r="Z306" s="2"/>
      <c r="AA306" s="2">
        <v>55929113</v>
      </c>
      <c r="AB306" s="2">
        <f t="shared" si="289"/>
        <v>6168.11</v>
      </c>
      <c r="AC306" s="2">
        <f>ROUND((ES306),6)</f>
        <v>6168.11</v>
      </c>
      <c r="AD306" s="2">
        <f>ROUND((((ET306)-(EU306))+AE306),6)</f>
        <v>0</v>
      </c>
      <c r="AE306" s="2">
        <f>ROUND((EU306),6)</f>
        <v>0</v>
      </c>
      <c r="AF306" s="2">
        <f>ROUND((EV306),6)</f>
        <v>0</v>
      </c>
      <c r="AG306" s="2">
        <f t="shared" si="294"/>
        <v>0</v>
      </c>
      <c r="AH306" s="2">
        <f>(EW306)</f>
        <v>0</v>
      </c>
      <c r="AI306" s="2">
        <f>(EX306)</f>
        <v>0</v>
      </c>
      <c r="AJ306" s="2">
        <f t="shared" si="297"/>
        <v>0</v>
      </c>
      <c r="AK306" s="2">
        <v>6168.1100000000006</v>
      </c>
      <c r="AL306" s="2">
        <v>6168.1100000000006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1</v>
      </c>
      <c r="AW306" s="2">
        <v>1</v>
      </c>
      <c r="AX306" s="2"/>
      <c r="AY306" s="2"/>
      <c r="AZ306" s="2">
        <v>1</v>
      </c>
      <c r="BA306" s="2">
        <v>1</v>
      </c>
      <c r="BB306" s="2">
        <v>1</v>
      </c>
      <c r="BC306" s="2">
        <v>1</v>
      </c>
      <c r="BD306" s="2" t="s">
        <v>3</v>
      </c>
      <c r="BE306" s="2" t="s">
        <v>3</v>
      </c>
      <c r="BF306" s="2" t="s">
        <v>3</v>
      </c>
      <c r="BG306" s="2" t="s">
        <v>3</v>
      </c>
      <c r="BH306" s="2">
        <v>3</v>
      </c>
      <c r="BI306" s="2">
        <v>3</v>
      </c>
      <c r="BJ306" s="2" t="s">
        <v>475</v>
      </c>
      <c r="BK306" s="2"/>
      <c r="BL306" s="2"/>
      <c r="BM306" s="2">
        <v>400007</v>
      </c>
      <c r="BN306" s="2">
        <v>0</v>
      </c>
      <c r="BO306" s="2" t="s">
        <v>3</v>
      </c>
      <c r="BP306" s="2">
        <v>0</v>
      </c>
      <c r="BQ306" s="2">
        <v>214</v>
      </c>
      <c r="BR306" s="2">
        <v>0</v>
      </c>
      <c r="BS306" s="2">
        <v>1</v>
      </c>
      <c r="BT306" s="2">
        <v>1</v>
      </c>
      <c r="BU306" s="2">
        <v>1</v>
      </c>
      <c r="BV306" s="2">
        <v>1</v>
      </c>
      <c r="BW306" s="2">
        <v>1</v>
      </c>
      <c r="BX306" s="2">
        <v>1</v>
      </c>
      <c r="BY306" s="2" t="s">
        <v>3</v>
      </c>
      <c r="BZ306" s="2">
        <v>0</v>
      </c>
      <c r="CA306" s="2">
        <v>0</v>
      </c>
      <c r="CB306" s="2" t="s">
        <v>3</v>
      </c>
      <c r="CC306" s="2"/>
      <c r="CD306" s="2"/>
      <c r="CE306" s="2">
        <v>1566</v>
      </c>
      <c r="CF306" s="2">
        <v>0</v>
      </c>
      <c r="CG306" s="2">
        <v>0</v>
      </c>
      <c r="CH306" s="2"/>
      <c r="CI306" s="2"/>
      <c r="CJ306" s="2"/>
      <c r="CK306" s="2"/>
      <c r="CL306" s="2"/>
      <c r="CM306" s="2">
        <v>0</v>
      </c>
      <c r="CN306" s="2" t="s">
        <v>3</v>
      </c>
      <c r="CO306" s="2">
        <v>0</v>
      </c>
      <c r="CP306" s="2">
        <f t="shared" si="298"/>
        <v>24672.44</v>
      </c>
      <c r="CQ306" s="2">
        <f t="shared" si="299"/>
        <v>6168.11</v>
      </c>
      <c r="CR306" s="2">
        <f>(ROUND((ROUND(((ET306)*AV306*1),2)*BB306),2)+ROUND((ROUND(((AE306-(EU306))*AV306*1),2)*BS306),2))</f>
        <v>0</v>
      </c>
      <c r="CS306" s="2">
        <f>(ROUND((ROUND(((EU306)*AV306*1),2)*BS306),2)+ROUND((ROUND(((AE306-(EU306))*AV306*1),2)*BS306),2))</f>
        <v>0</v>
      </c>
      <c r="CT306" s="2">
        <f t="shared" si="302"/>
        <v>0</v>
      </c>
      <c r="CU306" s="2">
        <f t="shared" si="303"/>
        <v>0</v>
      </c>
      <c r="CV306" s="2">
        <f t="shared" si="304"/>
        <v>0</v>
      </c>
      <c r="CW306" s="2">
        <f t="shared" si="305"/>
        <v>0</v>
      </c>
      <c r="CX306" s="2">
        <f t="shared" si="306"/>
        <v>0</v>
      </c>
      <c r="CY306" s="2">
        <f>(ROUND((((S306+ROUND((ROUND(((EU306)*AV306*1),2)*BS306),2))*AT306)/100),2)+ROUND(((ROUND((ROUND(((AE306-(EU306))*AV306*1),2)*BS306),2)*AT306)/100),2))</f>
        <v>0</v>
      </c>
      <c r="CZ306" s="2">
        <f>(ROUND((((S306+ROUND((ROUND(((EU306)*AV306*1),2)*BS306),2))*AU306)/100),2)+ROUND(((ROUND((ROUND(((AE306-(EU306))*AV306*1),2)*BS306),2)*AU306)/100),2))</f>
        <v>0</v>
      </c>
      <c r="DA306" s="2"/>
      <c r="DB306" s="2"/>
      <c r="DC306" s="2" t="s">
        <v>3</v>
      </c>
      <c r="DD306" s="2" t="s">
        <v>3</v>
      </c>
      <c r="DE306" s="2" t="s">
        <v>3</v>
      </c>
      <c r="DF306" s="2" t="s">
        <v>3</v>
      </c>
      <c r="DG306" s="2" t="s">
        <v>3</v>
      </c>
      <c r="DH306" s="2" t="s">
        <v>3</v>
      </c>
      <c r="DI306" s="2" t="s">
        <v>3</v>
      </c>
      <c r="DJ306" s="2" t="s">
        <v>3</v>
      </c>
      <c r="DK306" s="2" t="s">
        <v>3</v>
      </c>
      <c r="DL306" s="2" t="s">
        <v>3</v>
      </c>
      <c r="DM306" s="2" t="s">
        <v>3</v>
      </c>
      <c r="DN306" s="2">
        <v>0</v>
      </c>
      <c r="DO306" s="2">
        <v>0</v>
      </c>
      <c r="DP306" s="2">
        <v>1</v>
      </c>
      <c r="DQ306" s="2">
        <v>1</v>
      </c>
      <c r="DR306" s="2"/>
      <c r="DS306" s="2"/>
      <c r="DT306" s="2"/>
      <c r="DU306" s="2">
        <v>1013</v>
      </c>
      <c r="DV306" s="2" t="s">
        <v>161</v>
      </c>
      <c r="DW306" s="2" t="s">
        <v>161</v>
      </c>
      <c r="DX306" s="2">
        <v>1</v>
      </c>
      <c r="DY306" s="2"/>
      <c r="DZ306" s="2" t="s">
        <v>3</v>
      </c>
      <c r="EA306" s="2" t="s">
        <v>3</v>
      </c>
      <c r="EB306" s="2" t="s">
        <v>3</v>
      </c>
      <c r="EC306" s="2" t="s">
        <v>3</v>
      </c>
      <c r="ED306" s="2"/>
      <c r="EE306" s="2">
        <v>55393630</v>
      </c>
      <c r="EF306" s="2">
        <v>214</v>
      </c>
      <c r="EG306" s="2" t="s">
        <v>162</v>
      </c>
      <c r="EH306" s="2">
        <v>0</v>
      </c>
      <c r="EI306" s="2" t="s">
        <v>3</v>
      </c>
      <c r="EJ306" s="2">
        <v>3</v>
      </c>
      <c r="EK306" s="2">
        <v>400007</v>
      </c>
      <c r="EL306" s="2" t="s">
        <v>162</v>
      </c>
      <c r="EM306" s="2" t="s">
        <v>163</v>
      </c>
      <c r="EN306" s="2"/>
      <c r="EO306" s="2" t="s">
        <v>3</v>
      </c>
      <c r="EP306" s="2"/>
      <c r="EQ306" s="2">
        <v>16</v>
      </c>
      <c r="ER306" s="2">
        <v>0</v>
      </c>
      <c r="ES306" s="2">
        <v>6168.1100000000006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>
        <v>0</v>
      </c>
      <c r="FR306" s="2">
        <f>P306</f>
        <v>24672.44</v>
      </c>
      <c r="FS306" s="2">
        <v>0</v>
      </c>
      <c r="FT306" s="2"/>
      <c r="FU306" s="2"/>
      <c r="FV306" s="2"/>
      <c r="FW306" s="2"/>
      <c r="FX306" s="2">
        <v>0</v>
      </c>
      <c r="FY306" s="2">
        <v>0</v>
      </c>
      <c r="FZ306" s="2"/>
      <c r="GA306" s="2" t="s">
        <v>477</v>
      </c>
      <c r="GB306" s="2"/>
      <c r="GC306" s="2"/>
      <c r="GD306" s="2">
        <v>1</v>
      </c>
      <c r="GE306" s="2"/>
      <c r="GF306" s="2">
        <v>-2123994619</v>
      </c>
      <c r="GG306" s="2">
        <v>2</v>
      </c>
      <c r="GH306" s="2">
        <v>4</v>
      </c>
      <c r="GI306" s="2">
        <v>-2</v>
      </c>
      <c r="GJ306" s="2">
        <v>0</v>
      </c>
      <c r="GK306" s="2">
        <v>0</v>
      </c>
      <c r="GL306" s="2">
        <f t="shared" si="309"/>
        <v>0</v>
      </c>
      <c r="GM306" s="2">
        <f t="shared" si="310"/>
        <v>24672.44</v>
      </c>
      <c r="GN306" s="2">
        <f t="shared" si="311"/>
        <v>0</v>
      </c>
      <c r="GO306" s="2">
        <f t="shared" si="312"/>
        <v>0</v>
      </c>
      <c r="GP306" s="2">
        <f t="shared" si="313"/>
        <v>0</v>
      </c>
      <c r="GQ306" s="2"/>
      <c r="GR306" s="2">
        <v>1</v>
      </c>
      <c r="GS306" s="2">
        <v>2</v>
      </c>
      <c r="GT306" s="2">
        <v>0</v>
      </c>
      <c r="GU306" s="2" t="s">
        <v>3</v>
      </c>
      <c r="GV306" s="2">
        <f t="shared" si="314"/>
        <v>0</v>
      </c>
      <c r="GW306" s="2">
        <v>1</v>
      </c>
      <c r="GX306" s="2">
        <f t="shared" si="315"/>
        <v>0</v>
      </c>
      <c r="GY306" s="2"/>
      <c r="GZ306" s="2"/>
      <c r="HA306" s="2">
        <v>0</v>
      </c>
      <c r="HB306" s="2">
        <v>0</v>
      </c>
      <c r="HC306" s="2">
        <f t="shared" si="316"/>
        <v>0</v>
      </c>
      <c r="HD306" s="2"/>
      <c r="HE306" s="2" t="s">
        <v>34</v>
      </c>
      <c r="HF306" s="2" t="s">
        <v>165</v>
      </c>
      <c r="HG306" s="2"/>
      <c r="HH306" s="2"/>
      <c r="HI306" s="2"/>
      <c r="HJ306" s="2"/>
      <c r="HK306" s="2"/>
      <c r="HL306" s="2"/>
      <c r="HM306" s="2" t="s">
        <v>3</v>
      </c>
      <c r="HN306" s="2" t="s">
        <v>3</v>
      </c>
      <c r="HO306" s="2" t="s">
        <v>3</v>
      </c>
      <c r="HP306" s="2" t="s">
        <v>3</v>
      </c>
      <c r="HQ306" s="2" t="s">
        <v>3</v>
      </c>
      <c r="HR306" s="2"/>
      <c r="HS306" s="2">
        <v>0</v>
      </c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>
        <v>0</v>
      </c>
      <c r="IL306" s="2"/>
      <c r="IM306" s="2"/>
      <c r="IN306" s="2"/>
      <c r="IO306" s="2"/>
      <c r="IP306" s="2"/>
      <c r="IQ306" s="2"/>
      <c r="IR306" s="2"/>
      <c r="IS306" s="2"/>
      <c r="IT306" s="2"/>
      <c r="IU306" s="2"/>
    </row>
    <row r="307" spans="1:255" x14ac:dyDescent="0.2">
      <c r="A307" s="3">
        <v>17</v>
      </c>
      <c r="B307" s="3">
        <v>1</v>
      </c>
      <c r="E307" s="3" t="s">
        <v>474</v>
      </c>
      <c r="F307" s="3" t="s">
        <v>475</v>
      </c>
      <c r="G307" s="3" t="s">
        <v>476</v>
      </c>
      <c r="H307" s="3" t="s">
        <v>161</v>
      </c>
      <c r="I307" s="3">
        <v>4</v>
      </c>
      <c r="J307" s="3">
        <v>0</v>
      </c>
      <c r="K307" s="3">
        <v>4</v>
      </c>
      <c r="O307" s="3">
        <f t="shared" si="278"/>
        <v>186770.37</v>
      </c>
      <c r="P307" s="3">
        <f t="shared" si="279"/>
        <v>186770.37</v>
      </c>
      <c r="Q307" s="3">
        <f>(ROUND((ROUND(((ET307)*AV307*I307),2)*BB307),2)+ROUND((ROUND(((AE307-(EU307))*AV307*I307),2)*BS307),2))</f>
        <v>0</v>
      </c>
      <c r="R307" s="3">
        <f>(ROUND((ROUND(((EU307)*AV307*I307),2)*BS307),2)+ROUND((ROUND(((AE307-(EU307))*AV307*I307),2)*BS307),2))</f>
        <v>0</v>
      </c>
      <c r="S307" s="3">
        <f t="shared" si="282"/>
        <v>0</v>
      </c>
      <c r="T307" s="3">
        <f t="shared" si="283"/>
        <v>0</v>
      </c>
      <c r="U307" s="3">
        <f t="shared" si="284"/>
        <v>0</v>
      </c>
      <c r="V307" s="3">
        <f t="shared" si="285"/>
        <v>0</v>
      </c>
      <c r="W307" s="3">
        <f t="shared" si="286"/>
        <v>0</v>
      </c>
      <c r="X307" s="3">
        <f>(ROUND((((S307+ROUND((ROUND(((EU307)*AV307*I307),2)*BS307),2))*AT307)/100),2)+ROUND(((ROUND((ROUND(((AE307-(EU307))*AV307*I307),2)*BS307),2)*AT307)/100),2))</f>
        <v>0</v>
      </c>
      <c r="Y307" s="3">
        <f>(ROUND((((S307+ROUND((ROUND(((EU307)*AV307*I307),2)*BS307),2))*AU307)/100),2)+ROUND(((ROUND((ROUND(((AE307-(EU307))*AV307*I307),2)*BS307),2)*AU307)/100),2))</f>
        <v>0</v>
      </c>
      <c r="AA307" s="3">
        <v>55929115</v>
      </c>
      <c r="AB307" s="3">
        <f t="shared" si="289"/>
        <v>6168.11</v>
      </c>
      <c r="AC307" s="3">
        <f>ROUND((ES307),6)</f>
        <v>6168.11</v>
      </c>
      <c r="AD307" s="3">
        <f>ROUND((((ET307)-(EU307))+AE307),6)</f>
        <v>0</v>
      </c>
      <c r="AE307" s="3">
        <f>ROUND((EU307),6)</f>
        <v>0</v>
      </c>
      <c r="AF307" s="3">
        <f>ROUND((EV307),6)</f>
        <v>0</v>
      </c>
      <c r="AG307" s="3">
        <f t="shared" si="294"/>
        <v>0</v>
      </c>
      <c r="AH307" s="3">
        <f>(EW307)</f>
        <v>0</v>
      </c>
      <c r="AI307" s="3">
        <f>(EX307)</f>
        <v>0</v>
      </c>
      <c r="AJ307" s="3">
        <f t="shared" si="297"/>
        <v>0</v>
      </c>
      <c r="AK307" s="3">
        <v>6168.1100000000006</v>
      </c>
      <c r="AL307" s="3">
        <v>6168.1100000000006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1</v>
      </c>
      <c r="AW307" s="3">
        <v>1</v>
      </c>
      <c r="AZ307" s="3">
        <v>1</v>
      </c>
      <c r="BA307" s="3">
        <v>1</v>
      </c>
      <c r="BB307" s="3">
        <v>1</v>
      </c>
      <c r="BC307" s="3">
        <v>7.57</v>
      </c>
      <c r="BD307" s="3" t="s">
        <v>3</v>
      </c>
      <c r="BE307" s="3" t="s">
        <v>3</v>
      </c>
      <c r="BF307" s="3" t="s">
        <v>3</v>
      </c>
      <c r="BG307" s="3" t="s">
        <v>3</v>
      </c>
      <c r="BH307" s="3">
        <v>3</v>
      </c>
      <c r="BI307" s="3">
        <v>3</v>
      </c>
      <c r="BJ307" s="3" t="s">
        <v>475</v>
      </c>
      <c r="BM307" s="3">
        <v>400007</v>
      </c>
      <c r="BN307" s="3">
        <v>0</v>
      </c>
      <c r="BO307" s="3" t="s">
        <v>3</v>
      </c>
      <c r="BP307" s="3">
        <v>0</v>
      </c>
      <c r="BQ307" s="3">
        <v>214</v>
      </c>
      <c r="BR307" s="3">
        <v>0</v>
      </c>
      <c r="BS307" s="3">
        <v>1</v>
      </c>
      <c r="BT307" s="3">
        <v>1</v>
      </c>
      <c r="BU307" s="3">
        <v>1</v>
      </c>
      <c r="BV307" s="3">
        <v>1</v>
      </c>
      <c r="BW307" s="3">
        <v>1</v>
      </c>
      <c r="BX307" s="3">
        <v>1</v>
      </c>
      <c r="BY307" s="3" t="s">
        <v>3</v>
      </c>
      <c r="BZ307" s="3">
        <v>0</v>
      </c>
      <c r="CA307" s="3">
        <v>0</v>
      </c>
      <c r="CB307" s="3" t="s">
        <v>3</v>
      </c>
      <c r="CE307" s="3">
        <v>1566</v>
      </c>
      <c r="CF307" s="3">
        <v>0</v>
      </c>
      <c r="CG307" s="3">
        <v>0</v>
      </c>
      <c r="CM307" s="3">
        <v>0</v>
      </c>
      <c r="CN307" s="3" t="s">
        <v>3</v>
      </c>
      <c r="CO307" s="3">
        <v>0</v>
      </c>
      <c r="CP307" s="3">
        <f t="shared" si="298"/>
        <v>186770.37</v>
      </c>
      <c r="CQ307" s="3">
        <f t="shared" si="299"/>
        <v>46692.59</v>
      </c>
      <c r="CR307" s="3">
        <f>(ROUND((ROUND(((ET307)*AV307*1),2)*BB307),2)+ROUND((ROUND(((AE307-(EU307))*AV307*1),2)*BS307),2))</f>
        <v>0</v>
      </c>
      <c r="CS307" s="3">
        <f>(ROUND((ROUND(((EU307)*AV307*1),2)*BS307),2)+ROUND((ROUND(((AE307-(EU307))*AV307*1),2)*BS307),2))</f>
        <v>0</v>
      </c>
      <c r="CT307" s="3">
        <f t="shared" si="302"/>
        <v>0</v>
      </c>
      <c r="CU307" s="3">
        <f t="shared" si="303"/>
        <v>0</v>
      </c>
      <c r="CV307" s="3">
        <f t="shared" si="304"/>
        <v>0</v>
      </c>
      <c r="CW307" s="3">
        <f t="shared" si="305"/>
        <v>0</v>
      </c>
      <c r="CX307" s="3">
        <f t="shared" si="306"/>
        <v>0</v>
      </c>
      <c r="CY307" s="3">
        <f>(ROUND((((S307+ROUND((ROUND(((EU307)*AV307*1),2)*BS307),2))*AT307)/100),2)+ROUND(((ROUND((ROUND(((AE307-(EU307))*AV307*1),2)*BS307),2)*AT307)/100),2))</f>
        <v>0</v>
      </c>
      <c r="CZ307" s="3">
        <f>(ROUND((((S307+ROUND((ROUND(((EU307)*AV307*1),2)*BS307),2))*AU307)/100),2)+ROUND(((ROUND((ROUND(((AE307-(EU307))*AV307*1),2)*BS307),2)*AU307)/100),2))</f>
        <v>0</v>
      </c>
      <c r="DC307" s="3" t="s">
        <v>3</v>
      </c>
      <c r="DD307" s="3" t="s">
        <v>3</v>
      </c>
      <c r="DE307" s="3" t="s">
        <v>3</v>
      </c>
      <c r="DF307" s="3" t="s">
        <v>3</v>
      </c>
      <c r="DG307" s="3" t="s">
        <v>3</v>
      </c>
      <c r="DH307" s="3" t="s">
        <v>3</v>
      </c>
      <c r="DI307" s="3" t="s">
        <v>3</v>
      </c>
      <c r="DJ307" s="3" t="s">
        <v>3</v>
      </c>
      <c r="DK307" s="3" t="s">
        <v>3</v>
      </c>
      <c r="DL307" s="3" t="s">
        <v>3</v>
      </c>
      <c r="DM307" s="3" t="s">
        <v>3</v>
      </c>
      <c r="DN307" s="3">
        <v>0</v>
      </c>
      <c r="DO307" s="3">
        <v>0</v>
      </c>
      <c r="DP307" s="3">
        <v>1</v>
      </c>
      <c r="DQ307" s="3">
        <v>1</v>
      </c>
      <c r="DU307" s="3">
        <v>1013</v>
      </c>
      <c r="DV307" s="3" t="s">
        <v>161</v>
      </c>
      <c r="DW307" s="3" t="s">
        <v>161</v>
      </c>
      <c r="DX307" s="3">
        <v>1</v>
      </c>
      <c r="DZ307" s="3" t="s">
        <v>3</v>
      </c>
      <c r="EA307" s="3" t="s">
        <v>3</v>
      </c>
      <c r="EB307" s="3" t="s">
        <v>3</v>
      </c>
      <c r="EC307" s="3" t="s">
        <v>3</v>
      </c>
      <c r="EE307" s="3">
        <v>55393630</v>
      </c>
      <c r="EF307" s="3">
        <v>214</v>
      </c>
      <c r="EG307" s="3" t="s">
        <v>162</v>
      </c>
      <c r="EH307" s="3">
        <v>0</v>
      </c>
      <c r="EI307" s="3" t="s">
        <v>3</v>
      </c>
      <c r="EJ307" s="3">
        <v>3</v>
      </c>
      <c r="EK307" s="3">
        <v>400007</v>
      </c>
      <c r="EL307" s="3" t="s">
        <v>162</v>
      </c>
      <c r="EM307" s="3" t="s">
        <v>163</v>
      </c>
      <c r="EO307" s="3" t="s">
        <v>3</v>
      </c>
      <c r="EQ307" s="3">
        <v>16</v>
      </c>
      <c r="ER307" s="3">
        <v>0</v>
      </c>
      <c r="ES307" s="3">
        <v>6168.1100000000006</v>
      </c>
      <c r="ET307" s="3">
        <v>0</v>
      </c>
      <c r="EU307" s="3">
        <v>0</v>
      </c>
      <c r="EV307" s="3">
        <v>0</v>
      </c>
      <c r="EW307" s="3">
        <v>0</v>
      </c>
      <c r="EX307" s="3">
        <v>0</v>
      </c>
      <c r="EY307" s="3">
        <v>0</v>
      </c>
      <c r="EZ307" s="3">
        <v>5</v>
      </c>
      <c r="FC307" s="3">
        <v>1</v>
      </c>
      <c r="FD307" s="3">
        <v>18</v>
      </c>
      <c r="FF307" s="3">
        <v>54650</v>
      </c>
      <c r="FQ307" s="3">
        <v>0</v>
      </c>
      <c r="FR307" s="3">
        <f>P307</f>
        <v>186770.37</v>
      </c>
      <c r="FS307" s="3">
        <v>0</v>
      </c>
      <c r="FX307" s="3">
        <v>0</v>
      </c>
      <c r="FY307" s="3">
        <v>0</v>
      </c>
      <c r="GA307" s="3" t="s">
        <v>477</v>
      </c>
      <c r="GD307" s="3">
        <v>1</v>
      </c>
      <c r="GF307" s="3">
        <v>-2123994619</v>
      </c>
      <c r="GG307" s="3">
        <v>2</v>
      </c>
      <c r="GH307" s="3">
        <v>3</v>
      </c>
      <c r="GI307" s="3">
        <v>5</v>
      </c>
      <c r="GJ307" s="3">
        <v>0</v>
      </c>
      <c r="GK307" s="3">
        <v>0</v>
      </c>
      <c r="GL307" s="3">
        <f t="shared" si="309"/>
        <v>0</v>
      </c>
      <c r="GM307" s="3">
        <f t="shared" si="310"/>
        <v>186770.37</v>
      </c>
      <c r="GN307" s="3">
        <f t="shared" si="311"/>
        <v>0</v>
      </c>
      <c r="GO307" s="3">
        <f t="shared" si="312"/>
        <v>0</v>
      </c>
      <c r="GP307" s="3">
        <f t="shared" si="313"/>
        <v>0</v>
      </c>
      <c r="GR307" s="3">
        <v>1</v>
      </c>
      <c r="GS307" s="3">
        <v>1</v>
      </c>
      <c r="GT307" s="3">
        <v>0</v>
      </c>
      <c r="GU307" s="3" t="s">
        <v>3</v>
      </c>
      <c r="GV307" s="3">
        <f t="shared" si="314"/>
        <v>0</v>
      </c>
      <c r="GW307" s="3">
        <v>1</v>
      </c>
      <c r="GX307" s="3">
        <f t="shared" si="315"/>
        <v>0</v>
      </c>
      <c r="HA307" s="3">
        <v>0</v>
      </c>
      <c r="HB307" s="3">
        <v>0</v>
      </c>
      <c r="HC307" s="3">
        <f t="shared" si="316"/>
        <v>0</v>
      </c>
      <c r="HE307" s="3" t="s">
        <v>34</v>
      </c>
      <c r="HF307" s="3" t="s">
        <v>165</v>
      </c>
      <c r="HM307" s="3" t="s">
        <v>3</v>
      </c>
      <c r="HN307" s="3" t="s">
        <v>3</v>
      </c>
      <c r="HO307" s="3" t="s">
        <v>3</v>
      </c>
      <c r="HP307" s="3" t="s">
        <v>3</v>
      </c>
      <c r="HQ307" s="3" t="s">
        <v>3</v>
      </c>
      <c r="HS307" s="3">
        <v>0</v>
      </c>
      <c r="IK307" s="3">
        <v>0</v>
      </c>
    </row>
    <row r="309" spans="1:255" x14ac:dyDescent="0.2">
      <c r="A309" s="11">
        <v>51</v>
      </c>
      <c r="B309" s="11">
        <f>B246</f>
        <v>1</v>
      </c>
      <c r="C309" s="11">
        <f>A246</f>
        <v>4</v>
      </c>
      <c r="D309" s="11">
        <f>ROW(A246)</f>
        <v>246</v>
      </c>
      <c r="E309" s="11"/>
      <c r="F309" s="11" t="str">
        <f>IF(F246&lt;&gt;"",F246,"")</f>
        <v>2</v>
      </c>
      <c r="G309" s="11" t="str">
        <f>IF(G246&lt;&gt;"",G246,"")</f>
        <v>Оборудование устанавливаемое по месту</v>
      </c>
      <c r="H309" s="11">
        <v>0</v>
      </c>
      <c r="I309" s="11"/>
      <c r="J309" s="11"/>
      <c r="K309" s="11"/>
      <c r="L309" s="11"/>
      <c r="M309" s="11"/>
      <c r="N309" s="11"/>
      <c r="O309" s="11">
        <f t="shared" ref="O309:T309" si="317">ROUND(AB309,2)</f>
        <v>156216.29999999999</v>
      </c>
      <c r="P309" s="11">
        <f t="shared" si="317"/>
        <v>152307.62</v>
      </c>
      <c r="Q309" s="11">
        <f t="shared" si="317"/>
        <v>20.09</v>
      </c>
      <c r="R309" s="11">
        <f t="shared" si="317"/>
        <v>0.37</v>
      </c>
      <c r="S309" s="11">
        <f t="shared" si="317"/>
        <v>3888.59</v>
      </c>
      <c r="T309" s="11">
        <f t="shared" si="317"/>
        <v>0</v>
      </c>
      <c r="U309" s="11">
        <f>AH309</f>
        <v>335.24330183999996</v>
      </c>
      <c r="V309" s="11">
        <f>AI309</f>
        <v>0</v>
      </c>
      <c r="W309" s="11">
        <f>ROUND(AJ309,2)</f>
        <v>0</v>
      </c>
      <c r="X309" s="11">
        <f>ROUND(AK309,2)</f>
        <v>3647.2</v>
      </c>
      <c r="Y309" s="11">
        <f>ROUND(AL309,2)</f>
        <v>1945.25</v>
      </c>
      <c r="Z309" s="11"/>
      <c r="AA309" s="11"/>
      <c r="AB309" s="11">
        <f>ROUND(SUMIF(AA250:AA307,"=55929113",O250:O307),2)</f>
        <v>156216.29999999999</v>
      </c>
      <c r="AC309" s="11">
        <f>ROUND(SUMIF(AA250:AA307,"=55929113",P250:P307),2)</f>
        <v>152307.62</v>
      </c>
      <c r="AD309" s="11">
        <f>ROUND(SUMIF(AA250:AA307,"=55929113",Q250:Q307),2)</f>
        <v>20.09</v>
      </c>
      <c r="AE309" s="11">
        <f>ROUND(SUMIF(AA250:AA307,"=55929113",R250:R307),2)</f>
        <v>0.37</v>
      </c>
      <c r="AF309" s="11">
        <f>ROUND(SUMIF(AA250:AA307,"=55929113",S250:S307),2)</f>
        <v>3888.59</v>
      </c>
      <c r="AG309" s="11">
        <f>ROUND(SUMIF(AA250:AA307,"=55929113",T250:T307),2)</f>
        <v>0</v>
      </c>
      <c r="AH309" s="11">
        <f>SUMIF(AA250:AA307,"=55929113",U250:U307)</f>
        <v>335.24330183999996</v>
      </c>
      <c r="AI309" s="11">
        <f>SUMIF(AA250:AA307,"=55929113",V250:V307)</f>
        <v>0</v>
      </c>
      <c r="AJ309" s="11">
        <f>ROUND(SUMIF(AA250:AA307,"=55929113",W250:W307),2)</f>
        <v>0</v>
      </c>
      <c r="AK309" s="11">
        <f>ROUND(SUMIF(AA250:AA307,"=55929113",X250:X307),2)</f>
        <v>3647.2</v>
      </c>
      <c r="AL309" s="11">
        <f>ROUND(SUMIF(AA250:AA307,"=55929113",Y250:Y307),2)</f>
        <v>1945.25</v>
      </c>
      <c r="AM309" s="11"/>
      <c r="AN309" s="11"/>
      <c r="AO309" s="11">
        <f t="shared" ref="AO309:BD309" si="318">ROUND(BX309,2)</f>
        <v>0</v>
      </c>
      <c r="AP309" s="11">
        <f t="shared" si="318"/>
        <v>74533.88</v>
      </c>
      <c r="AQ309" s="11">
        <f t="shared" si="318"/>
        <v>0</v>
      </c>
      <c r="AR309" s="11">
        <f t="shared" si="318"/>
        <v>161808.75</v>
      </c>
      <c r="AS309" s="11">
        <f t="shared" si="318"/>
        <v>0</v>
      </c>
      <c r="AT309" s="11">
        <f t="shared" si="318"/>
        <v>87274.87</v>
      </c>
      <c r="AU309" s="11">
        <f t="shared" si="318"/>
        <v>0</v>
      </c>
      <c r="AV309" s="11">
        <f t="shared" si="318"/>
        <v>152307.62</v>
      </c>
      <c r="AW309" s="11">
        <f t="shared" si="318"/>
        <v>77773.740000000005</v>
      </c>
      <c r="AX309" s="11">
        <f t="shared" si="318"/>
        <v>0</v>
      </c>
      <c r="AY309" s="11">
        <f t="shared" si="318"/>
        <v>77773.740000000005</v>
      </c>
      <c r="AZ309" s="11">
        <f t="shared" si="318"/>
        <v>74533.88</v>
      </c>
      <c r="BA309" s="11">
        <f t="shared" si="318"/>
        <v>0</v>
      </c>
      <c r="BB309" s="11">
        <f t="shared" si="318"/>
        <v>0</v>
      </c>
      <c r="BC309" s="11">
        <f t="shared" si="318"/>
        <v>0</v>
      </c>
      <c r="BD309" s="11">
        <f t="shared" si="318"/>
        <v>0</v>
      </c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>
        <f>ROUND(SUMIF(AA250:AA307,"=55929113",FQ250:FQ307),2)</f>
        <v>0</v>
      </c>
      <c r="BY309" s="11">
        <f>ROUND(SUMIF(AA250:AA307,"=55929113",FR250:FR307),2)</f>
        <v>74533.88</v>
      </c>
      <c r="BZ309" s="11">
        <f>ROUND(SUMIF(AA250:AA307,"=55929113",GL250:GL307),2)</f>
        <v>0</v>
      </c>
      <c r="CA309" s="11">
        <f>ROUND(SUMIF(AA250:AA307,"=55929113",GM250:GM307),2)</f>
        <v>161808.75</v>
      </c>
      <c r="CB309" s="11">
        <f>ROUND(SUMIF(AA250:AA307,"=55929113",GN250:GN307),2)</f>
        <v>0</v>
      </c>
      <c r="CC309" s="11">
        <f>ROUND(SUMIF(AA250:AA307,"=55929113",GO250:GO307),2)</f>
        <v>87274.87</v>
      </c>
      <c r="CD309" s="11">
        <f>ROUND(SUMIF(AA250:AA307,"=55929113",GP250:GP307),2)</f>
        <v>0</v>
      </c>
      <c r="CE309" s="11">
        <f>AC309-BX309</f>
        <v>152307.62</v>
      </c>
      <c r="CF309" s="11">
        <f>AC309-BY309</f>
        <v>77773.739999999991</v>
      </c>
      <c r="CG309" s="11">
        <f>BX309-BZ309</f>
        <v>0</v>
      </c>
      <c r="CH309" s="11">
        <f>AC309-BX309-BY309+BZ309</f>
        <v>77773.739999999991</v>
      </c>
      <c r="CI309" s="11">
        <f>BY309-BZ309</f>
        <v>74533.88</v>
      </c>
      <c r="CJ309" s="11">
        <f>ROUND(SUMIF(AA250:AA307,"=55929113",GX250:GX307),2)</f>
        <v>0</v>
      </c>
      <c r="CK309" s="11">
        <f>ROUND(SUMIF(AA250:AA307,"=55929113",GY250:GY307),2)</f>
        <v>0</v>
      </c>
      <c r="CL309" s="11">
        <f>ROUND(SUMIF(AA250:AA307,"=55929113",GZ250:GZ307),2)</f>
        <v>0</v>
      </c>
      <c r="CM309" s="11">
        <f>ROUND(SUMIF(AA250:AA307,"=55929113",HD250:HD307),2)</f>
        <v>0</v>
      </c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2">
        <f t="shared" ref="DG309:DL309" si="319">ROUND(DT309,2)</f>
        <v>1464661.12</v>
      </c>
      <c r="DH309" s="12">
        <f t="shared" si="319"/>
        <v>1245329.1200000001</v>
      </c>
      <c r="DI309" s="12">
        <f t="shared" si="319"/>
        <v>209.95</v>
      </c>
      <c r="DJ309" s="12">
        <f t="shared" si="319"/>
        <v>20.84</v>
      </c>
      <c r="DK309" s="12">
        <f t="shared" si="319"/>
        <v>219122.05</v>
      </c>
      <c r="DL309" s="12">
        <f t="shared" si="319"/>
        <v>0</v>
      </c>
      <c r="DM309" s="12">
        <f>DZ309</f>
        <v>335.24330183999996</v>
      </c>
      <c r="DN309" s="12">
        <f>EA309</f>
        <v>0</v>
      </c>
      <c r="DO309" s="12">
        <f>ROUND(EB309,2)</f>
        <v>0</v>
      </c>
      <c r="DP309" s="12">
        <f>ROUND(EC309,2)</f>
        <v>205520.56</v>
      </c>
      <c r="DQ309" s="12">
        <f>ROUND(ED309,2)</f>
        <v>109614.89</v>
      </c>
      <c r="DR309" s="12"/>
      <c r="DS309" s="12"/>
      <c r="DT309" s="12">
        <f>ROUND(SUMIF(AA250:AA307,"=55929115",O250:O307),2)</f>
        <v>1464661.12</v>
      </c>
      <c r="DU309" s="12">
        <f>ROUND(SUMIF(AA250:AA307,"=55929115",P250:P307),2)</f>
        <v>1245329.1200000001</v>
      </c>
      <c r="DV309" s="12">
        <f>ROUND(SUMIF(AA250:AA307,"=55929115",Q250:Q307),2)</f>
        <v>209.95</v>
      </c>
      <c r="DW309" s="12">
        <f>ROUND(SUMIF(AA250:AA307,"=55929115",R250:R307),2)</f>
        <v>20.84</v>
      </c>
      <c r="DX309" s="12">
        <f>ROUND(SUMIF(AA250:AA307,"=55929115",S250:S307),2)</f>
        <v>219122.05</v>
      </c>
      <c r="DY309" s="12">
        <f>ROUND(SUMIF(AA250:AA307,"=55929115",T250:T307),2)</f>
        <v>0</v>
      </c>
      <c r="DZ309" s="12">
        <f>SUMIF(AA250:AA307,"=55929115",U250:U307)</f>
        <v>335.24330183999996</v>
      </c>
      <c r="EA309" s="12">
        <f>SUMIF(AA250:AA307,"=55929115",V250:V307)</f>
        <v>0</v>
      </c>
      <c r="EB309" s="12">
        <f>ROUND(SUMIF(AA250:AA307,"=55929115",W250:W307),2)</f>
        <v>0</v>
      </c>
      <c r="EC309" s="12">
        <f>ROUND(SUMIF(AA250:AA307,"=55929115",X250:X307),2)</f>
        <v>205520.56</v>
      </c>
      <c r="ED309" s="12">
        <f>ROUND(SUMIF(AA250:AA307,"=55929115",Y250:Y307),2)</f>
        <v>109614.89</v>
      </c>
      <c r="EE309" s="12"/>
      <c r="EF309" s="12"/>
      <c r="EG309" s="12">
        <f t="shared" ref="EG309:EV309" si="320">ROUND(FP309,2)</f>
        <v>0</v>
      </c>
      <c r="EH309" s="12">
        <f t="shared" si="320"/>
        <v>564221.47</v>
      </c>
      <c r="EI309" s="12">
        <f t="shared" si="320"/>
        <v>0</v>
      </c>
      <c r="EJ309" s="12">
        <f t="shared" si="320"/>
        <v>1779796.57</v>
      </c>
      <c r="EK309" s="12">
        <f t="shared" si="320"/>
        <v>0</v>
      </c>
      <c r="EL309" s="12">
        <f t="shared" si="320"/>
        <v>1215575.1000000001</v>
      </c>
      <c r="EM309" s="12">
        <f t="shared" si="320"/>
        <v>0</v>
      </c>
      <c r="EN309" s="12">
        <f t="shared" si="320"/>
        <v>1245329.1200000001</v>
      </c>
      <c r="EO309" s="12">
        <f t="shared" si="320"/>
        <v>681107.65</v>
      </c>
      <c r="EP309" s="12">
        <f t="shared" si="320"/>
        <v>0</v>
      </c>
      <c r="EQ309" s="12">
        <f t="shared" si="320"/>
        <v>681107.65</v>
      </c>
      <c r="ER309" s="12">
        <f t="shared" si="320"/>
        <v>564221.47</v>
      </c>
      <c r="ES309" s="12">
        <f t="shared" si="320"/>
        <v>0</v>
      </c>
      <c r="ET309" s="12">
        <f t="shared" si="320"/>
        <v>0</v>
      </c>
      <c r="EU309" s="12">
        <f t="shared" si="320"/>
        <v>0</v>
      </c>
      <c r="EV309" s="12">
        <f t="shared" si="320"/>
        <v>0</v>
      </c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>
        <f>ROUND(SUMIF(AA250:AA307,"=55929115",FQ250:FQ307),2)</f>
        <v>0</v>
      </c>
      <c r="FQ309" s="12">
        <f>ROUND(SUMIF(AA250:AA307,"=55929115",FR250:FR307),2)</f>
        <v>564221.47</v>
      </c>
      <c r="FR309" s="12">
        <f>ROUND(SUMIF(AA250:AA307,"=55929115",GL250:GL307),2)</f>
        <v>0</v>
      </c>
      <c r="FS309" s="12">
        <f>ROUND(SUMIF(AA250:AA307,"=55929115",GM250:GM307),2)</f>
        <v>1779796.57</v>
      </c>
      <c r="FT309" s="12">
        <f>ROUND(SUMIF(AA250:AA307,"=55929115",GN250:GN307),2)</f>
        <v>0</v>
      </c>
      <c r="FU309" s="12">
        <f>ROUND(SUMIF(AA250:AA307,"=55929115",GO250:GO307),2)</f>
        <v>1215575.1000000001</v>
      </c>
      <c r="FV309" s="12">
        <f>ROUND(SUMIF(AA250:AA307,"=55929115",GP250:GP307),2)</f>
        <v>0</v>
      </c>
      <c r="FW309" s="12">
        <f>DU309-FP309</f>
        <v>1245329.1200000001</v>
      </c>
      <c r="FX309" s="12">
        <f>DU309-FQ309</f>
        <v>681107.65000000014</v>
      </c>
      <c r="FY309" s="12">
        <f>FP309-FR309</f>
        <v>0</v>
      </c>
      <c r="FZ309" s="12">
        <f>DU309-FP309-FQ309+FR309</f>
        <v>681107.65000000014</v>
      </c>
      <c r="GA309" s="12">
        <f>FQ309-FR309</f>
        <v>564221.47</v>
      </c>
      <c r="GB309" s="12">
        <f>ROUND(SUMIF(AA250:AA307,"=55929115",GX250:GX307),2)</f>
        <v>0</v>
      </c>
      <c r="GC309" s="12">
        <f>ROUND(SUMIF(AA250:AA307,"=55929115",GY250:GY307),2)</f>
        <v>0</v>
      </c>
      <c r="GD309" s="12">
        <f>ROUND(SUMIF(AA250:AA307,"=55929115",GZ250:GZ307),2)</f>
        <v>0</v>
      </c>
      <c r="GE309" s="12">
        <f>ROUND(SUMIF(AA250:AA307,"=55929115",HD250:HD307),2)</f>
        <v>0</v>
      </c>
      <c r="GF309" s="12"/>
      <c r="GG309" s="12"/>
      <c r="GH309" s="12"/>
      <c r="GI309" s="12"/>
      <c r="GJ309" s="12"/>
      <c r="GK309" s="12"/>
      <c r="GL309" s="12"/>
      <c r="GM309" s="12"/>
      <c r="GN309" s="12"/>
      <c r="GO309" s="12"/>
      <c r="GP309" s="12"/>
      <c r="GQ309" s="12"/>
      <c r="GR309" s="12"/>
      <c r="GS309" s="12"/>
      <c r="GT309" s="12"/>
      <c r="GU309" s="12"/>
      <c r="GV309" s="12"/>
      <c r="GW309" s="12"/>
      <c r="GX309" s="12">
        <v>0</v>
      </c>
    </row>
    <row r="311" spans="1:255" x14ac:dyDescent="0.2">
      <c r="A311" s="13">
        <v>50</v>
      </c>
      <c r="B311" s="13">
        <v>0</v>
      </c>
      <c r="C311" s="13">
        <v>0</v>
      </c>
      <c r="D311" s="13">
        <v>1</v>
      </c>
      <c r="E311" s="13">
        <v>201</v>
      </c>
      <c r="F311" s="13">
        <f>ROUND(Source!O309,O311)</f>
        <v>156216.29999999999</v>
      </c>
      <c r="G311" s="13" t="s">
        <v>101</v>
      </c>
      <c r="H311" s="13" t="s">
        <v>102</v>
      </c>
      <c r="I311" s="13"/>
      <c r="J311" s="13"/>
      <c r="K311" s="13">
        <v>201</v>
      </c>
      <c r="L311" s="13">
        <v>1</v>
      </c>
      <c r="M311" s="13">
        <v>3</v>
      </c>
      <c r="N311" s="13" t="s">
        <v>3</v>
      </c>
      <c r="O311" s="13">
        <v>2</v>
      </c>
      <c r="P311" s="13">
        <f>ROUND(Source!DG309,O311)</f>
        <v>1464661.12</v>
      </c>
      <c r="Q311" s="13"/>
      <c r="R311" s="13"/>
      <c r="S311" s="13"/>
      <c r="T311" s="13"/>
      <c r="U311" s="13"/>
      <c r="V311" s="13"/>
      <c r="W311" s="13">
        <v>156216.29999999999</v>
      </c>
      <c r="X311" s="13">
        <v>1</v>
      </c>
      <c r="Y311" s="13">
        <v>156216.29999999999</v>
      </c>
      <c r="Z311" s="13">
        <v>1464661.12</v>
      </c>
      <c r="AA311" s="13">
        <v>1</v>
      </c>
      <c r="AB311" s="13">
        <v>1464661.12</v>
      </c>
    </row>
    <row r="312" spans="1:255" x14ac:dyDescent="0.2">
      <c r="A312" s="13">
        <v>50</v>
      </c>
      <c r="B312" s="13">
        <v>0</v>
      </c>
      <c r="C312" s="13">
        <v>0</v>
      </c>
      <c r="D312" s="13">
        <v>1</v>
      </c>
      <c r="E312" s="13">
        <v>202</v>
      </c>
      <c r="F312" s="13">
        <f>ROUND(Source!P309,O312)</f>
        <v>152307.62</v>
      </c>
      <c r="G312" s="13" t="s">
        <v>103</v>
      </c>
      <c r="H312" s="13" t="s">
        <v>104</v>
      </c>
      <c r="I312" s="13"/>
      <c r="J312" s="13"/>
      <c r="K312" s="13">
        <v>202</v>
      </c>
      <c r="L312" s="13">
        <v>2</v>
      </c>
      <c r="M312" s="13">
        <v>3</v>
      </c>
      <c r="N312" s="13" t="s">
        <v>3</v>
      </c>
      <c r="O312" s="13">
        <v>2</v>
      </c>
      <c r="P312" s="13">
        <f>ROUND(Source!DH309,O312)</f>
        <v>1245329.1200000001</v>
      </c>
      <c r="Q312" s="13"/>
      <c r="R312" s="13"/>
      <c r="S312" s="13"/>
      <c r="T312" s="13"/>
      <c r="U312" s="13"/>
      <c r="V312" s="13"/>
      <c r="W312" s="13">
        <v>152307.62</v>
      </c>
      <c r="X312" s="13">
        <v>1</v>
      </c>
      <c r="Y312" s="13">
        <v>152307.62</v>
      </c>
      <c r="Z312" s="13">
        <v>1245329.1200000001</v>
      </c>
      <c r="AA312" s="13">
        <v>1</v>
      </c>
      <c r="AB312" s="13">
        <v>1245329.1200000001</v>
      </c>
    </row>
    <row r="313" spans="1:255" x14ac:dyDescent="0.2">
      <c r="A313" s="13">
        <v>50</v>
      </c>
      <c r="B313" s="13">
        <v>0</v>
      </c>
      <c r="C313" s="13">
        <v>0</v>
      </c>
      <c r="D313" s="13">
        <v>1</v>
      </c>
      <c r="E313" s="13">
        <v>222</v>
      </c>
      <c r="F313" s="13">
        <f>ROUND(Source!AO309,O313)</f>
        <v>0</v>
      </c>
      <c r="G313" s="13" t="s">
        <v>105</v>
      </c>
      <c r="H313" s="13" t="s">
        <v>106</v>
      </c>
      <c r="I313" s="13"/>
      <c r="J313" s="13"/>
      <c r="K313" s="13">
        <v>222</v>
      </c>
      <c r="L313" s="13">
        <v>3</v>
      </c>
      <c r="M313" s="13">
        <v>3</v>
      </c>
      <c r="N313" s="13" t="s">
        <v>3</v>
      </c>
      <c r="O313" s="13">
        <v>2</v>
      </c>
      <c r="P313" s="13">
        <f>ROUND(Source!EG309,O313)</f>
        <v>0</v>
      </c>
      <c r="Q313" s="13"/>
      <c r="R313" s="13"/>
      <c r="S313" s="13"/>
      <c r="T313" s="13"/>
      <c r="U313" s="13"/>
      <c r="V313" s="13"/>
      <c r="W313" s="13">
        <v>0</v>
      </c>
      <c r="X313" s="13">
        <v>1</v>
      </c>
      <c r="Y313" s="13">
        <v>0</v>
      </c>
      <c r="Z313" s="13">
        <v>0</v>
      </c>
      <c r="AA313" s="13">
        <v>1</v>
      </c>
      <c r="AB313" s="13">
        <v>0</v>
      </c>
    </row>
    <row r="314" spans="1:255" x14ac:dyDescent="0.2">
      <c r="A314" s="13">
        <v>50</v>
      </c>
      <c r="B314" s="13">
        <v>0</v>
      </c>
      <c r="C314" s="13">
        <v>0</v>
      </c>
      <c r="D314" s="13">
        <v>1</v>
      </c>
      <c r="E314" s="13">
        <v>225</v>
      </c>
      <c r="F314" s="13">
        <f>ROUND(Source!AV309,O314)</f>
        <v>152307.62</v>
      </c>
      <c r="G314" s="13" t="s">
        <v>107</v>
      </c>
      <c r="H314" s="13" t="s">
        <v>108</v>
      </c>
      <c r="I314" s="13"/>
      <c r="J314" s="13"/>
      <c r="K314" s="13">
        <v>225</v>
      </c>
      <c r="L314" s="13">
        <v>4</v>
      </c>
      <c r="M314" s="13">
        <v>3</v>
      </c>
      <c r="N314" s="13" t="s">
        <v>3</v>
      </c>
      <c r="O314" s="13">
        <v>2</v>
      </c>
      <c r="P314" s="13">
        <f>ROUND(Source!EN309,O314)</f>
        <v>1245329.1200000001</v>
      </c>
      <c r="Q314" s="13"/>
      <c r="R314" s="13"/>
      <c r="S314" s="13"/>
      <c r="T314" s="13"/>
      <c r="U314" s="13"/>
      <c r="V314" s="13"/>
      <c r="W314" s="13">
        <v>152307.62</v>
      </c>
      <c r="X314" s="13">
        <v>1</v>
      </c>
      <c r="Y314" s="13">
        <v>152307.62</v>
      </c>
      <c r="Z314" s="13">
        <v>1245329.1200000001</v>
      </c>
      <c r="AA314" s="13">
        <v>1</v>
      </c>
      <c r="AB314" s="13">
        <v>1245329.1200000001</v>
      </c>
    </row>
    <row r="315" spans="1:255" x14ac:dyDescent="0.2">
      <c r="A315" s="13">
        <v>50</v>
      </c>
      <c r="B315" s="13">
        <v>0</v>
      </c>
      <c r="C315" s="13">
        <v>0</v>
      </c>
      <c r="D315" s="13">
        <v>1</v>
      </c>
      <c r="E315" s="13">
        <v>226</v>
      </c>
      <c r="F315" s="13">
        <f>ROUND(Source!AW309,O315)</f>
        <v>77773.740000000005</v>
      </c>
      <c r="G315" s="13" t="s">
        <v>109</v>
      </c>
      <c r="H315" s="13" t="s">
        <v>110</v>
      </c>
      <c r="I315" s="13"/>
      <c r="J315" s="13"/>
      <c r="K315" s="13">
        <v>226</v>
      </c>
      <c r="L315" s="13">
        <v>5</v>
      </c>
      <c r="M315" s="13">
        <v>3</v>
      </c>
      <c r="N315" s="13" t="s">
        <v>3</v>
      </c>
      <c r="O315" s="13">
        <v>2</v>
      </c>
      <c r="P315" s="13">
        <f>ROUND(Source!EO309,O315)</f>
        <v>681107.65</v>
      </c>
      <c r="Q315" s="13"/>
      <c r="R315" s="13"/>
      <c r="S315" s="13"/>
      <c r="T315" s="13"/>
      <c r="U315" s="13"/>
      <c r="V315" s="13"/>
      <c r="W315" s="13">
        <v>77773.740000000005</v>
      </c>
      <c r="X315" s="13">
        <v>1</v>
      </c>
      <c r="Y315" s="13">
        <v>77773.740000000005</v>
      </c>
      <c r="Z315" s="13">
        <v>681107.65</v>
      </c>
      <c r="AA315" s="13">
        <v>1</v>
      </c>
      <c r="AB315" s="13">
        <v>681107.65</v>
      </c>
    </row>
    <row r="316" spans="1:255" x14ac:dyDescent="0.2">
      <c r="A316" s="13">
        <v>50</v>
      </c>
      <c r="B316" s="13">
        <v>0</v>
      </c>
      <c r="C316" s="13">
        <v>0</v>
      </c>
      <c r="D316" s="13">
        <v>1</v>
      </c>
      <c r="E316" s="13">
        <v>227</v>
      </c>
      <c r="F316" s="13">
        <f>ROUND(Source!AX309,O316)</f>
        <v>0</v>
      </c>
      <c r="G316" s="13" t="s">
        <v>111</v>
      </c>
      <c r="H316" s="13" t="s">
        <v>112</v>
      </c>
      <c r="I316" s="13"/>
      <c r="J316" s="13"/>
      <c r="K316" s="13">
        <v>227</v>
      </c>
      <c r="L316" s="13">
        <v>6</v>
      </c>
      <c r="M316" s="13">
        <v>3</v>
      </c>
      <c r="N316" s="13" t="s">
        <v>3</v>
      </c>
      <c r="O316" s="13">
        <v>2</v>
      </c>
      <c r="P316" s="13">
        <f>ROUND(Source!EP309,O316)</f>
        <v>0</v>
      </c>
      <c r="Q316" s="13"/>
      <c r="R316" s="13"/>
      <c r="S316" s="13"/>
      <c r="T316" s="13"/>
      <c r="U316" s="13"/>
      <c r="V316" s="13"/>
      <c r="W316" s="13">
        <v>0</v>
      </c>
      <c r="X316" s="13">
        <v>1</v>
      </c>
      <c r="Y316" s="13">
        <v>0</v>
      </c>
      <c r="Z316" s="13">
        <v>0</v>
      </c>
      <c r="AA316" s="13">
        <v>1</v>
      </c>
      <c r="AB316" s="13">
        <v>0</v>
      </c>
    </row>
    <row r="317" spans="1:255" x14ac:dyDescent="0.2">
      <c r="A317" s="13">
        <v>50</v>
      </c>
      <c r="B317" s="13">
        <v>0</v>
      </c>
      <c r="C317" s="13">
        <v>0</v>
      </c>
      <c r="D317" s="13">
        <v>1</v>
      </c>
      <c r="E317" s="13">
        <v>228</v>
      </c>
      <c r="F317" s="13">
        <f>ROUND(Source!AY309,O317)</f>
        <v>77773.740000000005</v>
      </c>
      <c r="G317" s="13" t="s">
        <v>113</v>
      </c>
      <c r="H317" s="13" t="s">
        <v>114</v>
      </c>
      <c r="I317" s="13"/>
      <c r="J317" s="13"/>
      <c r="K317" s="13">
        <v>228</v>
      </c>
      <c r="L317" s="13">
        <v>7</v>
      </c>
      <c r="M317" s="13">
        <v>3</v>
      </c>
      <c r="N317" s="13" t="s">
        <v>3</v>
      </c>
      <c r="O317" s="13">
        <v>2</v>
      </c>
      <c r="P317" s="13">
        <f>ROUND(Source!EQ309,O317)</f>
        <v>681107.65</v>
      </c>
      <c r="Q317" s="13"/>
      <c r="R317" s="13"/>
      <c r="S317" s="13"/>
      <c r="T317" s="13"/>
      <c r="U317" s="13"/>
      <c r="V317" s="13"/>
      <c r="W317" s="13">
        <v>77773.740000000005</v>
      </c>
      <c r="X317" s="13">
        <v>1</v>
      </c>
      <c r="Y317" s="13">
        <v>77773.740000000005</v>
      </c>
      <c r="Z317" s="13">
        <v>681107.65</v>
      </c>
      <c r="AA317" s="13">
        <v>1</v>
      </c>
      <c r="AB317" s="13">
        <v>681107.65</v>
      </c>
    </row>
    <row r="318" spans="1:255" x14ac:dyDescent="0.2">
      <c r="A318" s="13">
        <v>50</v>
      </c>
      <c r="B318" s="13">
        <v>0</v>
      </c>
      <c r="C318" s="13">
        <v>0</v>
      </c>
      <c r="D318" s="13">
        <v>1</v>
      </c>
      <c r="E318" s="13">
        <v>216</v>
      </c>
      <c r="F318" s="13">
        <f>ROUND(Source!AP309,O318)</f>
        <v>74533.88</v>
      </c>
      <c r="G318" s="13" t="s">
        <v>115</v>
      </c>
      <c r="H318" s="13" t="s">
        <v>116</v>
      </c>
      <c r="I318" s="13"/>
      <c r="J318" s="13"/>
      <c r="K318" s="13">
        <v>216</v>
      </c>
      <c r="L318" s="13">
        <v>8</v>
      </c>
      <c r="M318" s="13">
        <v>3</v>
      </c>
      <c r="N318" s="13" t="s">
        <v>3</v>
      </c>
      <c r="O318" s="13">
        <v>2</v>
      </c>
      <c r="P318" s="13">
        <f>ROUND(Source!EH309,O318)</f>
        <v>564221.47</v>
      </c>
      <c r="Q318" s="13"/>
      <c r="R318" s="13"/>
      <c r="S318" s="13"/>
      <c r="T318" s="13"/>
      <c r="U318" s="13"/>
      <c r="V318" s="13"/>
      <c r="W318" s="13">
        <v>74533.88</v>
      </c>
      <c r="X318" s="13">
        <v>1</v>
      </c>
      <c r="Y318" s="13">
        <v>74533.88</v>
      </c>
      <c r="Z318" s="13">
        <v>564221.47</v>
      </c>
      <c r="AA318" s="13">
        <v>1</v>
      </c>
      <c r="AB318" s="13">
        <v>564221.47</v>
      </c>
    </row>
    <row r="319" spans="1:255" x14ac:dyDescent="0.2">
      <c r="A319" s="13">
        <v>50</v>
      </c>
      <c r="B319" s="13">
        <v>0</v>
      </c>
      <c r="C319" s="13">
        <v>0</v>
      </c>
      <c r="D319" s="13">
        <v>1</v>
      </c>
      <c r="E319" s="13">
        <v>223</v>
      </c>
      <c r="F319" s="13">
        <f>ROUND(Source!AQ309,O319)</f>
        <v>0</v>
      </c>
      <c r="G319" s="13" t="s">
        <v>117</v>
      </c>
      <c r="H319" s="13" t="s">
        <v>118</v>
      </c>
      <c r="I319" s="13"/>
      <c r="J319" s="13"/>
      <c r="K319" s="13">
        <v>223</v>
      </c>
      <c r="L319" s="13">
        <v>9</v>
      </c>
      <c r="M319" s="13">
        <v>3</v>
      </c>
      <c r="N319" s="13" t="s">
        <v>3</v>
      </c>
      <c r="O319" s="13">
        <v>2</v>
      </c>
      <c r="P319" s="13">
        <f>ROUND(Source!EI309,O319)</f>
        <v>0</v>
      </c>
      <c r="Q319" s="13"/>
      <c r="R319" s="13"/>
      <c r="S319" s="13"/>
      <c r="T319" s="13"/>
      <c r="U319" s="13"/>
      <c r="V319" s="13"/>
      <c r="W319" s="13">
        <v>0</v>
      </c>
      <c r="X319" s="13">
        <v>1</v>
      </c>
      <c r="Y319" s="13">
        <v>0</v>
      </c>
      <c r="Z319" s="13">
        <v>0</v>
      </c>
      <c r="AA319" s="13">
        <v>1</v>
      </c>
      <c r="AB319" s="13">
        <v>0</v>
      </c>
    </row>
    <row r="320" spans="1:255" x14ac:dyDescent="0.2">
      <c r="A320" s="13">
        <v>50</v>
      </c>
      <c r="B320" s="13">
        <v>0</v>
      </c>
      <c r="C320" s="13">
        <v>0</v>
      </c>
      <c r="D320" s="13">
        <v>1</v>
      </c>
      <c r="E320" s="13">
        <v>229</v>
      </c>
      <c r="F320" s="13">
        <f>ROUND(Source!AZ309,O320)</f>
        <v>74533.88</v>
      </c>
      <c r="G320" s="13" t="s">
        <v>119</v>
      </c>
      <c r="H320" s="13" t="s">
        <v>120</v>
      </c>
      <c r="I320" s="13"/>
      <c r="J320" s="13"/>
      <c r="K320" s="13">
        <v>229</v>
      </c>
      <c r="L320" s="13">
        <v>10</v>
      </c>
      <c r="M320" s="13">
        <v>3</v>
      </c>
      <c r="N320" s="13" t="s">
        <v>3</v>
      </c>
      <c r="O320" s="13">
        <v>2</v>
      </c>
      <c r="P320" s="13">
        <f>ROUND(Source!ER309,O320)</f>
        <v>564221.47</v>
      </c>
      <c r="Q320" s="13"/>
      <c r="R320" s="13"/>
      <c r="S320" s="13"/>
      <c r="T320" s="13"/>
      <c r="U320" s="13"/>
      <c r="V320" s="13"/>
      <c r="W320" s="13">
        <v>74533.88</v>
      </c>
      <c r="X320" s="13">
        <v>1</v>
      </c>
      <c r="Y320" s="13">
        <v>74533.88</v>
      </c>
      <c r="Z320" s="13">
        <v>564221.47</v>
      </c>
      <c r="AA320" s="13">
        <v>1</v>
      </c>
      <c r="AB320" s="13">
        <v>564221.47</v>
      </c>
    </row>
    <row r="321" spans="1:28" x14ac:dyDescent="0.2">
      <c r="A321" s="13">
        <v>50</v>
      </c>
      <c r="B321" s="13">
        <v>0</v>
      </c>
      <c r="C321" s="13">
        <v>0</v>
      </c>
      <c r="D321" s="13">
        <v>1</v>
      </c>
      <c r="E321" s="13">
        <v>203</v>
      </c>
      <c r="F321" s="13">
        <f>ROUND(Source!Q309,O321)</f>
        <v>20.09</v>
      </c>
      <c r="G321" s="13" t="s">
        <v>121</v>
      </c>
      <c r="H321" s="13" t="s">
        <v>122</v>
      </c>
      <c r="I321" s="13"/>
      <c r="J321" s="13"/>
      <c r="K321" s="13">
        <v>203</v>
      </c>
      <c r="L321" s="13">
        <v>11</v>
      </c>
      <c r="M321" s="13">
        <v>3</v>
      </c>
      <c r="N321" s="13" t="s">
        <v>3</v>
      </c>
      <c r="O321" s="13">
        <v>2</v>
      </c>
      <c r="P321" s="13">
        <f>ROUND(Source!DI309,O321)</f>
        <v>209.95</v>
      </c>
      <c r="Q321" s="13"/>
      <c r="R321" s="13"/>
      <c r="S321" s="13"/>
      <c r="T321" s="13"/>
      <c r="U321" s="13"/>
      <c r="V321" s="13"/>
      <c r="W321" s="13">
        <v>20.09</v>
      </c>
      <c r="X321" s="13">
        <v>1</v>
      </c>
      <c r="Y321" s="13">
        <v>20.09</v>
      </c>
      <c r="Z321" s="13">
        <v>209.95</v>
      </c>
      <c r="AA321" s="13">
        <v>1</v>
      </c>
      <c r="AB321" s="13">
        <v>209.95</v>
      </c>
    </row>
    <row r="322" spans="1:28" x14ac:dyDescent="0.2">
      <c r="A322" s="13">
        <v>50</v>
      </c>
      <c r="B322" s="13">
        <v>0</v>
      </c>
      <c r="C322" s="13">
        <v>0</v>
      </c>
      <c r="D322" s="13">
        <v>1</v>
      </c>
      <c r="E322" s="13">
        <v>231</v>
      </c>
      <c r="F322" s="13">
        <f>ROUND(Source!BB309,O322)</f>
        <v>0</v>
      </c>
      <c r="G322" s="13" t="s">
        <v>123</v>
      </c>
      <c r="H322" s="13" t="s">
        <v>124</v>
      </c>
      <c r="I322" s="13"/>
      <c r="J322" s="13"/>
      <c r="K322" s="13">
        <v>231</v>
      </c>
      <c r="L322" s="13">
        <v>12</v>
      </c>
      <c r="M322" s="13">
        <v>3</v>
      </c>
      <c r="N322" s="13" t="s">
        <v>3</v>
      </c>
      <c r="O322" s="13">
        <v>2</v>
      </c>
      <c r="P322" s="13">
        <f>ROUND(Source!ET309,O322)</f>
        <v>0</v>
      </c>
      <c r="Q322" s="13"/>
      <c r="R322" s="13"/>
      <c r="S322" s="13"/>
      <c r="T322" s="13"/>
      <c r="U322" s="13"/>
      <c r="V322" s="13"/>
      <c r="W322" s="13">
        <v>0</v>
      </c>
      <c r="X322" s="13">
        <v>1</v>
      </c>
      <c r="Y322" s="13">
        <v>0</v>
      </c>
      <c r="Z322" s="13">
        <v>0</v>
      </c>
      <c r="AA322" s="13">
        <v>1</v>
      </c>
      <c r="AB322" s="13">
        <v>0</v>
      </c>
    </row>
    <row r="323" spans="1:28" x14ac:dyDescent="0.2">
      <c r="A323" s="13">
        <v>50</v>
      </c>
      <c r="B323" s="13">
        <v>0</v>
      </c>
      <c r="C323" s="13">
        <v>0</v>
      </c>
      <c r="D323" s="13">
        <v>1</v>
      </c>
      <c r="E323" s="13">
        <v>204</v>
      </c>
      <c r="F323" s="13">
        <f>ROUND(Source!R309,O323)</f>
        <v>0.37</v>
      </c>
      <c r="G323" s="13" t="s">
        <v>125</v>
      </c>
      <c r="H323" s="13" t="s">
        <v>126</v>
      </c>
      <c r="I323" s="13"/>
      <c r="J323" s="13"/>
      <c r="K323" s="13">
        <v>204</v>
      </c>
      <c r="L323" s="13">
        <v>13</v>
      </c>
      <c r="M323" s="13">
        <v>3</v>
      </c>
      <c r="N323" s="13" t="s">
        <v>3</v>
      </c>
      <c r="O323" s="13">
        <v>2</v>
      </c>
      <c r="P323" s="13">
        <f>ROUND(Source!DJ309,O323)</f>
        <v>20.84</v>
      </c>
      <c r="Q323" s="13"/>
      <c r="R323" s="13"/>
      <c r="S323" s="13"/>
      <c r="T323" s="13"/>
      <c r="U323" s="13"/>
      <c r="V323" s="13"/>
      <c r="W323" s="13">
        <v>0.37</v>
      </c>
      <c r="X323" s="13">
        <v>1</v>
      </c>
      <c r="Y323" s="13">
        <v>0.37</v>
      </c>
      <c r="Z323" s="13">
        <v>20.84</v>
      </c>
      <c r="AA323" s="13">
        <v>1</v>
      </c>
      <c r="AB323" s="13">
        <v>20.84</v>
      </c>
    </row>
    <row r="324" spans="1:28" x14ac:dyDescent="0.2">
      <c r="A324" s="13">
        <v>50</v>
      </c>
      <c r="B324" s="13">
        <v>0</v>
      </c>
      <c r="C324" s="13">
        <v>0</v>
      </c>
      <c r="D324" s="13">
        <v>1</v>
      </c>
      <c r="E324" s="13">
        <v>205</v>
      </c>
      <c r="F324" s="13">
        <f>ROUND(Source!S309,O324)</f>
        <v>3888.59</v>
      </c>
      <c r="G324" s="13" t="s">
        <v>127</v>
      </c>
      <c r="H324" s="13" t="s">
        <v>128</v>
      </c>
      <c r="I324" s="13"/>
      <c r="J324" s="13"/>
      <c r="K324" s="13">
        <v>205</v>
      </c>
      <c r="L324" s="13">
        <v>14</v>
      </c>
      <c r="M324" s="13">
        <v>3</v>
      </c>
      <c r="N324" s="13" t="s">
        <v>3</v>
      </c>
      <c r="O324" s="13">
        <v>2</v>
      </c>
      <c r="P324" s="13">
        <f>ROUND(Source!DK309,O324)</f>
        <v>219122.05</v>
      </c>
      <c r="Q324" s="13"/>
      <c r="R324" s="13"/>
      <c r="S324" s="13"/>
      <c r="T324" s="13"/>
      <c r="U324" s="13"/>
      <c r="V324" s="13"/>
      <c r="W324" s="13">
        <v>3888.59</v>
      </c>
      <c r="X324" s="13">
        <v>1</v>
      </c>
      <c r="Y324" s="13">
        <v>3888.59</v>
      </c>
      <c r="Z324" s="13">
        <v>219122.05</v>
      </c>
      <c r="AA324" s="13">
        <v>1</v>
      </c>
      <c r="AB324" s="13">
        <v>219122.05</v>
      </c>
    </row>
    <row r="325" spans="1:28" x14ac:dyDescent="0.2">
      <c r="A325" s="13">
        <v>50</v>
      </c>
      <c r="B325" s="13">
        <v>0</v>
      </c>
      <c r="C325" s="13">
        <v>0</v>
      </c>
      <c r="D325" s="13">
        <v>1</v>
      </c>
      <c r="E325" s="13">
        <v>232</v>
      </c>
      <c r="F325" s="13">
        <f>ROUND(Source!BC309,O325)</f>
        <v>0</v>
      </c>
      <c r="G325" s="13" t="s">
        <v>129</v>
      </c>
      <c r="H325" s="13" t="s">
        <v>130</v>
      </c>
      <c r="I325" s="13"/>
      <c r="J325" s="13"/>
      <c r="K325" s="13">
        <v>232</v>
      </c>
      <c r="L325" s="13">
        <v>15</v>
      </c>
      <c r="M325" s="13">
        <v>3</v>
      </c>
      <c r="N325" s="13" t="s">
        <v>3</v>
      </c>
      <c r="O325" s="13">
        <v>2</v>
      </c>
      <c r="P325" s="13">
        <f>ROUND(Source!EU309,O325)</f>
        <v>0</v>
      </c>
      <c r="Q325" s="13"/>
      <c r="R325" s="13"/>
      <c r="S325" s="13"/>
      <c r="T325" s="13"/>
      <c r="U325" s="13"/>
      <c r="V325" s="13"/>
      <c r="W325" s="13">
        <v>0</v>
      </c>
      <c r="X325" s="13">
        <v>1</v>
      </c>
      <c r="Y325" s="13">
        <v>0</v>
      </c>
      <c r="Z325" s="13">
        <v>0</v>
      </c>
      <c r="AA325" s="13">
        <v>1</v>
      </c>
      <c r="AB325" s="13">
        <v>0</v>
      </c>
    </row>
    <row r="326" spans="1:28" x14ac:dyDescent="0.2">
      <c r="A326" s="13">
        <v>50</v>
      </c>
      <c r="B326" s="13">
        <v>0</v>
      </c>
      <c r="C326" s="13">
        <v>0</v>
      </c>
      <c r="D326" s="13">
        <v>1</v>
      </c>
      <c r="E326" s="13">
        <v>214</v>
      </c>
      <c r="F326" s="13">
        <f>ROUND(Source!AS309,O326)</f>
        <v>0</v>
      </c>
      <c r="G326" s="13" t="s">
        <v>131</v>
      </c>
      <c r="H326" s="13" t="s">
        <v>132</v>
      </c>
      <c r="I326" s="13"/>
      <c r="J326" s="13"/>
      <c r="K326" s="13">
        <v>214</v>
      </c>
      <c r="L326" s="13">
        <v>16</v>
      </c>
      <c r="M326" s="13">
        <v>3</v>
      </c>
      <c r="N326" s="13" t="s">
        <v>3</v>
      </c>
      <c r="O326" s="13">
        <v>2</v>
      </c>
      <c r="P326" s="13">
        <f>ROUND(Source!EK309,O326)</f>
        <v>0</v>
      </c>
      <c r="Q326" s="13"/>
      <c r="R326" s="13"/>
      <c r="S326" s="13"/>
      <c r="T326" s="13"/>
      <c r="U326" s="13"/>
      <c r="V326" s="13"/>
      <c r="W326" s="13">
        <v>0</v>
      </c>
      <c r="X326" s="13">
        <v>1</v>
      </c>
      <c r="Y326" s="13">
        <v>0</v>
      </c>
      <c r="Z326" s="13">
        <v>0</v>
      </c>
      <c r="AA326" s="13">
        <v>1</v>
      </c>
      <c r="AB326" s="13">
        <v>0</v>
      </c>
    </row>
    <row r="327" spans="1:28" x14ac:dyDescent="0.2">
      <c r="A327" s="13">
        <v>50</v>
      </c>
      <c r="B327" s="13">
        <v>0</v>
      </c>
      <c r="C327" s="13">
        <v>0</v>
      </c>
      <c r="D327" s="13">
        <v>1</v>
      </c>
      <c r="E327" s="13">
        <v>215</v>
      </c>
      <c r="F327" s="13">
        <f>ROUND(Source!AT309,O327)</f>
        <v>87274.87</v>
      </c>
      <c r="G327" s="13" t="s">
        <v>133</v>
      </c>
      <c r="H327" s="13" t="s">
        <v>134</v>
      </c>
      <c r="I327" s="13"/>
      <c r="J327" s="13"/>
      <c r="K327" s="13">
        <v>215</v>
      </c>
      <c r="L327" s="13">
        <v>17</v>
      </c>
      <c r="M327" s="13">
        <v>3</v>
      </c>
      <c r="N327" s="13" t="s">
        <v>3</v>
      </c>
      <c r="O327" s="13">
        <v>2</v>
      </c>
      <c r="P327" s="13">
        <f>ROUND(Source!EL309,O327)</f>
        <v>1215575.1000000001</v>
      </c>
      <c r="Q327" s="13"/>
      <c r="R327" s="13"/>
      <c r="S327" s="13"/>
      <c r="T327" s="13"/>
      <c r="U327" s="13"/>
      <c r="V327" s="13"/>
      <c r="W327" s="13">
        <v>87274.87</v>
      </c>
      <c r="X327" s="13">
        <v>1</v>
      </c>
      <c r="Y327" s="13">
        <v>87274.87</v>
      </c>
      <c r="Z327" s="13">
        <v>1215575.1000000001</v>
      </c>
      <c r="AA327" s="13">
        <v>1</v>
      </c>
      <c r="AB327" s="13">
        <v>1215575.1000000001</v>
      </c>
    </row>
    <row r="328" spans="1:28" x14ac:dyDescent="0.2">
      <c r="A328" s="13">
        <v>50</v>
      </c>
      <c r="B328" s="13">
        <v>0</v>
      </c>
      <c r="C328" s="13">
        <v>0</v>
      </c>
      <c r="D328" s="13">
        <v>1</v>
      </c>
      <c r="E328" s="13">
        <v>217</v>
      </c>
      <c r="F328" s="13">
        <f>ROUND(Source!AU309,O328)</f>
        <v>0</v>
      </c>
      <c r="G328" s="13" t="s">
        <v>135</v>
      </c>
      <c r="H328" s="13" t="s">
        <v>136</v>
      </c>
      <c r="I328" s="13"/>
      <c r="J328" s="13"/>
      <c r="K328" s="13">
        <v>217</v>
      </c>
      <c r="L328" s="13">
        <v>18</v>
      </c>
      <c r="M328" s="13">
        <v>3</v>
      </c>
      <c r="N328" s="13" t="s">
        <v>3</v>
      </c>
      <c r="O328" s="13">
        <v>2</v>
      </c>
      <c r="P328" s="13">
        <f>ROUND(Source!EM309,O328)</f>
        <v>0</v>
      </c>
      <c r="Q328" s="13"/>
      <c r="R328" s="13"/>
      <c r="S328" s="13"/>
      <c r="T328" s="13"/>
      <c r="U328" s="13"/>
      <c r="V328" s="13"/>
      <c r="W328" s="13">
        <v>0</v>
      </c>
      <c r="X328" s="13">
        <v>1</v>
      </c>
      <c r="Y328" s="13">
        <v>0</v>
      </c>
      <c r="Z328" s="13">
        <v>0</v>
      </c>
      <c r="AA328" s="13">
        <v>1</v>
      </c>
      <c r="AB328" s="13">
        <v>0</v>
      </c>
    </row>
    <row r="329" spans="1:28" x14ac:dyDescent="0.2">
      <c r="A329" s="13">
        <v>50</v>
      </c>
      <c r="B329" s="13">
        <v>0</v>
      </c>
      <c r="C329" s="13">
        <v>0</v>
      </c>
      <c r="D329" s="13">
        <v>1</v>
      </c>
      <c r="E329" s="13">
        <v>230</v>
      </c>
      <c r="F329" s="13">
        <f>ROUND(Source!BA309,O329)</f>
        <v>0</v>
      </c>
      <c r="G329" s="13" t="s">
        <v>137</v>
      </c>
      <c r="H329" s="13" t="s">
        <v>138</v>
      </c>
      <c r="I329" s="13"/>
      <c r="J329" s="13"/>
      <c r="K329" s="13">
        <v>230</v>
      </c>
      <c r="L329" s="13">
        <v>19</v>
      </c>
      <c r="M329" s="13">
        <v>3</v>
      </c>
      <c r="N329" s="13" t="s">
        <v>3</v>
      </c>
      <c r="O329" s="13">
        <v>2</v>
      </c>
      <c r="P329" s="13">
        <f>ROUND(Source!ES309,O329)</f>
        <v>0</v>
      </c>
      <c r="Q329" s="13"/>
      <c r="R329" s="13"/>
      <c r="S329" s="13"/>
      <c r="T329" s="13"/>
      <c r="U329" s="13"/>
      <c r="V329" s="13"/>
      <c r="W329" s="13">
        <v>0</v>
      </c>
      <c r="X329" s="13">
        <v>1</v>
      </c>
      <c r="Y329" s="13">
        <v>0</v>
      </c>
      <c r="Z329" s="13">
        <v>0</v>
      </c>
      <c r="AA329" s="13">
        <v>1</v>
      </c>
      <c r="AB329" s="13">
        <v>0</v>
      </c>
    </row>
    <row r="330" spans="1:28" x14ac:dyDescent="0.2">
      <c r="A330" s="13">
        <v>50</v>
      </c>
      <c r="B330" s="13">
        <v>0</v>
      </c>
      <c r="C330" s="13">
        <v>0</v>
      </c>
      <c r="D330" s="13">
        <v>1</v>
      </c>
      <c r="E330" s="13">
        <v>206</v>
      </c>
      <c r="F330" s="13">
        <f>ROUND(Source!T309,O330)</f>
        <v>0</v>
      </c>
      <c r="G330" s="13" t="s">
        <v>139</v>
      </c>
      <c r="H330" s="13" t="s">
        <v>140</v>
      </c>
      <c r="I330" s="13"/>
      <c r="J330" s="13"/>
      <c r="K330" s="13">
        <v>206</v>
      </c>
      <c r="L330" s="13">
        <v>20</v>
      </c>
      <c r="M330" s="13">
        <v>3</v>
      </c>
      <c r="N330" s="13" t="s">
        <v>3</v>
      </c>
      <c r="O330" s="13">
        <v>2</v>
      </c>
      <c r="P330" s="13">
        <f>ROUND(Source!DL309,O330)</f>
        <v>0</v>
      </c>
      <c r="Q330" s="13"/>
      <c r="R330" s="13"/>
      <c r="S330" s="13"/>
      <c r="T330" s="13"/>
      <c r="U330" s="13"/>
      <c r="V330" s="13"/>
      <c r="W330" s="13">
        <v>0</v>
      </c>
      <c r="X330" s="13">
        <v>1</v>
      </c>
      <c r="Y330" s="13">
        <v>0</v>
      </c>
      <c r="Z330" s="13">
        <v>0</v>
      </c>
      <c r="AA330" s="13">
        <v>1</v>
      </c>
      <c r="AB330" s="13">
        <v>0</v>
      </c>
    </row>
    <row r="331" spans="1:28" x14ac:dyDescent="0.2">
      <c r="A331" s="13">
        <v>50</v>
      </c>
      <c r="B331" s="13">
        <v>0</v>
      </c>
      <c r="C331" s="13">
        <v>0</v>
      </c>
      <c r="D331" s="13">
        <v>1</v>
      </c>
      <c r="E331" s="13">
        <v>207</v>
      </c>
      <c r="F331" s="13">
        <f>Source!U309</f>
        <v>335.24330183999996</v>
      </c>
      <c r="G331" s="13" t="s">
        <v>141</v>
      </c>
      <c r="H331" s="13" t="s">
        <v>142</v>
      </c>
      <c r="I331" s="13"/>
      <c r="J331" s="13"/>
      <c r="K331" s="13">
        <v>207</v>
      </c>
      <c r="L331" s="13">
        <v>21</v>
      </c>
      <c r="M331" s="13">
        <v>3</v>
      </c>
      <c r="N331" s="13" t="s">
        <v>3</v>
      </c>
      <c r="O331" s="13">
        <v>-1</v>
      </c>
      <c r="P331" s="13">
        <f>Source!DM309</f>
        <v>335.24330183999996</v>
      </c>
      <c r="Q331" s="13"/>
      <c r="R331" s="13"/>
      <c r="S331" s="13"/>
      <c r="T331" s="13"/>
      <c r="U331" s="13"/>
      <c r="V331" s="13"/>
      <c r="W331" s="13">
        <v>335.24330183999996</v>
      </c>
      <c r="X331" s="13">
        <v>1</v>
      </c>
      <c r="Y331" s="13">
        <v>335.24330183999996</v>
      </c>
      <c r="Z331" s="13">
        <v>335.24330183999996</v>
      </c>
      <c r="AA331" s="13">
        <v>1</v>
      </c>
      <c r="AB331" s="13">
        <v>335.24330183999996</v>
      </c>
    </row>
    <row r="332" spans="1:28" x14ac:dyDescent="0.2">
      <c r="A332" s="13">
        <v>50</v>
      </c>
      <c r="B332" s="13">
        <v>0</v>
      </c>
      <c r="C332" s="13">
        <v>0</v>
      </c>
      <c r="D332" s="13">
        <v>1</v>
      </c>
      <c r="E332" s="13">
        <v>208</v>
      </c>
      <c r="F332" s="13">
        <f>Source!V309</f>
        <v>0</v>
      </c>
      <c r="G332" s="13" t="s">
        <v>143</v>
      </c>
      <c r="H332" s="13" t="s">
        <v>144</v>
      </c>
      <c r="I332" s="13"/>
      <c r="J332" s="13"/>
      <c r="K332" s="13">
        <v>208</v>
      </c>
      <c r="L332" s="13">
        <v>22</v>
      </c>
      <c r="M332" s="13">
        <v>3</v>
      </c>
      <c r="N332" s="13" t="s">
        <v>3</v>
      </c>
      <c r="O332" s="13">
        <v>-1</v>
      </c>
      <c r="P332" s="13">
        <f>Source!DN309</f>
        <v>0</v>
      </c>
      <c r="Q332" s="13"/>
      <c r="R332" s="13"/>
      <c r="S332" s="13"/>
      <c r="T332" s="13"/>
      <c r="U332" s="13"/>
      <c r="V332" s="13"/>
      <c r="W332" s="13">
        <v>0</v>
      </c>
      <c r="X332" s="13">
        <v>1</v>
      </c>
      <c r="Y332" s="13">
        <v>0</v>
      </c>
      <c r="Z332" s="13">
        <v>0</v>
      </c>
      <c r="AA332" s="13">
        <v>1</v>
      </c>
      <c r="AB332" s="13">
        <v>0</v>
      </c>
    </row>
    <row r="333" spans="1:28" x14ac:dyDescent="0.2">
      <c r="A333" s="13">
        <v>50</v>
      </c>
      <c r="B333" s="13">
        <v>0</v>
      </c>
      <c r="C333" s="13">
        <v>0</v>
      </c>
      <c r="D333" s="13">
        <v>1</v>
      </c>
      <c r="E333" s="13">
        <v>209</v>
      </c>
      <c r="F333" s="13">
        <f>ROUND(Source!W309,O333)</f>
        <v>0</v>
      </c>
      <c r="G333" s="13" t="s">
        <v>145</v>
      </c>
      <c r="H333" s="13" t="s">
        <v>146</v>
      </c>
      <c r="I333" s="13"/>
      <c r="J333" s="13"/>
      <c r="K333" s="13">
        <v>209</v>
      </c>
      <c r="L333" s="13">
        <v>23</v>
      </c>
      <c r="M333" s="13">
        <v>3</v>
      </c>
      <c r="N333" s="13" t="s">
        <v>3</v>
      </c>
      <c r="O333" s="13">
        <v>2</v>
      </c>
      <c r="P333" s="13">
        <f>ROUND(Source!DO309,O333)</f>
        <v>0</v>
      </c>
      <c r="Q333" s="13"/>
      <c r="R333" s="13"/>
      <c r="S333" s="13"/>
      <c r="T333" s="13"/>
      <c r="U333" s="13"/>
      <c r="V333" s="13"/>
      <c r="W333" s="13">
        <v>0</v>
      </c>
      <c r="X333" s="13">
        <v>1</v>
      </c>
      <c r="Y333" s="13">
        <v>0</v>
      </c>
      <c r="Z333" s="13">
        <v>0</v>
      </c>
      <c r="AA333" s="13">
        <v>1</v>
      </c>
      <c r="AB333" s="13">
        <v>0</v>
      </c>
    </row>
    <row r="334" spans="1:28" x14ac:dyDescent="0.2">
      <c r="A334" s="13">
        <v>50</v>
      </c>
      <c r="B334" s="13">
        <v>0</v>
      </c>
      <c r="C334" s="13">
        <v>0</v>
      </c>
      <c r="D334" s="13">
        <v>1</v>
      </c>
      <c r="E334" s="13">
        <v>233</v>
      </c>
      <c r="F334" s="13">
        <f>ROUND(Source!BD309,O334)</f>
        <v>0</v>
      </c>
      <c r="G334" s="13" t="s">
        <v>147</v>
      </c>
      <c r="H334" s="13" t="s">
        <v>148</v>
      </c>
      <c r="I334" s="13"/>
      <c r="J334" s="13"/>
      <c r="K334" s="13">
        <v>233</v>
      </c>
      <c r="L334" s="13">
        <v>24</v>
      </c>
      <c r="M334" s="13">
        <v>3</v>
      </c>
      <c r="N334" s="13" t="s">
        <v>3</v>
      </c>
      <c r="O334" s="13">
        <v>2</v>
      </c>
      <c r="P334" s="13">
        <f>ROUND(Source!EV309,O334)</f>
        <v>0</v>
      </c>
      <c r="Q334" s="13"/>
      <c r="R334" s="13"/>
      <c r="S334" s="13"/>
      <c r="T334" s="13"/>
      <c r="U334" s="13"/>
      <c r="V334" s="13"/>
      <c r="W334" s="13">
        <v>0</v>
      </c>
      <c r="X334" s="13">
        <v>1</v>
      </c>
      <c r="Y334" s="13">
        <v>0</v>
      </c>
      <c r="Z334" s="13">
        <v>0</v>
      </c>
      <c r="AA334" s="13">
        <v>1</v>
      </c>
      <c r="AB334" s="13">
        <v>0</v>
      </c>
    </row>
    <row r="335" spans="1:28" x14ac:dyDescent="0.2">
      <c r="A335" s="13">
        <v>50</v>
      </c>
      <c r="B335" s="13">
        <v>0</v>
      </c>
      <c r="C335" s="13">
        <v>0</v>
      </c>
      <c r="D335" s="13">
        <v>1</v>
      </c>
      <c r="E335" s="13">
        <v>210</v>
      </c>
      <c r="F335" s="13">
        <f>ROUND(Source!X309,O335)</f>
        <v>3647.2</v>
      </c>
      <c r="G335" s="13" t="s">
        <v>149</v>
      </c>
      <c r="H335" s="13" t="s">
        <v>150</v>
      </c>
      <c r="I335" s="13"/>
      <c r="J335" s="13"/>
      <c r="K335" s="13">
        <v>210</v>
      </c>
      <c r="L335" s="13">
        <v>25</v>
      </c>
      <c r="M335" s="13">
        <v>3</v>
      </c>
      <c r="N335" s="13" t="s">
        <v>3</v>
      </c>
      <c r="O335" s="13">
        <v>2</v>
      </c>
      <c r="P335" s="13">
        <f>ROUND(Source!DP309,O335)</f>
        <v>205520.56</v>
      </c>
      <c r="Q335" s="13"/>
      <c r="R335" s="13"/>
      <c r="S335" s="13"/>
      <c r="T335" s="13"/>
      <c r="U335" s="13"/>
      <c r="V335" s="13"/>
      <c r="W335" s="13">
        <v>3647.2</v>
      </c>
      <c r="X335" s="13">
        <v>1</v>
      </c>
      <c r="Y335" s="13">
        <v>3647.2</v>
      </c>
      <c r="Z335" s="13">
        <v>205520.56</v>
      </c>
      <c r="AA335" s="13">
        <v>1</v>
      </c>
      <c r="AB335" s="13">
        <v>205520.56</v>
      </c>
    </row>
    <row r="336" spans="1:28" x14ac:dyDescent="0.2">
      <c r="A336" s="13">
        <v>50</v>
      </c>
      <c r="B336" s="13">
        <v>0</v>
      </c>
      <c r="C336" s="13">
        <v>0</v>
      </c>
      <c r="D336" s="13">
        <v>1</v>
      </c>
      <c r="E336" s="13">
        <v>211</v>
      </c>
      <c r="F336" s="13">
        <f>ROUND(Source!Y309,O336)</f>
        <v>1945.25</v>
      </c>
      <c r="G336" s="13" t="s">
        <v>151</v>
      </c>
      <c r="H336" s="13" t="s">
        <v>152</v>
      </c>
      <c r="I336" s="13"/>
      <c r="J336" s="13"/>
      <c r="K336" s="13">
        <v>211</v>
      </c>
      <c r="L336" s="13">
        <v>26</v>
      </c>
      <c r="M336" s="13">
        <v>3</v>
      </c>
      <c r="N336" s="13" t="s">
        <v>3</v>
      </c>
      <c r="O336" s="13">
        <v>2</v>
      </c>
      <c r="P336" s="13">
        <f>ROUND(Source!DQ309,O336)</f>
        <v>109614.89</v>
      </c>
      <c r="Q336" s="13"/>
      <c r="R336" s="13"/>
      <c r="S336" s="13"/>
      <c r="T336" s="13"/>
      <c r="U336" s="13"/>
      <c r="V336" s="13"/>
      <c r="W336" s="13">
        <v>1945.25</v>
      </c>
      <c r="X336" s="13">
        <v>1</v>
      </c>
      <c r="Y336" s="13">
        <v>1945.25</v>
      </c>
      <c r="Z336" s="13">
        <v>109614.89</v>
      </c>
      <c r="AA336" s="13">
        <v>1</v>
      </c>
      <c r="AB336" s="13">
        <v>109614.89</v>
      </c>
    </row>
    <row r="337" spans="1:255" x14ac:dyDescent="0.2">
      <c r="A337" s="13">
        <v>50</v>
      </c>
      <c r="B337" s="13">
        <v>0</v>
      </c>
      <c r="C337" s="13">
        <v>0</v>
      </c>
      <c r="D337" s="13">
        <v>1</v>
      </c>
      <c r="E337" s="13">
        <v>224</v>
      </c>
      <c r="F337" s="13">
        <f>ROUND(Source!AR309,O337)</f>
        <v>161808.75</v>
      </c>
      <c r="G337" s="13" t="s">
        <v>153</v>
      </c>
      <c r="H337" s="13" t="s">
        <v>154</v>
      </c>
      <c r="I337" s="13"/>
      <c r="J337" s="13"/>
      <c r="K337" s="13">
        <v>224</v>
      </c>
      <c r="L337" s="13">
        <v>27</v>
      </c>
      <c r="M337" s="13">
        <v>3</v>
      </c>
      <c r="N337" s="13" t="s">
        <v>3</v>
      </c>
      <c r="O337" s="13">
        <v>2</v>
      </c>
      <c r="P337" s="13">
        <f>ROUND(Source!EJ309,O337)</f>
        <v>1779796.57</v>
      </c>
      <c r="Q337" s="13"/>
      <c r="R337" s="13"/>
      <c r="S337" s="13"/>
      <c r="T337" s="13"/>
      <c r="U337" s="13"/>
      <c r="V337" s="13"/>
      <c r="W337" s="13">
        <v>161808.75</v>
      </c>
      <c r="X337" s="13">
        <v>1</v>
      </c>
      <c r="Y337" s="13">
        <v>161808.75</v>
      </c>
      <c r="Z337" s="13">
        <v>1779796.57</v>
      </c>
      <c r="AA337" s="13">
        <v>1</v>
      </c>
      <c r="AB337" s="13">
        <v>1779796.57</v>
      </c>
    </row>
    <row r="339" spans="1:255" x14ac:dyDescent="0.2">
      <c r="A339" s="10">
        <v>4</v>
      </c>
      <c r="B339" s="10">
        <v>1</v>
      </c>
      <c r="C339" s="10"/>
      <c r="D339" s="10">
        <f>ROW(A378)</f>
        <v>378</v>
      </c>
      <c r="E339" s="10"/>
      <c r="F339" s="10" t="s">
        <v>34</v>
      </c>
      <c r="G339" s="10" t="s">
        <v>478</v>
      </c>
      <c r="H339" s="10" t="s">
        <v>3</v>
      </c>
      <c r="I339" s="10">
        <v>0</v>
      </c>
      <c r="J339" s="10"/>
      <c r="K339" s="10">
        <v>-1</v>
      </c>
      <c r="L339" s="10"/>
      <c r="M339" s="10" t="s">
        <v>3</v>
      </c>
      <c r="N339" s="10"/>
      <c r="O339" s="10"/>
      <c r="P339" s="10"/>
      <c r="Q339" s="10"/>
      <c r="R339" s="10"/>
      <c r="S339" s="10">
        <v>0</v>
      </c>
      <c r="T339" s="10">
        <v>0</v>
      </c>
      <c r="U339" s="10" t="s">
        <v>3</v>
      </c>
      <c r="V339" s="10">
        <v>0</v>
      </c>
      <c r="W339" s="10"/>
      <c r="X339" s="10"/>
      <c r="Y339" s="10"/>
      <c r="Z339" s="10"/>
      <c r="AA339" s="10"/>
      <c r="AB339" s="10" t="s">
        <v>3</v>
      </c>
      <c r="AC339" s="10" t="s">
        <v>3</v>
      </c>
      <c r="AD339" s="10" t="s">
        <v>3</v>
      </c>
      <c r="AE339" s="10" t="s">
        <v>3</v>
      </c>
      <c r="AF339" s="10" t="s">
        <v>3</v>
      </c>
      <c r="AG339" s="10" t="s">
        <v>3</v>
      </c>
      <c r="AH339" s="10"/>
      <c r="AI339" s="10"/>
      <c r="AJ339" s="10"/>
      <c r="AK339" s="10"/>
      <c r="AL339" s="10"/>
      <c r="AM339" s="10"/>
      <c r="AN339" s="10"/>
      <c r="AO339" s="10"/>
      <c r="AP339" s="10" t="s">
        <v>3</v>
      </c>
      <c r="AQ339" s="10" t="s">
        <v>3</v>
      </c>
      <c r="AR339" s="10" t="s">
        <v>3</v>
      </c>
      <c r="AS339" s="10"/>
      <c r="AT339" s="10"/>
      <c r="AU339" s="10"/>
      <c r="AV339" s="10"/>
      <c r="AW339" s="10"/>
      <c r="AX339" s="10"/>
      <c r="AY339" s="10"/>
      <c r="AZ339" s="10" t="s">
        <v>3</v>
      </c>
      <c r="BA339" s="10"/>
      <c r="BB339" s="10" t="s">
        <v>3</v>
      </c>
      <c r="BC339" s="10" t="s">
        <v>3</v>
      </c>
      <c r="BD339" s="10" t="s">
        <v>3</v>
      </c>
      <c r="BE339" s="10" t="s">
        <v>3</v>
      </c>
      <c r="BF339" s="10" t="s">
        <v>3</v>
      </c>
      <c r="BG339" s="10" t="s">
        <v>3</v>
      </c>
      <c r="BH339" s="10" t="s">
        <v>3</v>
      </c>
      <c r="BI339" s="10" t="s">
        <v>3</v>
      </c>
      <c r="BJ339" s="10" t="s">
        <v>3</v>
      </c>
      <c r="BK339" s="10" t="s">
        <v>3</v>
      </c>
      <c r="BL339" s="10" t="s">
        <v>3</v>
      </c>
      <c r="BM339" s="10" t="s">
        <v>3</v>
      </c>
      <c r="BN339" s="10" t="s">
        <v>3</v>
      </c>
      <c r="BO339" s="10" t="s">
        <v>3</v>
      </c>
      <c r="BP339" s="10" t="s">
        <v>3</v>
      </c>
      <c r="BQ339" s="10"/>
      <c r="BR339" s="10"/>
      <c r="BS339" s="10"/>
      <c r="BT339" s="10"/>
      <c r="BU339" s="10"/>
      <c r="BV339" s="10"/>
      <c r="BW339" s="10"/>
      <c r="BX339" s="10">
        <v>0</v>
      </c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>
        <v>0</v>
      </c>
    </row>
    <row r="341" spans="1:255" x14ac:dyDescent="0.2">
      <c r="A341" s="11">
        <v>52</v>
      </c>
      <c r="B341" s="11">
        <f t="shared" ref="B341:G341" si="321">B378</f>
        <v>1</v>
      </c>
      <c r="C341" s="11">
        <f t="shared" si="321"/>
        <v>4</v>
      </c>
      <c r="D341" s="11">
        <f t="shared" si="321"/>
        <v>339</v>
      </c>
      <c r="E341" s="11">
        <f t="shared" si="321"/>
        <v>0</v>
      </c>
      <c r="F341" s="11" t="str">
        <f t="shared" si="321"/>
        <v>3</v>
      </c>
      <c r="G341" s="11" t="str">
        <f t="shared" si="321"/>
        <v>Кабельная продукция</v>
      </c>
      <c r="H341" s="11"/>
      <c r="I341" s="11"/>
      <c r="J341" s="11"/>
      <c r="K341" s="11"/>
      <c r="L341" s="11"/>
      <c r="M341" s="11"/>
      <c r="N341" s="11"/>
      <c r="O341" s="11">
        <f t="shared" ref="O341:AT341" si="322">O378</f>
        <v>378208.93</v>
      </c>
      <c r="P341" s="11">
        <f t="shared" si="322"/>
        <v>342073.4</v>
      </c>
      <c r="Q341" s="11">
        <f t="shared" si="322"/>
        <v>854.9</v>
      </c>
      <c r="R341" s="11">
        <f t="shared" si="322"/>
        <v>84.44</v>
      </c>
      <c r="S341" s="11">
        <f t="shared" si="322"/>
        <v>35280.629999999997</v>
      </c>
      <c r="T341" s="11">
        <f t="shared" si="322"/>
        <v>0</v>
      </c>
      <c r="U341" s="11">
        <f t="shared" si="322"/>
        <v>2888.9485703999994</v>
      </c>
      <c r="V341" s="11">
        <f t="shared" si="322"/>
        <v>0</v>
      </c>
      <c r="W341" s="11">
        <f t="shared" si="322"/>
        <v>0</v>
      </c>
      <c r="X341" s="11">
        <f t="shared" si="322"/>
        <v>33486.93</v>
      </c>
      <c r="Y341" s="11">
        <f t="shared" si="322"/>
        <v>17452.47</v>
      </c>
      <c r="Z341" s="11">
        <f t="shared" si="322"/>
        <v>0</v>
      </c>
      <c r="AA341" s="11">
        <f t="shared" si="322"/>
        <v>0</v>
      </c>
      <c r="AB341" s="11">
        <f t="shared" si="322"/>
        <v>378208.93</v>
      </c>
      <c r="AC341" s="11">
        <f t="shared" si="322"/>
        <v>342073.4</v>
      </c>
      <c r="AD341" s="11">
        <f t="shared" si="322"/>
        <v>854.9</v>
      </c>
      <c r="AE341" s="11">
        <f t="shared" si="322"/>
        <v>84.44</v>
      </c>
      <c r="AF341" s="11">
        <f t="shared" si="322"/>
        <v>35280.629999999997</v>
      </c>
      <c r="AG341" s="11">
        <f t="shared" si="322"/>
        <v>0</v>
      </c>
      <c r="AH341" s="11">
        <f t="shared" si="322"/>
        <v>2888.9485703999994</v>
      </c>
      <c r="AI341" s="11">
        <f t="shared" si="322"/>
        <v>0</v>
      </c>
      <c r="AJ341" s="11">
        <f t="shared" si="322"/>
        <v>0</v>
      </c>
      <c r="AK341" s="11">
        <f t="shared" si="322"/>
        <v>33486.93</v>
      </c>
      <c r="AL341" s="11">
        <f t="shared" si="322"/>
        <v>17452.47</v>
      </c>
      <c r="AM341" s="11">
        <f t="shared" si="322"/>
        <v>0</v>
      </c>
      <c r="AN341" s="11">
        <f t="shared" si="322"/>
        <v>0</v>
      </c>
      <c r="AO341" s="11">
        <f t="shared" si="322"/>
        <v>0</v>
      </c>
      <c r="AP341" s="11">
        <f t="shared" si="322"/>
        <v>0</v>
      </c>
      <c r="AQ341" s="11">
        <f t="shared" si="322"/>
        <v>0</v>
      </c>
      <c r="AR341" s="11">
        <f t="shared" si="322"/>
        <v>429148.33</v>
      </c>
      <c r="AS341" s="11">
        <f t="shared" si="322"/>
        <v>0</v>
      </c>
      <c r="AT341" s="11">
        <f t="shared" si="322"/>
        <v>429148.33</v>
      </c>
      <c r="AU341" s="11">
        <f t="shared" ref="AU341:BZ341" si="323">AU378</f>
        <v>0</v>
      </c>
      <c r="AV341" s="11">
        <f t="shared" si="323"/>
        <v>342073.4</v>
      </c>
      <c r="AW341" s="11">
        <f t="shared" si="323"/>
        <v>342073.4</v>
      </c>
      <c r="AX341" s="11">
        <f t="shared" si="323"/>
        <v>0</v>
      </c>
      <c r="AY341" s="11">
        <f t="shared" si="323"/>
        <v>342073.4</v>
      </c>
      <c r="AZ341" s="11">
        <f t="shared" si="323"/>
        <v>0</v>
      </c>
      <c r="BA341" s="11">
        <f t="shared" si="323"/>
        <v>0</v>
      </c>
      <c r="BB341" s="11">
        <f t="shared" si="323"/>
        <v>0</v>
      </c>
      <c r="BC341" s="11">
        <f t="shared" si="323"/>
        <v>0</v>
      </c>
      <c r="BD341" s="11">
        <f t="shared" si="323"/>
        <v>0</v>
      </c>
      <c r="BE341" s="11">
        <f t="shared" si="323"/>
        <v>0</v>
      </c>
      <c r="BF341" s="11">
        <f t="shared" si="323"/>
        <v>0</v>
      </c>
      <c r="BG341" s="11">
        <f t="shared" si="323"/>
        <v>0</v>
      </c>
      <c r="BH341" s="11">
        <f t="shared" si="323"/>
        <v>0</v>
      </c>
      <c r="BI341" s="11">
        <f t="shared" si="323"/>
        <v>0</v>
      </c>
      <c r="BJ341" s="11">
        <f t="shared" si="323"/>
        <v>0</v>
      </c>
      <c r="BK341" s="11">
        <f t="shared" si="323"/>
        <v>0</v>
      </c>
      <c r="BL341" s="11">
        <f t="shared" si="323"/>
        <v>0</v>
      </c>
      <c r="BM341" s="11">
        <f t="shared" si="323"/>
        <v>0</v>
      </c>
      <c r="BN341" s="11">
        <f t="shared" si="323"/>
        <v>0</v>
      </c>
      <c r="BO341" s="11">
        <f t="shared" si="323"/>
        <v>0</v>
      </c>
      <c r="BP341" s="11">
        <f t="shared" si="323"/>
        <v>0</v>
      </c>
      <c r="BQ341" s="11">
        <f t="shared" si="323"/>
        <v>0</v>
      </c>
      <c r="BR341" s="11">
        <f t="shared" si="323"/>
        <v>0</v>
      </c>
      <c r="BS341" s="11">
        <f t="shared" si="323"/>
        <v>0</v>
      </c>
      <c r="BT341" s="11">
        <f t="shared" si="323"/>
        <v>0</v>
      </c>
      <c r="BU341" s="11">
        <f t="shared" si="323"/>
        <v>0</v>
      </c>
      <c r="BV341" s="11">
        <f t="shared" si="323"/>
        <v>0</v>
      </c>
      <c r="BW341" s="11">
        <f t="shared" si="323"/>
        <v>0</v>
      </c>
      <c r="BX341" s="11">
        <f t="shared" si="323"/>
        <v>0</v>
      </c>
      <c r="BY341" s="11">
        <f t="shared" si="323"/>
        <v>0</v>
      </c>
      <c r="BZ341" s="11">
        <f t="shared" si="323"/>
        <v>0</v>
      </c>
      <c r="CA341" s="11">
        <f t="shared" ref="CA341:DF341" si="324">CA378</f>
        <v>429148.33</v>
      </c>
      <c r="CB341" s="11">
        <f t="shared" si="324"/>
        <v>0</v>
      </c>
      <c r="CC341" s="11">
        <f t="shared" si="324"/>
        <v>429148.33</v>
      </c>
      <c r="CD341" s="11">
        <f t="shared" si="324"/>
        <v>0</v>
      </c>
      <c r="CE341" s="11">
        <f t="shared" si="324"/>
        <v>342073.4</v>
      </c>
      <c r="CF341" s="11">
        <f t="shared" si="324"/>
        <v>342073.4</v>
      </c>
      <c r="CG341" s="11">
        <f t="shared" si="324"/>
        <v>0</v>
      </c>
      <c r="CH341" s="11">
        <f t="shared" si="324"/>
        <v>342073.4</v>
      </c>
      <c r="CI341" s="11">
        <f t="shared" si="324"/>
        <v>0</v>
      </c>
      <c r="CJ341" s="11">
        <f t="shared" si="324"/>
        <v>0</v>
      </c>
      <c r="CK341" s="11">
        <f t="shared" si="324"/>
        <v>0</v>
      </c>
      <c r="CL341" s="11">
        <f t="shared" si="324"/>
        <v>0</v>
      </c>
      <c r="CM341" s="11">
        <f t="shared" si="324"/>
        <v>0</v>
      </c>
      <c r="CN341" s="11">
        <f t="shared" si="324"/>
        <v>0</v>
      </c>
      <c r="CO341" s="11">
        <f t="shared" si="324"/>
        <v>0</v>
      </c>
      <c r="CP341" s="11">
        <f t="shared" si="324"/>
        <v>0</v>
      </c>
      <c r="CQ341" s="11">
        <f t="shared" si="324"/>
        <v>0</v>
      </c>
      <c r="CR341" s="11">
        <f t="shared" si="324"/>
        <v>0</v>
      </c>
      <c r="CS341" s="11">
        <f t="shared" si="324"/>
        <v>0</v>
      </c>
      <c r="CT341" s="11">
        <f t="shared" si="324"/>
        <v>0</v>
      </c>
      <c r="CU341" s="11">
        <f t="shared" si="324"/>
        <v>0</v>
      </c>
      <c r="CV341" s="11">
        <f t="shared" si="324"/>
        <v>0</v>
      </c>
      <c r="CW341" s="11">
        <f t="shared" si="324"/>
        <v>0</v>
      </c>
      <c r="CX341" s="11">
        <f t="shared" si="324"/>
        <v>0</v>
      </c>
      <c r="CY341" s="11">
        <f t="shared" si="324"/>
        <v>0</v>
      </c>
      <c r="CZ341" s="11">
        <f t="shared" si="324"/>
        <v>0</v>
      </c>
      <c r="DA341" s="11">
        <f t="shared" si="324"/>
        <v>0</v>
      </c>
      <c r="DB341" s="11">
        <f t="shared" si="324"/>
        <v>0</v>
      </c>
      <c r="DC341" s="11">
        <f t="shared" si="324"/>
        <v>0</v>
      </c>
      <c r="DD341" s="11">
        <f t="shared" si="324"/>
        <v>0</v>
      </c>
      <c r="DE341" s="11">
        <f t="shared" si="324"/>
        <v>0</v>
      </c>
      <c r="DF341" s="11">
        <f t="shared" si="324"/>
        <v>0</v>
      </c>
      <c r="DG341" s="12">
        <f t="shared" ref="DG341:EL341" si="325">DG378</f>
        <v>5052208.8499999996</v>
      </c>
      <c r="DH341" s="12">
        <f t="shared" si="325"/>
        <v>3051691.71</v>
      </c>
      <c r="DI341" s="12">
        <f t="shared" si="325"/>
        <v>12453.64</v>
      </c>
      <c r="DJ341" s="12">
        <f t="shared" si="325"/>
        <v>4758.1899999999996</v>
      </c>
      <c r="DK341" s="12">
        <f t="shared" si="325"/>
        <v>1988063.5</v>
      </c>
      <c r="DL341" s="12">
        <f t="shared" si="325"/>
        <v>0</v>
      </c>
      <c r="DM341" s="12">
        <f t="shared" si="325"/>
        <v>2888.9485703999994</v>
      </c>
      <c r="DN341" s="12">
        <f t="shared" si="325"/>
        <v>0</v>
      </c>
      <c r="DO341" s="12">
        <f t="shared" si="325"/>
        <v>0</v>
      </c>
      <c r="DP341" s="12">
        <f t="shared" si="325"/>
        <v>1886987.64</v>
      </c>
      <c r="DQ341" s="12">
        <f t="shared" si="325"/>
        <v>983446.64</v>
      </c>
      <c r="DR341" s="12">
        <f t="shared" si="325"/>
        <v>0</v>
      </c>
      <c r="DS341" s="12">
        <f t="shared" si="325"/>
        <v>0</v>
      </c>
      <c r="DT341" s="12">
        <f t="shared" si="325"/>
        <v>5052208.8499999996</v>
      </c>
      <c r="DU341" s="12">
        <f t="shared" si="325"/>
        <v>3051691.71</v>
      </c>
      <c r="DV341" s="12">
        <f t="shared" si="325"/>
        <v>12453.64</v>
      </c>
      <c r="DW341" s="12">
        <f t="shared" si="325"/>
        <v>4758.1899999999996</v>
      </c>
      <c r="DX341" s="12">
        <f t="shared" si="325"/>
        <v>1988063.5</v>
      </c>
      <c r="DY341" s="12">
        <f t="shared" si="325"/>
        <v>0</v>
      </c>
      <c r="DZ341" s="12">
        <f t="shared" si="325"/>
        <v>2888.9485703999994</v>
      </c>
      <c r="EA341" s="12">
        <f t="shared" si="325"/>
        <v>0</v>
      </c>
      <c r="EB341" s="12">
        <f t="shared" si="325"/>
        <v>0</v>
      </c>
      <c r="EC341" s="12">
        <f t="shared" si="325"/>
        <v>1886987.64</v>
      </c>
      <c r="ED341" s="12">
        <f t="shared" si="325"/>
        <v>983446.64</v>
      </c>
      <c r="EE341" s="12">
        <f t="shared" si="325"/>
        <v>0</v>
      </c>
      <c r="EF341" s="12">
        <f t="shared" si="325"/>
        <v>0</v>
      </c>
      <c r="EG341" s="12">
        <f t="shared" si="325"/>
        <v>0</v>
      </c>
      <c r="EH341" s="12">
        <f t="shared" si="325"/>
        <v>0</v>
      </c>
      <c r="EI341" s="12">
        <f t="shared" si="325"/>
        <v>0</v>
      </c>
      <c r="EJ341" s="12">
        <f t="shared" si="325"/>
        <v>7922643.1299999999</v>
      </c>
      <c r="EK341" s="12">
        <f t="shared" si="325"/>
        <v>0</v>
      </c>
      <c r="EL341" s="12">
        <f t="shared" si="325"/>
        <v>7922643.1299999999</v>
      </c>
      <c r="EM341" s="12">
        <f t="shared" ref="EM341:FR341" si="326">EM378</f>
        <v>0</v>
      </c>
      <c r="EN341" s="12">
        <f t="shared" si="326"/>
        <v>3051691.71</v>
      </c>
      <c r="EO341" s="12">
        <f t="shared" si="326"/>
        <v>3051691.71</v>
      </c>
      <c r="EP341" s="12">
        <f t="shared" si="326"/>
        <v>0</v>
      </c>
      <c r="EQ341" s="12">
        <f t="shared" si="326"/>
        <v>3051691.71</v>
      </c>
      <c r="ER341" s="12">
        <f t="shared" si="326"/>
        <v>0</v>
      </c>
      <c r="ES341" s="12">
        <f t="shared" si="326"/>
        <v>0</v>
      </c>
      <c r="ET341" s="12">
        <f t="shared" si="326"/>
        <v>0</v>
      </c>
      <c r="EU341" s="12">
        <f t="shared" si="326"/>
        <v>0</v>
      </c>
      <c r="EV341" s="12">
        <f t="shared" si="326"/>
        <v>0</v>
      </c>
      <c r="EW341" s="12">
        <f t="shared" si="326"/>
        <v>0</v>
      </c>
      <c r="EX341" s="12">
        <f t="shared" si="326"/>
        <v>0</v>
      </c>
      <c r="EY341" s="12">
        <f t="shared" si="326"/>
        <v>0</v>
      </c>
      <c r="EZ341" s="12">
        <f t="shared" si="326"/>
        <v>0</v>
      </c>
      <c r="FA341" s="12">
        <f t="shared" si="326"/>
        <v>0</v>
      </c>
      <c r="FB341" s="12">
        <f t="shared" si="326"/>
        <v>0</v>
      </c>
      <c r="FC341" s="12">
        <f t="shared" si="326"/>
        <v>0</v>
      </c>
      <c r="FD341" s="12">
        <f t="shared" si="326"/>
        <v>0</v>
      </c>
      <c r="FE341" s="12">
        <f t="shared" si="326"/>
        <v>0</v>
      </c>
      <c r="FF341" s="12">
        <f t="shared" si="326"/>
        <v>0</v>
      </c>
      <c r="FG341" s="12">
        <f t="shared" si="326"/>
        <v>0</v>
      </c>
      <c r="FH341" s="12">
        <f t="shared" si="326"/>
        <v>0</v>
      </c>
      <c r="FI341" s="12">
        <f t="shared" si="326"/>
        <v>0</v>
      </c>
      <c r="FJ341" s="12">
        <f t="shared" si="326"/>
        <v>0</v>
      </c>
      <c r="FK341" s="12">
        <f t="shared" si="326"/>
        <v>0</v>
      </c>
      <c r="FL341" s="12">
        <f t="shared" si="326"/>
        <v>0</v>
      </c>
      <c r="FM341" s="12">
        <f t="shared" si="326"/>
        <v>0</v>
      </c>
      <c r="FN341" s="12">
        <f t="shared" si="326"/>
        <v>0</v>
      </c>
      <c r="FO341" s="12">
        <f t="shared" si="326"/>
        <v>0</v>
      </c>
      <c r="FP341" s="12">
        <f t="shared" si="326"/>
        <v>0</v>
      </c>
      <c r="FQ341" s="12">
        <f t="shared" si="326"/>
        <v>0</v>
      </c>
      <c r="FR341" s="12">
        <f t="shared" si="326"/>
        <v>0</v>
      </c>
      <c r="FS341" s="12">
        <f t="shared" ref="FS341:GX341" si="327">FS378</f>
        <v>7922643.1299999999</v>
      </c>
      <c r="FT341" s="12">
        <f t="shared" si="327"/>
        <v>0</v>
      </c>
      <c r="FU341" s="12">
        <f t="shared" si="327"/>
        <v>7922643.1299999999</v>
      </c>
      <c r="FV341" s="12">
        <f t="shared" si="327"/>
        <v>0</v>
      </c>
      <c r="FW341" s="12">
        <f t="shared" si="327"/>
        <v>3051691.71</v>
      </c>
      <c r="FX341" s="12">
        <f t="shared" si="327"/>
        <v>3051691.71</v>
      </c>
      <c r="FY341" s="12">
        <f t="shared" si="327"/>
        <v>0</v>
      </c>
      <c r="FZ341" s="12">
        <f t="shared" si="327"/>
        <v>3051691.71</v>
      </c>
      <c r="GA341" s="12">
        <f t="shared" si="327"/>
        <v>0</v>
      </c>
      <c r="GB341" s="12">
        <f t="shared" si="327"/>
        <v>0</v>
      </c>
      <c r="GC341" s="12">
        <f t="shared" si="327"/>
        <v>0</v>
      </c>
      <c r="GD341" s="12">
        <f t="shared" si="327"/>
        <v>0</v>
      </c>
      <c r="GE341" s="12">
        <f t="shared" si="327"/>
        <v>0</v>
      </c>
      <c r="GF341" s="12">
        <f t="shared" si="327"/>
        <v>0</v>
      </c>
      <c r="GG341" s="12">
        <f t="shared" si="327"/>
        <v>0</v>
      </c>
      <c r="GH341" s="12">
        <f t="shared" si="327"/>
        <v>0</v>
      </c>
      <c r="GI341" s="12">
        <f t="shared" si="327"/>
        <v>0</v>
      </c>
      <c r="GJ341" s="12">
        <f t="shared" si="327"/>
        <v>0</v>
      </c>
      <c r="GK341" s="12">
        <f t="shared" si="327"/>
        <v>0</v>
      </c>
      <c r="GL341" s="12">
        <f t="shared" si="327"/>
        <v>0</v>
      </c>
      <c r="GM341" s="12">
        <f t="shared" si="327"/>
        <v>0</v>
      </c>
      <c r="GN341" s="12">
        <f t="shared" si="327"/>
        <v>0</v>
      </c>
      <c r="GO341" s="12">
        <f t="shared" si="327"/>
        <v>0</v>
      </c>
      <c r="GP341" s="12">
        <f t="shared" si="327"/>
        <v>0</v>
      </c>
      <c r="GQ341" s="12">
        <f t="shared" si="327"/>
        <v>0</v>
      </c>
      <c r="GR341" s="12">
        <f t="shared" si="327"/>
        <v>0</v>
      </c>
      <c r="GS341" s="12">
        <f t="shared" si="327"/>
        <v>0</v>
      </c>
      <c r="GT341" s="12">
        <f t="shared" si="327"/>
        <v>0</v>
      </c>
      <c r="GU341" s="12">
        <f t="shared" si="327"/>
        <v>0</v>
      </c>
      <c r="GV341" s="12">
        <f t="shared" si="327"/>
        <v>0</v>
      </c>
      <c r="GW341" s="12">
        <f t="shared" si="327"/>
        <v>0</v>
      </c>
      <c r="GX341" s="12">
        <f t="shared" si="327"/>
        <v>0</v>
      </c>
    </row>
    <row r="343" spans="1:255" x14ac:dyDescent="0.2">
      <c r="A343" s="2">
        <v>17</v>
      </c>
      <c r="B343" s="2">
        <v>1</v>
      </c>
      <c r="C343" s="2">
        <f>ROW(SmtRes!A514)</f>
        <v>514</v>
      </c>
      <c r="D343" s="2">
        <f>ROW(EtalonRes!A599)</f>
        <v>599</v>
      </c>
      <c r="E343" s="2" t="s">
        <v>479</v>
      </c>
      <c r="F343" s="2" t="s">
        <v>480</v>
      </c>
      <c r="G343" s="2" t="s">
        <v>481</v>
      </c>
      <c r="H343" s="2" t="s">
        <v>82</v>
      </c>
      <c r="I343" s="2">
        <f>ROUND((2500+2000+70*3)/100,9)</f>
        <v>47.1</v>
      </c>
      <c r="J343" s="2">
        <v>0</v>
      </c>
      <c r="K343" s="2">
        <f>ROUND((2500+2000+70*3)/100,9)</f>
        <v>47.1</v>
      </c>
      <c r="L343" s="2"/>
      <c r="M343" s="2"/>
      <c r="N343" s="2"/>
      <c r="O343" s="2">
        <f t="shared" ref="O343:O376" si="328">ROUND(CP343,2)</f>
        <v>16105.67</v>
      </c>
      <c r="P343" s="2">
        <f t="shared" ref="P343:P376" si="329">ROUND((ROUND((AC343*AW343*I343),2)*BC343),2)</f>
        <v>4328.96</v>
      </c>
      <c r="Q343" s="2">
        <f>(ROUND((ROUND((((ET343*1.2))*AV343*I343),2)*BB343),2)+ROUND((ROUND(((AE343-((EU343*1.2)))*AV343*I343),2)*BS343),2))</f>
        <v>102.38</v>
      </c>
      <c r="R343" s="2">
        <f>(ROUND((ROUND((((EU343*1.2))*AV343*I343),2)*BS343),2)+ROUND((ROUND(((AE343-((EU343*1.2)))*AV343*I343),2)*BS343),2))</f>
        <v>0</v>
      </c>
      <c r="S343" s="2">
        <f t="shared" ref="S343:S376" si="330">ROUND((ROUND((AF343*AV343*I343),2)*BA343),2)</f>
        <v>11674.33</v>
      </c>
      <c r="T343" s="2">
        <f t="shared" ref="T343:T376" si="331">ROUND(CU343*I343,2)</f>
        <v>0</v>
      </c>
      <c r="U343" s="2">
        <f t="shared" ref="U343:U376" si="332">CV343*I343</f>
        <v>982.32890399999997</v>
      </c>
      <c r="V343" s="2">
        <f t="shared" ref="V343:V376" si="333">CW343*I343</f>
        <v>0</v>
      </c>
      <c r="W343" s="2">
        <f t="shared" ref="W343:W376" si="334">ROUND(CX343*I343,2)</f>
        <v>0</v>
      </c>
      <c r="X343" s="2">
        <f>(ROUND((((S343+ROUND((ROUND((((EU343*1.2))*AV343*I343),2)*BS343),2))*AT343)/100),2)+ROUND(((ROUND((ROUND(((AE343-((EU343*1.2)))*AV343*I343),2)*BS343),2)*AT343)/100),2))</f>
        <v>10506.9</v>
      </c>
      <c r="Y343" s="2">
        <f>(ROUND((((S343+ROUND((ROUND((((EU343*1.2))*AV343*I343),2)*BS343),2))*AU343)/100),2)+ROUND(((ROUND((ROUND(((AE343-((EU343*1.2)))*AV343*I343),2)*BS343),2)*AU343)/100),2))</f>
        <v>5370.19</v>
      </c>
      <c r="Z343" s="2"/>
      <c r="AA343" s="2">
        <v>55929113</v>
      </c>
      <c r="AB343" s="2">
        <f t="shared" ref="AB343:AB376" si="335">ROUND((AC343+AD343+AF343),6)</f>
        <v>330.72199999999998</v>
      </c>
      <c r="AC343" s="2">
        <f>ROUND(((ES343*1)),6)</f>
        <v>91.91</v>
      </c>
      <c r="AD343" s="2">
        <f>ROUND(((((ET343*1.2))-((EU343*1.2)))+AE343),6)</f>
        <v>2.0760000000000001</v>
      </c>
      <c r="AE343" s="2">
        <f>ROUND(((EU343*1.2)),6)</f>
        <v>0</v>
      </c>
      <c r="AF343" s="2">
        <f>ROUND(((EV343*1.2)),6)</f>
        <v>236.73599999999999</v>
      </c>
      <c r="AG343" s="2">
        <f t="shared" ref="AG343:AG376" si="336">ROUND((AP343),6)</f>
        <v>0</v>
      </c>
      <c r="AH343" s="2">
        <f>((EW343*1.2))</f>
        <v>19.920000000000002</v>
      </c>
      <c r="AI343" s="2">
        <f>((EX343*1.2))</f>
        <v>0</v>
      </c>
      <c r="AJ343" s="2">
        <f t="shared" ref="AJ343:AJ376" si="337">(AS343)</f>
        <v>0</v>
      </c>
      <c r="AK343" s="2">
        <v>290.92</v>
      </c>
      <c r="AL343" s="2">
        <v>91.91</v>
      </c>
      <c r="AM343" s="2">
        <v>1.73</v>
      </c>
      <c r="AN343" s="2">
        <v>0</v>
      </c>
      <c r="AO343" s="2">
        <v>197.28</v>
      </c>
      <c r="AP343" s="2">
        <v>0</v>
      </c>
      <c r="AQ343" s="2">
        <v>16.600000000000001</v>
      </c>
      <c r="AR343" s="2">
        <v>0</v>
      </c>
      <c r="AS343" s="2">
        <v>0</v>
      </c>
      <c r="AT343" s="2">
        <v>90</v>
      </c>
      <c r="AU343" s="2">
        <v>46</v>
      </c>
      <c r="AV343" s="2">
        <v>1.0469999999999999</v>
      </c>
      <c r="AW343" s="2">
        <v>1</v>
      </c>
      <c r="AX343" s="2"/>
      <c r="AY343" s="2"/>
      <c r="AZ343" s="2">
        <v>1</v>
      </c>
      <c r="BA343" s="2">
        <v>1</v>
      </c>
      <c r="BB343" s="2">
        <v>1</v>
      </c>
      <c r="BC343" s="2">
        <v>1</v>
      </c>
      <c r="BD343" s="2" t="s">
        <v>3</v>
      </c>
      <c r="BE343" s="2" t="s">
        <v>3</v>
      </c>
      <c r="BF343" s="2" t="s">
        <v>3</v>
      </c>
      <c r="BG343" s="2" t="s">
        <v>3</v>
      </c>
      <c r="BH343" s="2">
        <v>0</v>
      </c>
      <c r="BI343" s="2">
        <v>2</v>
      </c>
      <c r="BJ343" s="2" t="s">
        <v>482</v>
      </c>
      <c r="BK343" s="2"/>
      <c r="BL343" s="2"/>
      <c r="BM343" s="2">
        <v>68</v>
      </c>
      <c r="BN343" s="2">
        <v>0</v>
      </c>
      <c r="BO343" s="2" t="s">
        <v>480</v>
      </c>
      <c r="BP343" s="2">
        <v>1</v>
      </c>
      <c r="BQ343" s="2">
        <v>40</v>
      </c>
      <c r="BR343" s="2">
        <v>0</v>
      </c>
      <c r="BS343" s="2">
        <v>1</v>
      </c>
      <c r="BT343" s="2">
        <v>1</v>
      </c>
      <c r="BU343" s="2">
        <v>1</v>
      </c>
      <c r="BV343" s="2">
        <v>1</v>
      </c>
      <c r="BW343" s="2">
        <v>1</v>
      </c>
      <c r="BX343" s="2">
        <v>1</v>
      </c>
      <c r="BY343" s="2" t="s">
        <v>3</v>
      </c>
      <c r="BZ343" s="2">
        <v>90</v>
      </c>
      <c r="CA343" s="2">
        <v>46</v>
      </c>
      <c r="CB343" s="2" t="s">
        <v>3</v>
      </c>
      <c r="CC343" s="2"/>
      <c r="CD343" s="2"/>
      <c r="CE343" s="2">
        <v>1566</v>
      </c>
      <c r="CF343" s="2">
        <v>0</v>
      </c>
      <c r="CG343" s="2">
        <v>0</v>
      </c>
      <c r="CH343" s="2"/>
      <c r="CI343" s="2"/>
      <c r="CJ343" s="2"/>
      <c r="CK343" s="2"/>
      <c r="CL343" s="2"/>
      <c r="CM343" s="2">
        <v>0</v>
      </c>
      <c r="CN343" s="2" t="s">
        <v>1250</v>
      </c>
      <c r="CO343" s="2">
        <v>0</v>
      </c>
      <c r="CP343" s="2">
        <f t="shared" ref="CP343:CP376" si="338">(P343+Q343+S343)</f>
        <v>16105.67</v>
      </c>
      <c r="CQ343" s="2">
        <f t="shared" ref="CQ343:CQ376" si="339">ROUND((ROUND((AC343*AW343*1),2)*BC343),2)</f>
        <v>91.91</v>
      </c>
      <c r="CR343" s="2">
        <f>(ROUND((ROUND((((ET343*1.2))*AV343*1),2)*BB343),2)+ROUND((ROUND(((AE343-((EU343*1.2)))*AV343*1),2)*BS343),2))</f>
        <v>2.17</v>
      </c>
      <c r="CS343" s="2">
        <f>(ROUND((ROUND((((EU343*1.2))*AV343*1),2)*BS343),2)+ROUND((ROUND(((AE343-((EU343*1.2)))*AV343*1),2)*BS343),2))</f>
        <v>0</v>
      </c>
      <c r="CT343" s="2">
        <f t="shared" ref="CT343:CT376" si="340">ROUND((ROUND((AF343*AV343*1),2)*BA343),2)</f>
        <v>247.86</v>
      </c>
      <c r="CU343" s="2">
        <f t="shared" ref="CU343:CU376" si="341">AG343</f>
        <v>0</v>
      </c>
      <c r="CV343" s="2">
        <f t="shared" ref="CV343:CV376" si="342">(AH343*AV343)</f>
        <v>20.85624</v>
      </c>
      <c r="CW343" s="2">
        <f t="shared" ref="CW343:CW376" si="343">AI343</f>
        <v>0</v>
      </c>
      <c r="CX343" s="2">
        <f t="shared" ref="CX343:CX376" si="344">AJ343</f>
        <v>0</v>
      </c>
      <c r="CY343" s="2">
        <f>(ROUND((((S343+ROUND((ROUND((((EU343*1.2))*AV343*1),2)*BS343),2))*AT343)/100),2)+ROUND(((ROUND((ROUND(((AE343-((EU343*1.2)))*AV343*1),2)*BS343),2)*AT343)/100),2))</f>
        <v>10506.9</v>
      </c>
      <c r="CZ343" s="2">
        <f>(ROUND((((S343+ROUND((ROUND((((EU343*1.2))*AV343*1),2)*BS343),2))*AU343)/100),2)+ROUND(((ROUND((ROUND(((AE343-((EU343*1.2)))*AV343*1),2)*BS343),2)*AU343)/100),2))</f>
        <v>5370.19</v>
      </c>
      <c r="DA343" s="2"/>
      <c r="DB343" s="2">
        <v>123</v>
      </c>
      <c r="DC343" s="2" t="s">
        <v>3</v>
      </c>
      <c r="DD343" s="2" t="s">
        <v>62</v>
      </c>
      <c r="DE343" s="2" t="s">
        <v>63</v>
      </c>
      <c r="DF343" s="2" t="s">
        <v>63</v>
      </c>
      <c r="DG343" s="2" t="s">
        <v>63</v>
      </c>
      <c r="DH343" s="2" t="s">
        <v>3</v>
      </c>
      <c r="DI343" s="2" t="s">
        <v>63</v>
      </c>
      <c r="DJ343" s="2" t="s">
        <v>63</v>
      </c>
      <c r="DK343" s="2" t="s">
        <v>3</v>
      </c>
      <c r="DL343" s="2" t="s">
        <v>3</v>
      </c>
      <c r="DM343" s="2" t="s">
        <v>3</v>
      </c>
      <c r="DN343" s="2">
        <v>0</v>
      </c>
      <c r="DO343" s="2">
        <v>0</v>
      </c>
      <c r="DP343" s="2">
        <v>1</v>
      </c>
      <c r="DQ343" s="2">
        <v>1</v>
      </c>
      <c r="DR343" s="2"/>
      <c r="DS343" s="2"/>
      <c r="DT343" s="2"/>
      <c r="DU343" s="2">
        <v>1003</v>
      </c>
      <c r="DV343" s="2" t="s">
        <v>82</v>
      </c>
      <c r="DW343" s="2" t="s">
        <v>82</v>
      </c>
      <c r="DX343" s="2">
        <v>100</v>
      </c>
      <c r="DY343" s="2"/>
      <c r="DZ343" s="2" t="s">
        <v>3</v>
      </c>
      <c r="EA343" s="2" t="s">
        <v>3</v>
      </c>
      <c r="EB343" s="2" t="s">
        <v>3</v>
      </c>
      <c r="EC343" s="2" t="s">
        <v>3</v>
      </c>
      <c r="ED343" s="2"/>
      <c r="EE343" s="2">
        <v>55393700</v>
      </c>
      <c r="EF343" s="2">
        <v>40</v>
      </c>
      <c r="EG343" s="2" t="s">
        <v>26</v>
      </c>
      <c r="EH343" s="2">
        <v>0</v>
      </c>
      <c r="EI343" s="2" t="s">
        <v>3</v>
      </c>
      <c r="EJ343" s="2">
        <v>2</v>
      </c>
      <c r="EK343" s="2">
        <v>68</v>
      </c>
      <c r="EL343" s="2" t="s">
        <v>27</v>
      </c>
      <c r="EM343" s="2" t="s">
        <v>28</v>
      </c>
      <c r="EN343" s="2"/>
      <c r="EO343" s="2" t="s">
        <v>67</v>
      </c>
      <c r="EP343" s="2"/>
      <c r="EQ343" s="2">
        <v>0</v>
      </c>
      <c r="ER343" s="2">
        <v>290.92</v>
      </c>
      <c r="ES343" s="2">
        <v>91.91</v>
      </c>
      <c r="ET343" s="2">
        <v>1.73</v>
      </c>
      <c r="EU343" s="2">
        <v>0</v>
      </c>
      <c r="EV343" s="2">
        <v>197.28</v>
      </c>
      <c r="EW343" s="2">
        <v>16.600000000000001</v>
      </c>
      <c r="EX343" s="2">
        <v>0</v>
      </c>
      <c r="EY343" s="2">
        <v>0</v>
      </c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>
        <v>0</v>
      </c>
      <c r="FR343" s="2">
        <v>0</v>
      </c>
      <c r="FS343" s="2">
        <v>0</v>
      </c>
      <c r="FT343" s="2"/>
      <c r="FU343" s="2"/>
      <c r="FV343" s="2"/>
      <c r="FW343" s="2"/>
      <c r="FX343" s="2">
        <v>90</v>
      </c>
      <c r="FY343" s="2">
        <v>46</v>
      </c>
      <c r="FZ343" s="2"/>
      <c r="GA343" s="2" t="s">
        <v>3</v>
      </c>
      <c r="GB343" s="2"/>
      <c r="GC343" s="2"/>
      <c r="GD343" s="2">
        <v>1</v>
      </c>
      <c r="GE343" s="2"/>
      <c r="GF343" s="2">
        <v>-17066464</v>
      </c>
      <c r="GG343" s="2">
        <v>2</v>
      </c>
      <c r="GH343" s="2">
        <v>1</v>
      </c>
      <c r="GI343" s="2">
        <v>2</v>
      </c>
      <c r="GJ343" s="2">
        <v>0</v>
      </c>
      <c r="GK343" s="2">
        <v>0</v>
      </c>
      <c r="GL343" s="2">
        <f t="shared" ref="GL343:GL376" si="345">ROUND(IF(AND(BH343=3,BI343=3,FS343&lt;&gt;0),P343,0),2)</f>
        <v>0</v>
      </c>
      <c r="GM343" s="2">
        <f t="shared" ref="GM343:GM376" si="346">ROUND(O343+X343+Y343,2)+GX343</f>
        <v>31982.76</v>
      </c>
      <c r="GN343" s="2">
        <f t="shared" ref="GN343:GN376" si="347">IF(OR(BI343=0,BI343=1),GM343-GX343,0)</f>
        <v>0</v>
      </c>
      <c r="GO343" s="2">
        <f t="shared" ref="GO343:GO376" si="348">IF(BI343=2,GM343-GX343,0)</f>
        <v>31982.76</v>
      </c>
      <c r="GP343" s="2">
        <f t="shared" ref="GP343:GP376" si="349">IF(BI343=4,GM343-GX343,0)</f>
        <v>0</v>
      </c>
      <c r="GQ343" s="2"/>
      <c r="GR343" s="2">
        <v>0</v>
      </c>
      <c r="GS343" s="2">
        <v>3</v>
      </c>
      <c r="GT343" s="2">
        <v>0</v>
      </c>
      <c r="GU343" s="2" t="s">
        <v>3</v>
      </c>
      <c r="GV343" s="2">
        <f t="shared" ref="GV343:GV376" si="350">ROUND((GT343),6)</f>
        <v>0</v>
      </c>
      <c r="GW343" s="2">
        <v>1</v>
      </c>
      <c r="GX343" s="2">
        <f t="shared" ref="GX343:GX376" si="351">ROUND(HC343*I343,2)</f>
        <v>0</v>
      </c>
      <c r="GY343" s="2"/>
      <c r="GZ343" s="2"/>
      <c r="HA343" s="2">
        <v>0</v>
      </c>
      <c r="HB343" s="2">
        <v>0</v>
      </c>
      <c r="HC343" s="2">
        <f t="shared" ref="HC343:HC376" si="352">GV343*GW343</f>
        <v>0</v>
      </c>
      <c r="HD343" s="2"/>
      <c r="HE343" s="2" t="s">
        <v>3</v>
      </c>
      <c r="HF343" s="2" t="s">
        <v>3</v>
      </c>
      <c r="HG343" s="2"/>
      <c r="HH343" s="2"/>
      <c r="HI343" s="2"/>
      <c r="HJ343" s="2"/>
      <c r="HK343" s="2"/>
      <c r="HL343" s="2"/>
      <c r="HM343" s="2" t="s">
        <v>3</v>
      </c>
      <c r="HN343" s="2" t="s">
        <v>3</v>
      </c>
      <c r="HO343" s="2" t="s">
        <v>3</v>
      </c>
      <c r="HP343" s="2" t="s">
        <v>3</v>
      </c>
      <c r="HQ343" s="2" t="s">
        <v>3</v>
      </c>
      <c r="HR343" s="2"/>
      <c r="HS343" s="2">
        <v>0</v>
      </c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>
        <v>0</v>
      </c>
      <c r="IL343" s="2"/>
      <c r="IM343" s="2"/>
      <c r="IN343" s="2"/>
      <c r="IO343" s="2"/>
      <c r="IP343" s="2"/>
      <c r="IQ343" s="2"/>
      <c r="IR343" s="2"/>
      <c r="IS343" s="2"/>
      <c r="IT343" s="2"/>
      <c r="IU343" s="2"/>
    </row>
    <row r="344" spans="1:255" x14ac:dyDescent="0.2">
      <c r="A344" s="3">
        <v>17</v>
      </c>
      <c r="B344" s="3">
        <v>1</v>
      </c>
      <c r="C344" s="3">
        <f>ROW(SmtRes!A522)</f>
        <v>522</v>
      </c>
      <c r="D344" s="3">
        <f>ROW(EtalonRes!A610)</f>
        <v>610</v>
      </c>
      <c r="E344" s="3" t="s">
        <v>479</v>
      </c>
      <c r="F344" s="3" t="s">
        <v>480</v>
      </c>
      <c r="G344" s="3" t="s">
        <v>481</v>
      </c>
      <c r="H344" s="3" t="s">
        <v>82</v>
      </c>
      <c r="I344" s="3">
        <f>ROUND((2500+2000+70*3)/100,9)</f>
        <v>47.1</v>
      </c>
      <c r="J344" s="3">
        <v>0</v>
      </c>
      <c r="K344" s="3">
        <f>ROUND((2500+2000+70*3)/100,9)</f>
        <v>47.1</v>
      </c>
      <c r="O344" s="3">
        <f t="shared" si="328"/>
        <v>669525.93000000005</v>
      </c>
      <c r="P344" s="3">
        <f t="shared" si="329"/>
        <v>10692.53</v>
      </c>
      <c r="Q344" s="3">
        <f>(ROUND((ROUND((((ET344*1.2))*AV344*I344),2)*BB344),2)+ROUND((ROUND(((AE344-((EU344*1.2)))*AV344*I344),2)*BS344),2))</f>
        <v>984.9</v>
      </c>
      <c r="R344" s="3">
        <f>(ROUND((ROUND((((EU344*1.2))*AV344*I344),2)*BS344),2)+ROUND((ROUND(((AE344-((EU344*1.2)))*AV344*I344),2)*BS344),2))</f>
        <v>0</v>
      </c>
      <c r="S344" s="3">
        <f t="shared" si="330"/>
        <v>657848.5</v>
      </c>
      <c r="T344" s="3">
        <f t="shared" si="331"/>
        <v>0</v>
      </c>
      <c r="U344" s="3">
        <f t="shared" si="332"/>
        <v>982.32890399999997</v>
      </c>
      <c r="V344" s="3">
        <f t="shared" si="333"/>
        <v>0</v>
      </c>
      <c r="W344" s="3">
        <f t="shared" si="334"/>
        <v>0</v>
      </c>
      <c r="X344" s="3">
        <f>(ROUND((((S344+ROUND((ROUND((((EU344*1.2))*AV344*I344),2)*BS344),2))*AT344)/100),2)+ROUND(((ROUND((ROUND(((AE344-((EU344*1.2)))*AV344*I344),2)*BS344),2)*AT344)/100),2))</f>
        <v>592063.65</v>
      </c>
      <c r="Y344" s="3">
        <f>(ROUND((((S344+ROUND((ROUND((((EU344*1.2))*AV344*I344),2)*BS344),2))*AU344)/100),2)+ROUND(((ROUND((ROUND(((AE344-((EU344*1.2)))*AV344*I344),2)*BS344),2)*AU344)/100),2))</f>
        <v>302610.31</v>
      </c>
      <c r="AA344" s="3">
        <v>55929115</v>
      </c>
      <c r="AB344" s="3">
        <f t="shared" si="335"/>
        <v>330.72199999999998</v>
      </c>
      <c r="AC344" s="3">
        <f>ROUND(((ES344*1)),6)</f>
        <v>91.91</v>
      </c>
      <c r="AD344" s="3">
        <f>ROUND(((((ET344*1.2))-((EU344*1.2)))+AE344),6)</f>
        <v>2.0760000000000001</v>
      </c>
      <c r="AE344" s="3">
        <f>ROUND(((EU344*1.2)),6)</f>
        <v>0</v>
      </c>
      <c r="AF344" s="3">
        <f>ROUND(((EV344*1.2)),6)</f>
        <v>236.73599999999999</v>
      </c>
      <c r="AG344" s="3">
        <f t="shared" si="336"/>
        <v>0</v>
      </c>
      <c r="AH344" s="3">
        <f>((EW344*1.2))</f>
        <v>19.920000000000002</v>
      </c>
      <c r="AI344" s="3">
        <f>((EX344*1.2))</f>
        <v>0</v>
      </c>
      <c r="AJ344" s="3">
        <f t="shared" si="337"/>
        <v>0</v>
      </c>
      <c r="AK344" s="3">
        <v>290.92</v>
      </c>
      <c r="AL344" s="3">
        <v>91.91</v>
      </c>
      <c r="AM344" s="3">
        <v>1.73</v>
      </c>
      <c r="AN344" s="3">
        <v>0</v>
      </c>
      <c r="AO344" s="3">
        <v>197.28</v>
      </c>
      <c r="AP344" s="3">
        <v>0</v>
      </c>
      <c r="AQ344" s="3">
        <v>16.600000000000001</v>
      </c>
      <c r="AR344" s="3">
        <v>0</v>
      </c>
      <c r="AS344" s="3">
        <v>0</v>
      </c>
      <c r="AT344" s="3">
        <v>90</v>
      </c>
      <c r="AU344" s="3">
        <v>46</v>
      </c>
      <c r="AV344" s="3">
        <v>1.0469999999999999</v>
      </c>
      <c r="AW344" s="3">
        <v>1</v>
      </c>
      <c r="AZ344" s="3">
        <v>1</v>
      </c>
      <c r="BA344" s="3">
        <v>56.35</v>
      </c>
      <c r="BB344" s="3">
        <v>9.6199999999999992</v>
      </c>
      <c r="BC344" s="3">
        <v>2.4700000000000002</v>
      </c>
      <c r="BD344" s="3" t="s">
        <v>3</v>
      </c>
      <c r="BE344" s="3" t="s">
        <v>3</v>
      </c>
      <c r="BF344" s="3" t="s">
        <v>3</v>
      </c>
      <c r="BG344" s="3" t="s">
        <v>3</v>
      </c>
      <c r="BH344" s="3">
        <v>0</v>
      </c>
      <c r="BI344" s="3">
        <v>2</v>
      </c>
      <c r="BJ344" s="3" t="s">
        <v>482</v>
      </c>
      <c r="BM344" s="3">
        <v>68</v>
      </c>
      <c r="BN344" s="3">
        <v>0</v>
      </c>
      <c r="BO344" s="3" t="s">
        <v>480</v>
      </c>
      <c r="BP344" s="3">
        <v>1</v>
      </c>
      <c r="BQ344" s="3">
        <v>40</v>
      </c>
      <c r="BR344" s="3">
        <v>0</v>
      </c>
      <c r="BS344" s="3">
        <v>56.35</v>
      </c>
      <c r="BT344" s="3">
        <v>1</v>
      </c>
      <c r="BU344" s="3">
        <v>1</v>
      </c>
      <c r="BV344" s="3">
        <v>1</v>
      </c>
      <c r="BW344" s="3">
        <v>1</v>
      </c>
      <c r="BX344" s="3">
        <v>1</v>
      </c>
      <c r="BY344" s="3" t="s">
        <v>3</v>
      </c>
      <c r="BZ344" s="3">
        <v>90</v>
      </c>
      <c r="CA344" s="3">
        <v>46</v>
      </c>
      <c r="CB344" s="3" t="s">
        <v>3</v>
      </c>
      <c r="CE344" s="3">
        <v>1566</v>
      </c>
      <c r="CF344" s="3">
        <v>0</v>
      </c>
      <c r="CG344" s="3">
        <v>0</v>
      </c>
      <c r="CM344" s="3">
        <v>0</v>
      </c>
      <c r="CN344" s="3" t="s">
        <v>1250</v>
      </c>
      <c r="CO344" s="3">
        <v>0</v>
      </c>
      <c r="CP344" s="3">
        <f t="shared" si="338"/>
        <v>669525.93000000005</v>
      </c>
      <c r="CQ344" s="3">
        <f t="shared" si="339"/>
        <v>227.02</v>
      </c>
      <c r="CR344" s="3">
        <f>(ROUND((ROUND((((ET344*1.2))*AV344*1),2)*BB344),2)+ROUND((ROUND(((AE344-((EU344*1.2)))*AV344*1),2)*BS344),2))</f>
        <v>20.88</v>
      </c>
      <c r="CS344" s="3">
        <f>(ROUND((ROUND((((EU344*1.2))*AV344*1),2)*BS344),2)+ROUND((ROUND(((AE344-((EU344*1.2)))*AV344*1),2)*BS344),2))</f>
        <v>0</v>
      </c>
      <c r="CT344" s="3">
        <f t="shared" si="340"/>
        <v>13966.91</v>
      </c>
      <c r="CU344" s="3">
        <f t="shared" si="341"/>
        <v>0</v>
      </c>
      <c r="CV344" s="3">
        <f t="shared" si="342"/>
        <v>20.85624</v>
      </c>
      <c r="CW344" s="3">
        <f t="shared" si="343"/>
        <v>0</v>
      </c>
      <c r="CX344" s="3">
        <f t="shared" si="344"/>
        <v>0</v>
      </c>
      <c r="CY344" s="3">
        <f>(ROUND((((S344+ROUND((ROUND((((EU344*1.2))*AV344*1),2)*BS344),2))*AT344)/100),2)+ROUND(((ROUND((ROUND(((AE344-((EU344*1.2)))*AV344*1),2)*BS344),2)*AT344)/100),2))</f>
        <v>592063.65</v>
      </c>
      <c r="CZ344" s="3">
        <f>(ROUND((((S344+ROUND((ROUND((((EU344*1.2))*AV344*1),2)*BS344),2))*AU344)/100),2)+ROUND(((ROUND((ROUND(((AE344-((EU344*1.2)))*AV344*1),2)*BS344),2)*AU344)/100),2))</f>
        <v>302610.31</v>
      </c>
      <c r="DB344" s="3">
        <v>124</v>
      </c>
      <c r="DC344" s="3" t="s">
        <v>3</v>
      </c>
      <c r="DD344" s="3" t="s">
        <v>62</v>
      </c>
      <c r="DE344" s="3" t="s">
        <v>63</v>
      </c>
      <c r="DF344" s="3" t="s">
        <v>63</v>
      </c>
      <c r="DG344" s="3" t="s">
        <v>63</v>
      </c>
      <c r="DH344" s="3" t="s">
        <v>3</v>
      </c>
      <c r="DI344" s="3" t="s">
        <v>63</v>
      </c>
      <c r="DJ344" s="3" t="s">
        <v>63</v>
      </c>
      <c r="DK344" s="3" t="s">
        <v>3</v>
      </c>
      <c r="DL344" s="3" t="s">
        <v>3</v>
      </c>
      <c r="DM344" s="3" t="s">
        <v>3</v>
      </c>
      <c r="DN344" s="3">
        <v>0</v>
      </c>
      <c r="DO344" s="3">
        <v>0</v>
      </c>
      <c r="DP344" s="3">
        <v>1</v>
      </c>
      <c r="DQ344" s="3">
        <v>1</v>
      </c>
      <c r="DU344" s="3">
        <v>1003</v>
      </c>
      <c r="DV344" s="3" t="s">
        <v>82</v>
      </c>
      <c r="DW344" s="3" t="s">
        <v>82</v>
      </c>
      <c r="DX344" s="3">
        <v>100</v>
      </c>
      <c r="DZ344" s="3" t="s">
        <v>3</v>
      </c>
      <c r="EA344" s="3" t="s">
        <v>3</v>
      </c>
      <c r="EB344" s="3" t="s">
        <v>3</v>
      </c>
      <c r="EC344" s="3" t="s">
        <v>3</v>
      </c>
      <c r="EE344" s="3">
        <v>55393700</v>
      </c>
      <c r="EF344" s="3">
        <v>40</v>
      </c>
      <c r="EG344" s="3" t="s">
        <v>26</v>
      </c>
      <c r="EH344" s="3">
        <v>0</v>
      </c>
      <c r="EI344" s="3" t="s">
        <v>3</v>
      </c>
      <c r="EJ344" s="3">
        <v>2</v>
      </c>
      <c r="EK344" s="3">
        <v>68</v>
      </c>
      <c r="EL344" s="3" t="s">
        <v>27</v>
      </c>
      <c r="EM344" s="3" t="s">
        <v>28</v>
      </c>
      <c r="EO344" s="3" t="s">
        <v>67</v>
      </c>
      <c r="EQ344" s="3">
        <v>0</v>
      </c>
      <c r="ER344" s="3">
        <v>290.92</v>
      </c>
      <c r="ES344" s="3">
        <v>91.91</v>
      </c>
      <c r="ET344" s="3">
        <v>1.73</v>
      </c>
      <c r="EU344" s="3">
        <v>0</v>
      </c>
      <c r="EV344" s="3">
        <v>197.28</v>
      </c>
      <c r="EW344" s="3">
        <v>16.600000000000001</v>
      </c>
      <c r="EX344" s="3">
        <v>0</v>
      </c>
      <c r="EY344" s="3">
        <v>0</v>
      </c>
      <c r="FQ344" s="3">
        <v>0</v>
      </c>
      <c r="FR344" s="3">
        <v>0</v>
      </c>
      <c r="FS344" s="3">
        <v>0</v>
      </c>
      <c r="FX344" s="3">
        <v>90</v>
      </c>
      <c r="FY344" s="3">
        <v>46</v>
      </c>
      <c r="GA344" s="3" t="s">
        <v>3</v>
      </c>
      <c r="GD344" s="3">
        <v>1</v>
      </c>
      <c r="GF344" s="3">
        <v>-17066464</v>
      </c>
      <c r="GG344" s="3">
        <v>2</v>
      </c>
      <c r="GH344" s="3">
        <v>1</v>
      </c>
      <c r="GI344" s="3">
        <v>2</v>
      </c>
      <c r="GJ344" s="3">
        <v>0</v>
      </c>
      <c r="GK344" s="3">
        <v>0</v>
      </c>
      <c r="GL344" s="3">
        <f t="shared" si="345"/>
        <v>0</v>
      </c>
      <c r="GM344" s="3">
        <f t="shared" si="346"/>
        <v>1564199.89</v>
      </c>
      <c r="GN344" s="3">
        <f t="shared" si="347"/>
        <v>0</v>
      </c>
      <c r="GO344" s="3">
        <f t="shared" si="348"/>
        <v>1564199.89</v>
      </c>
      <c r="GP344" s="3">
        <f t="shared" si="349"/>
        <v>0</v>
      </c>
      <c r="GR344" s="3">
        <v>0</v>
      </c>
      <c r="GS344" s="3">
        <v>3</v>
      </c>
      <c r="GT344" s="3">
        <v>0</v>
      </c>
      <c r="GU344" s="3" t="s">
        <v>3</v>
      </c>
      <c r="GV344" s="3">
        <f t="shared" si="350"/>
        <v>0</v>
      </c>
      <c r="GW344" s="3">
        <v>1</v>
      </c>
      <c r="GX344" s="3">
        <f t="shared" si="351"/>
        <v>0</v>
      </c>
      <c r="HA344" s="3">
        <v>0</v>
      </c>
      <c r="HB344" s="3">
        <v>0</v>
      </c>
      <c r="HC344" s="3">
        <f t="shared" si="352"/>
        <v>0</v>
      </c>
      <c r="HE344" s="3" t="s">
        <v>3</v>
      </c>
      <c r="HF344" s="3" t="s">
        <v>3</v>
      </c>
      <c r="HM344" s="3" t="s">
        <v>3</v>
      </c>
      <c r="HN344" s="3" t="s">
        <v>3</v>
      </c>
      <c r="HO344" s="3" t="s">
        <v>3</v>
      </c>
      <c r="HP344" s="3" t="s">
        <v>3</v>
      </c>
      <c r="HQ344" s="3" t="s">
        <v>3</v>
      </c>
      <c r="HS344" s="3">
        <v>0</v>
      </c>
      <c r="IK344" s="3">
        <v>0</v>
      </c>
    </row>
    <row r="345" spans="1:255" x14ac:dyDescent="0.2">
      <c r="A345" s="2">
        <v>17</v>
      </c>
      <c r="B345" s="2">
        <v>1</v>
      </c>
      <c r="C345" s="2"/>
      <c r="D345" s="2"/>
      <c r="E345" s="2" t="s">
        <v>483</v>
      </c>
      <c r="F345" s="2" t="s">
        <v>484</v>
      </c>
      <c r="G345" s="2" t="s">
        <v>485</v>
      </c>
      <c r="H345" s="2" t="s">
        <v>486</v>
      </c>
      <c r="I345" s="2">
        <f>ROUND(2500*1.02,9)</f>
        <v>2550</v>
      </c>
      <c r="J345" s="2">
        <v>0</v>
      </c>
      <c r="K345" s="2">
        <f>ROUND(2500*1.02,9)</f>
        <v>2550</v>
      </c>
      <c r="L345" s="2"/>
      <c r="M345" s="2"/>
      <c r="N345" s="2"/>
      <c r="O345" s="2">
        <f t="shared" si="328"/>
        <v>28891.5</v>
      </c>
      <c r="P345" s="2">
        <f t="shared" si="329"/>
        <v>28891.5</v>
      </c>
      <c r="Q345" s="2">
        <f t="shared" ref="Q345:Q358" si="353">(ROUND((ROUND(((ET345)*AV345*I345),2)*BB345),2)+ROUND((ROUND(((AE345-(EU345))*AV345*I345),2)*BS345),2))</f>
        <v>0</v>
      </c>
      <c r="R345" s="2">
        <f t="shared" ref="R345:R358" si="354">(ROUND((ROUND(((EU345)*AV345*I345),2)*BS345),2)+ROUND((ROUND(((AE345-(EU345))*AV345*I345),2)*BS345),2))</f>
        <v>0</v>
      </c>
      <c r="S345" s="2">
        <f t="shared" si="330"/>
        <v>0</v>
      </c>
      <c r="T345" s="2">
        <f t="shared" si="331"/>
        <v>0</v>
      </c>
      <c r="U345" s="2">
        <f t="shared" si="332"/>
        <v>0</v>
      </c>
      <c r="V345" s="2">
        <f t="shared" si="333"/>
        <v>0</v>
      </c>
      <c r="W345" s="2">
        <f t="shared" si="334"/>
        <v>0</v>
      </c>
      <c r="X345" s="2">
        <f t="shared" ref="X345:X358" si="355">(ROUND((((S345+ROUND((ROUND(((EU345)*AV345*I345),2)*BS345),2))*AT345)/100),2)+ROUND(((ROUND((ROUND(((AE345-(EU345))*AV345*I345),2)*BS345),2)*AT345)/100),2))</f>
        <v>0</v>
      </c>
      <c r="Y345" s="2">
        <f t="shared" ref="Y345:Y358" si="356">(ROUND((((S345+ROUND((ROUND(((EU345)*AV345*I345),2)*BS345),2))*AU345)/100),2)+ROUND(((ROUND((ROUND(((AE345-(EU345))*AV345*I345),2)*BS345),2)*AU345)/100),2))</f>
        <v>0</v>
      </c>
      <c r="Z345" s="2"/>
      <c r="AA345" s="2">
        <v>55929113</v>
      </c>
      <c r="AB345" s="2">
        <f t="shared" si="335"/>
        <v>11.33</v>
      </c>
      <c r="AC345" s="2">
        <f t="shared" ref="AC345:AC358" si="357">ROUND((ES345),6)</f>
        <v>11.33</v>
      </c>
      <c r="AD345" s="2">
        <f t="shared" ref="AD345:AD358" si="358">ROUND((((ET345)-(EU345))+AE345),6)</f>
        <v>0</v>
      </c>
      <c r="AE345" s="2">
        <f t="shared" ref="AE345:AE358" si="359">ROUND((EU345),6)</f>
        <v>0</v>
      </c>
      <c r="AF345" s="2">
        <f t="shared" ref="AF345:AF358" si="360">ROUND((EV345),6)</f>
        <v>0</v>
      </c>
      <c r="AG345" s="2">
        <f t="shared" si="336"/>
        <v>0</v>
      </c>
      <c r="AH345" s="2">
        <f t="shared" ref="AH345:AH358" si="361">(EW345)</f>
        <v>0</v>
      </c>
      <c r="AI345" s="2">
        <f t="shared" ref="AI345:AI358" si="362">(EX345)</f>
        <v>0</v>
      </c>
      <c r="AJ345" s="2">
        <f t="shared" si="337"/>
        <v>0</v>
      </c>
      <c r="AK345" s="2">
        <v>11.33</v>
      </c>
      <c r="AL345" s="2">
        <v>11.33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1</v>
      </c>
      <c r="AW345" s="2">
        <v>1</v>
      </c>
      <c r="AX345" s="2"/>
      <c r="AY345" s="2"/>
      <c r="AZ345" s="2">
        <v>1</v>
      </c>
      <c r="BA345" s="2">
        <v>1</v>
      </c>
      <c r="BB345" s="2">
        <v>1</v>
      </c>
      <c r="BC345" s="2">
        <v>1</v>
      </c>
      <c r="BD345" s="2" t="s">
        <v>3</v>
      </c>
      <c r="BE345" s="2" t="s">
        <v>3</v>
      </c>
      <c r="BF345" s="2" t="s">
        <v>3</v>
      </c>
      <c r="BG345" s="2" t="s">
        <v>3</v>
      </c>
      <c r="BH345" s="2">
        <v>3</v>
      </c>
      <c r="BI345" s="2">
        <v>2</v>
      </c>
      <c r="BJ345" s="2" t="s">
        <v>484</v>
      </c>
      <c r="BK345" s="2"/>
      <c r="BL345" s="2"/>
      <c r="BM345" s="2">
        <v>400005</v>
      </c>
      <c r="BN345" s="2">
        <v>0</v>
      </c>
      <c r="BO345" s="2" t="s">
        <v>3</v>
      </c>
      <c r="BP345" s="2">
        <v>0</v>
      </c>
      <c r="BQ345" s="2">
        <v>213</v>
      </c>
      <c r="BR345" s="2">
        <v>0</v>
      </c>
      <c r="BS345" s="2">
        <v>1</v>
      </c>
      <c r="BT345" s="2">
        <v>1</v>
      </c>
      <c r="BU345" s="2">
        <v>1</v>
      </c>
      <c r="BV345" s="2">
        <v>1</v>
      </c>
      <c r="BW345" s="2">
        <v>1</v>
      </c>
      <c r="BX345" s="2">
        <v>1</v>
      </c>
      <c r="BY345" s="2" t="s">
        <v>3</v>
      </c>
      <c r="BZ345" s="2">
        <v>0</v>
      </c>
      <c r="CA345" s="2">
        <v>0</v>
      </c>
      <c r="CB345" s="2" t="s">
        <v>3</v>
      </c>
      <c r="CC345" s="2"/>
      <c r="CD345" s="2"/>
      <c r="CE345" s="2">
        <v>1566</v>
      </c>
      <c r="CF345" s="2">
        <v>0</v>
      </c>
      <c r="CG345" s="2">
        <v>0</v>
      </c>
      <c r="CH345" s="2"/>
      <c r="CI345" s="2"/>
      <c r="CJ345" s="2"/>
      <c r="CK345" s="2"/>
      <c r="CL345" s="2"/>
      <c r="CM345" s="2">
        <v>0</v>
      </c>
      <c r="CN345" s="2" t="s">
        <v>3</v>
      </c>
      <c r="CO345" s="2">
        <v>0</v>
      </c>
      <c r="CP345" s="2">
        <f t="shared" si="338"/>
        <v>28891.5</v>
      </c>
      <c r="CQ345" s="2">
        <f t="shared" si="339"/>
        <v>11.33</v>
      </c>
      <c r="CR345" s="2">
        <f t="shared" ref="CR345:CR358" si="363">(ROUND((ROUND(((ET345)*AV345*1),2)*BB345),2)+ROUND((ROUND(((AE345-(EU345))*AV345*1),2)*BS345),2))</f>
        <v>0</v>
      </c>
      <c r="CS345" s="2">
        <f t="shared" ref="CS345:CS358" si="364">(ROUND((ROUND(((EU345)*AV345*1),2)*BS345),2)+ROUND((ROUND(((AE345-(EU345))*AV345*1),2)*BS345),2))</f>
        <v>0</v>
      </c>
      <c r="CT345" s="2">
        <f t="shared" si="340"/>
        <v>0</v>
      </c>
      <c r="CU345" s="2">
        <f t="shared" si="341"/>
        <v>0</v>
      </c>
      <c r="CV345" s="2">
        <f t="shared" si="342"/>
        <v>0</v>
      </c>
      <c r="CW345" s="2">
        <f t="shared" si="343"/>
        <v>0</v>
      </c>
      <c r="CX345" s="2">
        <f t="shared" si="344"/>
        <v>0</v>
      </c>
      <c r="CY345" s="2">
        <f t="shared" ref="CY345:CY358" si="365">(ROUND((((S345+ROUND((ROUND(((EU345)*AV345*1),2)*BS345),2))*AT345)/100),2)+ROUND(((ROUND((ROUND(((AE345-(EU345))*AV345*1),2)*BS345),2)*AT345)/100),2))</f>
        <v>0</v>
      </c>
      <c r="CZ345" s="2">
        <f t="shared" ref="CZ345:CZ358" si="366">(ROUND((((S345+ROUND((ROUND(((EU345)*AV345*1),2)*BS345),2))*AU345)/100),2)+ROUND(((ROUND((ROUND(((AE345-(EU345))*AV345*1),2)*BS345),2)*AU345)/100),2))</f>
        <v>0</v>
      </c>
      <c r="DA345" s="2"/>
      <c r="DB345" s="2"/>
      <c r="DC345" s="2" t="s">
        <v>3</v>
      </c>
      <c r="DD345" s="2" t="s">
        <v>3</v>
      </c>
      <c r="DE345" s="2" t="s">
        <v>3</v>
      </c>
      <c r="DF345" s="2" t="s">
        <v>3</v>
      </c>
      <c r="DG345" s="2" t="s">
        <v>3</v>
      </c>
      <c r="DH345" s="2" t="s">
        <v>3</v>
      </c>
      <c r="DI345" s="2" t="s">
        <v>3</v>
      </c>
      <c r="DJ345" s="2" t="s">
        <v>3</v>
      </c>
      <c r="DK345" s="2" t="s">
        <v>3</v>
      </c>
      <c r="DL345" s="2" t="s">
        <v>3</v>
      </c>
      <c r="DM345" s="2" t="s">
        <v>3</v>
      </c>
      <c r="DN345" s="2">
        <v>0</v>
      </c>
      <c r="DO345" s="2">
        <v>0</v>
      </c>
      <c r="DP345" s="2">
        <v>1</v>
      </c>
      <c r="DQ345" s="2">
        <v>1</v>
      </c>
      <c r="DR345" s="2"/>
      <c r="DS345" s="2"/>
      <c r="DT345" s="2"/>
      <c r="DU345" s="2">
        <v>1003</v>
      </c>
      <c r="DV345" s="2" t="s">
        <v>486</v>
      </c>
      <c r="DW345" s="2" t="s">
        <v>486</v>
      </c>
      <c r="DX345" s="2">
        <v>1</v>
      </c>
      <c r="DY345" s="2"/>
      <c r="DZ345" s="2" t="s">
        <v>3</v>
      </c>
      <c r="EA345" s="2" t="s">
        <v>3</v>
      </c>
      <c r="EB345" s="2" t="s">
        <v>3</v>
      </c>
      <c r="EC345" s="2" t="s">
        <v>3</v>
      </c>
      <c r="ED345" s="2"/>
      <c r="EE345" s="2">
        <v>55393628</v>
      </c>
      <c r="EF345" s="2">
        <v>213</v>
      </c>
      <c r="EG345" s="2" t="s">
        <v>208</v>
      </c>
      <c r="EH345" s="2">
        <v>0</v>
      </c>
      <c r="EI345" s="2" t="s">
        <v>3</v>
      </c>
      <c r="EJ345" s="2">
        <v>1</v>
      </c>
      <c r="EK345" s="2">
        <v>400005</v>
      </c>
      <c r="EL345" s="2" t="s">
        <v>208</v>
      </c>
      <c r="EM345" s="2" t="s">
        <v>209</v>
      </c>
      <c r="EN345" s="2"/>
      <c r="EO345" s="2" t="s">
        <v>3</v>
      </c>
      <c r="EP345" s="2"/>
      <c r="EQ345" s="2">
        <v>16</v>
      </c>
      <c r="ER345" s="2">
        <v>0</v>
      </c>
      <c r="ES345" s="2">
        <v>11.33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>
        <v>0</v>
      </c>
      <c r="FR345" s="2">
        <v>0</v>
      </c>
      <c r="FS345" s="2">
        <v>0</v>
      </c>
      <c r="FT345" s="2"/>
      <c r="FU345" s="2"/>
      <c r="FV345" s="2"/>
      <c r="FW345" s="2"/>
      <c r="FX345" s="2">
        <v>0</v>
      </c>
      <c r="FY345" s="2">
        <v>0</v>
      </c>
      <c r="FZ345" s="2"/>
      <c r="GA345" s="2" t="s">
        <v>487</v>
      </c>
      <c r="GB345" s="2"/>
      <c r="GC345" s="2"/>
      <c r="GD345" s="2">
        <v>1</v>
      </c>
      <c r="GE345" s="2"/>
      <c r="GF345" s="2">
        <v>-1107552982</v>
      </c>
      <c r="GG345" s="2">
        <v>2</v>
      </c>
      <c r="GH345" s="2">
        <v>4</v>
      </c>
      <c r="GI345" s="2">
        <v>-2</v>
      </c>
      <c r="GJ345" s="2">
        <v>0</v>
      </c>
      <c r="GK345" s="2">
        <v>0</v>
      </c>
      <c r="GL345" s="2">
        <f t="shared" si="345"/>
        <v>0</v>
      </c>
      <c r="GM345" s="2">
        <f t="shared" si="346"/>
        <v>28891.5</v>
      </c>
      <c r="GN345" s="2">
        <f t="shared" si="347"/>
        <v>0</v>
      </c>
      <c r="GO345" s="2">
        <f t="shared" si="348"/>
        <v>28891.5</v>
      </c>
      <c r="GP345" s="2">
        <f t="shared" si="349"/>
        <v>0</v>
      </c>
      <c r="GQ345" s="2"/>
      <c r="GR345" s="2">
        <v>1</v>
      </c>
      <c r="GS345" s="2">
        <v>2</v>
      </c>
      <c r="GT345" s="2">
        <v>0</v>
      </c>
      <c r="GU345" s="2" t="s">
        <v>3</v>
      </c>
      <c r="GV345" s="2">
        <f t="shared" si="350"/>
        <v>0</v>
      </c>
      <c r="GW345" s="2">
        <v>1</v>
      </c>
      <c r="GX345" s="2">
        <f t="shared" si="351"/>
        <v>0</v>
      </c>
      <c r="GY345" s="2"/>
      <c r="GZ345" s="2"/>
      <c r="HA345" s="2">
        <v>0</v>
      </c>
      <c r="HB345" s="2">
        <v>0</v>
      </c>
      <c r="HC345" s="2">
        <f t="shared" si="352"/>
        <v>0</v>
      </c>
      <c r="HD345" s="2"/>
      <c r="HE345" s="2" t="s">
        <v>211</v>
      </c>
      <c r="HF345" s="2" t="s">
        <v>30</v>
      </c>
      <c r="HG345" s="2"/>
      <c r="HH345" s="2"/>
      <c r="HI345" s="2"/>
      <c r="HJ345" s="2"/>
      <c r="HK345" s="2"/>
      <c r="HL345" s="2"/>
      <c r="HM345" s="2" t="s">
        <v>3</v>
      </c>
      <c r="HN345" s="2" t="s">
        <v>3</v>
      </c>
      <c r="HO345" s="2" t="s">
        <v>3</v>
      </c>
      <c r="HP345" s="2" t="s">
        <v>3</v>
      </c>
      <c r="HQ345" s="2" t="s">
        <v>3</v>
      </c>
      <c r="HR345" s="2"/>
      <c r="HS345" s="2">
        <v>0</v>
      </c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>
        <v>0</v>
      </c>
      <c r="IL345" s="2"/>
      <c r="IM345" s="2"/>
      <c r="IN345" s="2"/>
      <c r="IO345" s="2"/>
      <c r="IP345" s="2"/>
      <c r="IQ345" s="2"/>
      <c r="IR345" s="2"/>
      <c r="IS345" s="2"/>
      <c r="IT345" s="2"/>
      <c r="IU345" s="2"/>
    </row>
    <row r="346" spans="1:255" x14ac:dyDescent="0.2">
      <c r="A346" s="3">
        <v>17</v>
      </c>
      <c r="B346" s="3">
        <v>1</v>
      </c>
      <c r="E346" s="3" t="s">
        <v>483</v>
      </c>
      <c r="F346" s="3" t="s">
        <v>484</v>
      </c>
      <c r="G346" s="3" t="s">
        <v>485</v>
      </c>
      <c r="H346" s="3" t="s">
        <v>486</v>
      </c>
      <c r="I346" s="3">
        <f>ROUND(2500*1.02,9)</f>
        <v>2550</v>
      </c>
      <c r="J346" s="3">
        <v>0</v>
      </c>
      <c r="K346" s="3">
        <f>ROUND(2500*1.02,9)</f>
        <v>2550</v>
      </c>
      <c r="O346" s="3">
        <f t="shared" si="328"/>
        <v>284292.36</v>
      </c>
      <c r="P346" s="3">
        <f t="shared" si="329"/>
        <v>284292.36</v>
      </c>
      <c r="Q346" s="3">
        <f t="shared" si="353"/>
        <v>0</v>
      </c>
      <c r="R346" s="3">
        <f t="shared" si="354"/>
        <v>0</v>
      </c>
      <c r="S346" s="3">
        <f t="shared" si="330"/>
        <v>0</v>
      </c>
      <c r="T346" s="3">
        <f t="shared" si="331"/>
        <v>0</v>
      </c>
      <c r="U346" s="3">
        <f t="shared" si="332"/>
        <v>0</v>
      </c>
      <c r="V346" s="3">
        <f t="shared" si="333"/>
        <v>0</v>
      </c>
      <c r="W346" s="3">
        <f t="shared" si="334"/>
        <v>0</v>
      </c>
      <c r="X346" s="3">
        <f t="shared" si="355"/>
        <v>0</v>
      </c>
      <c r="Y346" s="3">
        <f t="shared" si="356"/>
        <v>0</v>
      </c>
      <c r="AA346" s="3">
        <v>55929115</v>
      </c>
      <c r="AB346" s="3">
        <f t="shared" si="335"/>
        <v>11.33</v>
      </c>
      <c r="AC346" s="3">
        <f t="shared" si="357"/>
        <v>11.33</v>
      </c>
      <c r="AD346" s="3">
        <f t="shared" si="358"/>
        <v>0</v>
      </c>
      <c r="AE346" s="3">
        <f t="shared" si="359"/>
        <v>0</v>
      </c>
      <c r="AF346" s="3">
        <f t="shared" si="360"/>
        <v>0</v>
      </c>
      <c r="AG346" s="3">
        <f t="shared" si="336"/>
        <v>0</v>
      </c>
      <c r="AH346" s="3">
        <f t="shared" si="361"/>
        <v>0</v>
      </c>
      <c r="AI346" s="3">
        <f t="shared" si="362"/>
        <v>0</v>
      </c>
      <c r="AJ346" s="3">
        <f t="shared" si="337"/>
        <v>0</v>
      </c>
      <c r="AK346" s="3">
        <v>11.33</v>
      </c>
      <c r="AL346" s="3">
        <v>11.33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1</v>
      </c>
      <c r="AW346" s="3">
        <v>1</v>
      </c>
      <c r="AZ346" s="3">
        <v>1</v>
      </c>
      <c r="BA346" s="3">
        <v>1</v>
      </c>
      <c r="BB346" s="3">
        <v>1</v>
      </c>
      <c r="BC346" s="3">
        <v>9.84</v>
      </c>
      <c r="BD346" s="3" t="s">
        <v>3</v>
      </c>
      <c r="BE346" s="3" t="s">
        <v>3</v>
      </c>
      <c r="BF346" s="3" t="s">
        <v>3</v>
      </c>
      <c r="BG346" s="3" t="s">
        <v>3</v>
      </c>
      <c r="BH346" s="3">
        <v>3</v>
      </c>
      <c r="BI346" s="3">
        <v>2</v>
      </c>
      <c r="BJ346" s="3" t="s">
        <v>484</v>
      </c>
      <c r="BM346" s="3">
        <v>400005</v>
      </c>
      <c r="BN346" s="3">
        <v>0</v>
      </c>
      <c r="BO346" s="3" t="s">
        <v>3</v>
      </c>
      <c r="BP346" s="3">
        <v>0</v>
      </c>
      <c r="BQ346" s="3">
        <v>213</v>
      </c>
      <c r="BR346" s="3">
        <v>0</v>
      </c>
      <c r="BS346" s="3">
        <v>1</v>
      </c>
      <c r="BT346" s="3">
        <v>1</v>
      </c>
      <c r="BU346" s="3">
        <v>1</v>
      </c>
      <c r="BV346" s="3">
        <v>1</v>
      </c>
      <c r="BW346" s="3">
        <v>1</v>
      </c>
      <c r="BX346" s="3">
        <v>1</v>
      </c>
      <c r="BY346" s="3" t="s">
        <v>3</v>
      </c>
      <c r="BZ346" s="3">
        <v>0</v>
      </c>
      <c r="CA346" s="3">
        <v>0</v>
      </c>
      <c r="CB346" s="3" t="s">
        <v>3</v>
      </c>
      <c r="CE346" s="3">
        <v>1566</v>
      </c>
      <c r="CF346" s="3">
        <v>0</v>
      </c>
      <c r="CG346" s="3">
        <v>0</v>
      </c>
      <c r="CM346" s="3">
        <v>0</v>
      </c>
      <c r="CN346" s="3" t="s">
        <v>3</v>
      </c>
      <c r="CO346" s="3">
        <v>0</v>
      </c>
      <c r="CP346" s="3">
        <f t="shared" si="338"/>
        <v>284292.36</v>
      </c>
      <c r="CQ346" s="3">
        <f t="shared" si="339"/>
        <v>111.49</v>
      </c>
      <c r="CR346" s="3">
        <f t="shared" si="363"/>
        <v>0</v>
      </c>
      <c r="CS346" s="3">
        <f t="shared" si="364"/>
        <v>0</v>
      </c>
      <c r="CT346" s="3">
        <f t="shared" si="340"/>
        <v>0</v>
      </c>
      <c r="CU346" s="3">
        <f t="shared" si="341"/>
        <v>0</v>
      </c>
      <c r="CV346" s="3">
        <f t="shared" si="342"/>
        <v>0</v>
      </c>
      <c r="CW346" s="3">
        <f t="shared" si="343"/>
        <v>0</v>
      </c>
      <c r="CX346" s="3">
        <f t="shared" si="344"/>
        <v>0</v>
      </c>
      <c r="CY346" s="3">
        <f t="shared" si="365"/>
        <v>0</v>
      </c>
      <c r="CZ346" s="3">
        <f t="shared" si="366"/>
        <v>0</v>
      </c>
      <c r="DC346" s="3" t="s">
        <v>3</v>
      </c>
      <c r="DD346" s="3" t="s">
        <v>3</v>
      </c>
      <c r="DE346" s="3" t="s">
        <v>3</v>
      </c>
      <c r="DF346" s="3" t="s">
        <v>3</v>
      </c>
      <c r="DG346" s="3" t="s">
        <v>3</v>
      </c>
      <c r="DH346" s="3" t="s">
        <v>3</v>
      </c>
      <c r="DI346" s="3" t="s">
        <v>3</v>
      </c>
      <c r="DJ346" s="3" t="s">
        <v>3</v>
      </c>
      <c r="DK346" s="3" t="s">
        <v>3</v>
      </c>
      <c r="DL346" s="3" t="s">
        <v>3</v>
      </c>
      <c r="DM346" s="3" t="s">
        <v>3</v>
      </c>
      <c r="DN346" s="3">
        <v>0</v>
      </c>
      <c r="DO346" s="3">
        <v>0</v>
      </c>
      <c r="DP346" s="3">
        <v>1</v>
      </c>
      <c r="DQ346" s="3">
        <v>1</v>
      </c>
      <c r="DU346" s="3">
        <v>1003</v>
      </c>
      <c r="DV346" s="3" t="s">
        <v>486</v>
      </c>
      <c r="DW346" s="3" t="s">
        <v>486</v>
      </c>
      <c r="DX346" s="3">
        <v>1</v>
      </c>
      <c r="DZ346" s="3" t="s">
        <v>3</v>
      </c>
      <c r="EA346" s="3" t="s">
        <v>3</v>
      </c>
      <c r="EB346" s="3" t="s">
        <v>3</v>
      </c>
      <c r="EC346" s="3" t="s">
        <v>3</v>
      </c>
      <c r="EE346" s="3">
        <v>55393628</v>
      </c>
      <c r="EF346" s="3">
        <v>213</v>
      </c>
      <c r="EG346" s="3" t="s">
        <v>208</v>
      </c>
      <c r="EH346" s="3">
        <v>0</v>
      </c>
      <c r="EI346" s="3" t="s">
        <v>3</v>
      </c>
      <c r="EJ346" s="3">
        <v>1</v>
      </c>
      <c r="EK346" s="3">
        <v>400005</v>
      </c>
      <c r="EL346" s="3" t="s">
        <v>208</v>
      </c>
      <c r="EM346" s="3" t="s">
        <v>209</v>
      </c>
      <c r="EO346" s="3" t="s">
        <v>3</v>
      </c>
      <c r="EQ346" s="3">
        <v>16</v>
      </c>
      <c r="ER346" s="3">
        <v>0</v>
      </c>
      <c r="ES346" s="3">
        <v>11.33</v>
      </c>
      <c r="ET346" s="3">
        <v>0</v>
      </c>
      <c r="EU346" s="3">
        <v>0</v>
      </c>
      <c r="EV346" s="3">
        <v>0</v>
      </c>
      <c r="EW346" s="3">
        <v>0</v>
      </c>
      <c r="EX346" s="3">
        <v>0</v>
      </c>
      <c r="EY346" s="3">
        <v>0</v>
      </c>
      <c r="EZ346" s="3">
        <v>5</v>
      </c>
      <c r="FC346" s="3">
        <v>1</v>
      </c>
      <c r="FD346" s="3">
        <v>18</v>
      </c>
      <c r="FF346" s="3">
        <v>133.33000000000001</v>
      </c>
      <c r="FQ346" s="3">
        <v>0</v>
      </c>
      <c r="FR346" s="3">
        <v>0</v>
      </c>
      <c r="FS346" s="3">
        <v>0</v>
      </c>
      <c r="FX346" s="3">
        <v>0</v>
      </c>
      <c r="FY346" s="3">
        <v>0</v>
      </c>
      <c r="GA346" s="3" t="s">
        <v>487</v>
      </c>
      <c r="GD346" s="3">
        <v>1</v>
      </c>
      <c r="GF346" s="3">
        <v>-1107552982</v>
      </c>
      <c r="GG346" s="3">
        <v>2</v>
      </c>
      <c r="GH346" s="3">
        <v>3</v>
      </c>
      <c r="GI346" s="3">
        <v>5</v>
      </c>
      <c r="GJ346" s="3">
        <v>0</v>
      </c>
      <c r="GK346" s="3">
        <v>0</v>
      </c>
      <c r="GL346" s="3">
        <f t="shared" si="345"/>
        <v>0</v>
      </c>
      <c r="GM346" s="3">
        <f t="shared" si="346"/>
        <v>284292.36</v>
      </c>
      <c r="GN346" s="3">
        <f t="shared" si="347"/>
        <v>0</v>
      </c>
      <c r="GO346" s="3">
        <f t="shared" si="348"/>
        <v>284292.36</v>
      </c>
      <c r="GP346" s="3">
        <f t="shared" si="349"/>
        <v>0</v>
      </c>
      <c r="GR346" s="3">
        <v>1</v>
      </c>
      <c r="GS346" s="3">
        <v>1</v>
      </c>
      <c r="GT346" s="3">
        <v>0</v>
      </c>
      <c r="GU346" s="3" t="s">
        <v>3</v>
      </c>
      <c r="GV346" s="3">
        <f t="shared" si="350"/>
        <v>0</v>
      </c>
      <c r="GW346" s="3">
        <v>1</v>
      </c>
      <c r="GX346" s="3">
        <f t="shared" si="351"/>
        <v>0</v>
      </c>
      <c r="HA346" s="3">
        <v>0</v>
      </c>
      <c r="HB346" s="3">
        <v>0</v>
      </c>
      <c r="HC346" s="3">
        <f t="shared" si="352"/>
        <v>0</v>
      </c>
      <c r="HE346" s="3" t="s">
        <v>211</v>
      </c>
      <c r="HF346" s="3" t="s">
        <v>30</v>
      </c>
      <c r="HM346" s="3" t="s">
        <v>3</v>
      </c>
      <c r="HN346" s="3" t="s">
        <v>3</v>
      </c>
      <c r="HO346" s="3" t="s">
        <v>3</v>
      </c>
      <c r="HP346" s="3" t="s">
        <v>3</v>
      </c>
      <c r="HQ346" s="3" t="s">
        <v>3</v>
      </c>
      <c r="HS346" s="3">
        <v>0</v>
      </c>
      <c r="IK346" s="3">
        <v>0</v>
      </c>
    </row>
    <row r="347" spans="1:255" x14ac:dyDescent="0.2">
      <c r="A347" s="2">
        <v>17</v>
      </c>
      <c r="B347" s="2">
        <v>1</v>
      </c>
      <c r="C347" s="2"/>
      <c r="D347" s="2"/>
      <c r="E347" s="2" t="s">
        <v>488</v>
      </c>
      <c r="F347" s="2" t="s">
        <v>489</v>
      </c>
      <c r="G347" s="2" t="s">
        <v>490</v>
      </c>
      <c r="H347" s="2" t="s">
        <v>486</v>
      </c>
      <c r="I347" s="2">
        <f>ROUND(2000*1.02,9)</f>
        <v>2040</v>
      </c>
      <c r="J347" s="2">
        <v>0</v>
      </c>
      <c r="K347" s="2">
        <f>ROUND(2000*1.02,9)</f>
        <v>2040</v>
      </c>
      <c r="L347" s="2"/>
      <c r="M347" s="2"/>
      <c r="N347" s="2"/>
      <c r="O347" s="2">
        <f t="shared" si="328"/>
        <v>32007.599999999999</v>
      </c>
      <c r="P347" s="2">
        <f t="shared" si="329"/>
        <v>32007.599999999999</v>
      </c>
      <c r="Q347" s="2">
        <f t="shared" si="353"/>
        <v>0</v>
      </c>
      <c r="R347" s="2">
        <f t="shared" si="354"/>
        <v>0</v>
      </c>
      <c r="S347" s="2">
        <f t="shared" si="330"/>
        <v>0</v>
      </c>
      <c r="T347" s="2">
        <f t="shared" si="331"/>
        <v>0</v>
      </c>
      <c r="U347" s="2">
        <f t="shared" si="332"/>
        <v>0</v>
      </c>
      <c r="V347" s="2">
        <f t="shared" si="333"/>
        <v>0</v>
      </c>
      <c r="W347" s="2">
        <f t="shared" si="334"/>
        <v>0</v>
      </c>
      <c r="X347" s="2">
        <f t="shared" si="355"/>
        <v>0</v>
      </c>
      <c r="Y347" s="2">
        <f t="shared" si="356"/>
        <v>0</v>
      </c>
      <c r="Z347" s="2"/>
      <c r="AA347" s="2">
        <v>55929113</v>
      </c>
      <c r="AB347" s="2">
        <f t="shared" si="335"/>
        <v>15.69</v>
      </c>
      <c r="AC347" s="2">
        <f t="shared" si="357"/>
        <v>15.69</v>
      </c>
      <c r="AD347" s="2">
        <f t="shared" si="358"/>
        <v>0</v>
      </c>
      <c r="AE347" s="2">
        <f t="shared" si="359"/>
        <v>0</v>
      </c>
      <c r="AF347" s="2">
        <f t="shared" si="360"/>
        <v>0</v>
      </c>
      <c r="AG347" s="2">
        <f t="shared" si="336"/>
        <v>0</v>
      </c>
      <c r="AH347" s="2">
        <f t="shared" si="361"/>
        <v>0</v>
      </c>
      <c r="AI347" s="2">
        <f t="shared" si="362"/>
        <v>0</v>
      </c>
      <c r="AJ347" s="2">
        <f t="shared" si="337"/>
        <v>0</v>
      </c>
      <c r="AK347" s="2">
        <v>15.690000000000001</v>
      </c>
      <c r="AL347" s="2">
        <v>15.690000000000001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1</v>
      </c>
      <c r="AW347" s="2">
        <v>1</v>
      </c>
      <c r="AX347" s="2"/>
      <c r="AY347" s="2"/>
      <c r="AZ347" s="2">
        <v>1</v>
      </c>
      <c r="BA347" s="2">
        <v>1</v>
      </c>
      <c r="BB347" s="2">
        <v>1</v>
      </c>
      <c r="BC347" s="2">
        <v>1</v>
      </c>
      <c r="BD347" s="2" t="s">
        <v>3</v>
      </c>
      <c r="BE347" s="2" t="s">
        <v>3</v>
      </c>
      <c r="BF347" s="2" t="s">
        <v>3</v>
      </c>
      <c r="BG347" s="2" t="s">
        <v>3</v>
      </c>
      <c r="BH347" s="2">
        <v>3</v>
      </c>
      <c r="BI347" s="2">
        <v>2</v>
      </c>
      <c r="BJ347" s="2" t="s">
        <v>489</v>
      </c>
      <c r="BK347" s="2"/>
      <c r="BL347" s="2"/>
      <c r="BM347" s="2">
        <v>400005</v>
      </c>
      <c r="BN347" s="2">
        <v>0</v>
      </c>
      <c r="BO347" s="2" t="s">
        <v>3</v>
      </c>
      <c r="BP347" s="2">
        <v>0</v>
      </c>
      <c r="BQ347" s="2">
        <v>213</v>
      </c>
      <c r="BR347" s="2">
        <v>0</v>
      </c>
      <c r="BS347" s="2">
        <v>1</v>
      </c>
      <c r="BT347" s="2">
        <v>1</v>
      </c>
      <c r="BU347" s="2">
        <v>1</v>
      </c>
      <c r="BV347" s="2">
        <v>1</v>
      </c>
      <c r="BW347" s="2">
        <v>1</v>
      </c>
      <c r="BX347" s="2">
        <v>1</v>
      </c>
      <c r="BY347" s="2" t="s">
        <v>3</v>
      </c>
      <c r="BZ347" s="2">
        <v>0</v>
      </c>
      <c r="CA347" s="2">
        <v>0</v>
      </c>
      <c r="CB347" s="2" t="s">
        <v>3</v>
      </c>
      <c r="CC347" s="2"/>
      <c r="CD347" s="2"/>
      <c r="CE347" s="2">
        <v>1566</v>
      </c>
      <c r="CF347" s="2">
        <v>0</v>
      </c>
      <c r="CG347" s="2">
        <v>0</v>
      </c>
      <c r="CH347" s="2"/>
      <c r="CI347" s="2"/>
      <c r="CJ347" s="2"/>
      <c r="CK347" s="2"/>
      <c r="CL347" s="2"/>
      <c r="CM347" s="2">
        <v>0</v>
      </c>
      <c r="CN347" s="2" t="s">
        <v>3</v>
      </c>
      <c r="CO347" s="2">
        <v>0</v>
      </c>
      <c r="CP347" s="2">
        <f t="shared" si="338"/>
        <v>32007.599999999999</v>
      </c>
      <c r="CQ347" s="2">
        <f t="shared" si="339"/>
        <v>15.69</v>
      </c>
      <c r="CR347" s="2">
        <f t="shared" si="363"/>
        <v>0</v>
      </c>
      <c r="CS347" s="2">
        <f t="shared" si="364"/>
        <v>0</v>
      </c>
      <c r="CT347" s="2">
        <f t="shared" si="340"/>
        <v>0</v>
      </c>
      <c r="CU347" s="2">
        <f t="shared" si="341"/>
        <v>0</v>
      </c>
      <c r="CV347" s="2">
        <f t="shared" si="342"/>
        <v>0</v>
      </c>
      <c r="CW347" s="2">
        <f t="shared" si="343"/>
        <v>0</v>
      </c>
      <c r="CX347" s="2">
        <f t="shared" si="344"/>
        <v>0</v>
      </c>
      <c r="CY347" s="2">
        <f t="shared" si="365"/>
        <v>0</v>
      </c>
      <c r="CZ347" s="2">
        <f t="shared" si="366"/>
        <v>0</v>
      </c>
      <c r="DA347" s="2"/>
      <c r="DB347" s="2"/>
      <c r="DC347" s="2" t="s">
        <v>3</v>
      </c>
      <c r="DD347" s="2" t="s">
        <v>3</v>
      </c>
      <c r="DE347" s="2" t="s">
        <v>3</v>
      </c>
      <c r="DF347" s="2" t="s">
        <v>3</v>
      </c>
      <c r="DG347" s="2" t="s">
        <v>3</v>
      </c>
      <c r="DH347" s="2" t="s">
        <v>3</v>
      </c>
      <c r="DI347" s="2" t="s">
        <v>3</v>
      </c>
      <c r="DJ347" s="2" t="s">
        <v>3</v>
      </c>
      <c r="DK347" s="2" t="s">
        <v>3</v>
      </c>
      <c r="DL347" s="2" t="s">
        <v>3</v>
      </c>
      <c r="DM347" s="2" t="s">
        <v>3</v>
      </c>
      <c r="DN347" s="2">
        <v>0</v>
      </c>
      <c r="DO347" s="2">
        <v>0</v>
      </c>
      <c r="DP347" s="2">
        <v>1</v>
      </c>
      <c r="DQ347" s="2">
        <v>1</v>
      </c>
      <c r="DR347" s="2"/>
      <c r="DS347" s="2"/>
      <c r="DT347" s="2"/>
      <c r="DU347" s="2">
        <v>1003</v>
      </c>
      <c r="DV347" s="2" t="s">
        <v>486</v>
      </c>
      <c r="DW347" s="2" t="s">
        <v>486</v>
      </c>
      <c r="DX347" s="2">
        <v>1</v>
      </c>
      <c r="DY347" s="2"/>
      <c r="DZ347" s="2" t="s">
        <v>3</v>
      </c>
      <c r="EA347" s="2" t="s">
        <v>3</v>
      </c>
      <c r="EB347" s="2" t="s">
        <v>3</v>
      </c>
      <c r="EC347" s="2" t="s">
        <v>3</v>
      </c>
      <c r="ED347" s="2"/>
      <c r="EE347" s="2">
        <v>55393628</v>
      </c>
      <c r="EF347" s="2">
        <v>213</v>
      </c>
      <c r="EG347" s="2" t="s">
        <v>208</v>
      </c>
      <c r="EH347" s="2">
        <v>0</v>
      </c>
      <c r="EI347" s="2" t="s">
        <v>3</v>
      </c>
      <c r="EJ347" s="2">
        <v>1</v>
      </c>
      <c r="EK347" s="2">
        <v>400005</v>
      </c>
      <c r="EL347" s="2" t="s">
        <v>208</v>
      </c>
      <c r="EM347" s="2" t="s">
        <v>209</v>
      </c>
      <c r="EN347" s="2"/>
      <c r="EO347" s="2" t="s">
        <v>3</v>
      </c>
      <c r="EP347" s="2"/>
      <c r="EQ347" s="2">
        <v>16</v>
      </c>
      <c r="ER347" s="2">
        <v>0</v>
      </c>
      <c r="ES347" s="2">
        <v>15.690000000000001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>
        <v>0</v>
      </c>
      <c r="FR347" s="2">
        <v>0</v>
      </c>
      <c r="FS347" s="2">
        <v>0</v>
      </c>
      <c r="FT347" s="2"/>
      <c r="FU347" s="2"/>
      <c r="FV347" s="2"/>
      <c r="FW347" s="2"/>
      <c r="FX347" s="2">
        <v>0</v>
      </c>
      <c r="FY347" s="2">
        <v>0</v>
      </c>
      <c r="FZ347" s="2"/>
      <c r="GA347" s="2" t="s">
        <v>491</v>
      </c>
      <c r="GB347" s="2"/>
      <c r="GC347" s="2"/>
      <c r="GD347" s="2">
        <v>1</v>
      </c>
      <c r="GE347" s="2"/>
      <c r="GF347" s="2">
        <v>1334512860</v>
      </c>
      <c r="GG347" s="2">
        <v>2</v>
      </c>
      <c r="GH347" s="2">
        <v>4</v>
      </c>
      <c r="GI347" s="2">
        <v>-2</v>
      </c>
      <c r="GJ347" s="2">
        <v>0</v>
      </c>
      <c r="GK347" s="2">
        <v>0</v>
      </c>
      <c r="GL347" s="2">
        <f t="shared" si="345"/>
        <v>0</v>
      </c>
      <c r="GM347" s="2">
        <f t="shared" si="346"/>
        <v>32007.599999999999</v>
      </c>
      <c r="GN347" s="2">
        <f t="shared" si="347"/>
        <v>0</v>
      </c>
      <c r="GO347" s="2">
        <f t="shared" si="348"/>
        <v>32007.599999999999</v>
      </c>
      <c r="GP347" s="2">
        <f t="shared" si="349"/>
        <v>0</v>
      </c>
      <c r="GQ347" s="2"/>
      <c r="GR347" s="2">
        <v>1</v>
      </c>
      <c r="GS347" s="2">
        <v>2</v>
      </c>
      <c r="GT347" s="2">
        <v>0</v>
      </c>
      <c r="GU347" s="2" t="s">
        <v>3</v>
      </c>
      <c r="GV347" s="2">
        <f t="shared" si="350"/>
        <v>0</v>
      </c>
      <c r="GW347" s="2">
        <v>1</v>
      </c>
      <c r="GX347" s="2">
        <f t="shared" si="351"/>
        <v>0</v>
      </c>
      <c r="GY347" s="2"/>
      <c r="GZ347" s="2"/>
      <c r="HA347" s="2">
        <v>0</v>
      </c>
      <c r="HB347" s="2">
        <v>0</v>
      </c>
      <c r="HC347" s="2">
        <f t="shared" si="352"/>
        <v>0</v>
      </c>
      <c r="HD347" s="2"/>
      <c r="HE347" s="2" t="s">
        <v>211</v>
      </c>
      <c r="HF347" s="2" t="s">
        <v>30</v>
      </c>
      <c r="HG347" s="2"/>
      <c r="HH347" s="2"/>
      <c r="HI347" s="2"/>
      <c r="HJ347" s="2"/>
      <c r="HK347" s="2"/>
      <c r="HL347" s="2"/>
      <c r="HM347" s="2" t="s">
        <v>3</v>
      </c>
      <c r="HN347" s="2" t="s">
        <v>3</v>
      </c>
      <c r="HO347" s="2" t="s">
        <v>3</v>
      </c>
      <c r="HP347" s="2" t="s">
        <v>3</v>
      </c>
      <c r="HQ347" s="2" t="s">
        <v>3</v>
      </c>
      <c r="HR347" s="2"/>
      <c r="HS347" s="2">
        <v>0</v>
      </c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>
        <v>0</v>
      </c>
      <c r="IL347" s="2"/>
      <c r="IM347" s="2"/>
      <c r="IN347" s="2"/>
      <c r="IO347" s="2"/>
      <c r="IP347" s="2"/>
      <c r="IQ347" s="2"/>
      <c r="IR347" s="2"/>
      <c r="IS347" s="2"/>
      <c r="IT347" s="2"/>
      <c r="IU347" s="2"/>
    </row>
    <row r="348" spans="1:255" x14ac:dyDescent="0.2">
      <c r="A348" s="3">
        <v>17</v>
      </c>
      <c r="B348" s="3">
        <v>1</v>
      </c>
      <c r="E348" s="3" t="s">
        <v>488</v>
      </c>
      <c r="F348" s="3" t="s">
        <v>489</v>
      </c>
      <c r="G348" s="3" t="s">
        <v>490</v>
      </c>
      <c r="H348" s="3" t="s">
        <v>486</v>
      </c>
      <c r="I348" s="3">
        <f>ROUND(2000*1.02,9)</f>
        <v>2040</v>
      </c>
      <c r="J348" s="3">
        <v>0</v>
      </c>
      <c r="K348" s="3">
        <f>ROUND(2000*1.02,9)</f>
        <v>2040</v>
      </c>
      <c r="O348" s="3">
        <f t="shared" si="328"/>
        <v>314954.78000000003</v>
      </c>
      <c r="P348" s="3">
        <f t="shared" si="329"/>
        <v>314954.78000000003</v>
      </c>
      <c r="Q348" s="3">
        <f t="shared" si="353"/>
        <v>0</v>
      </c>
      <c r="R348" s="3">
        <f t="shared" si="354"/>
        <v>0</v>
      </c>
      <c r="S348" s="3">
        <f t="shared" si="330"/>
        <v>0</v>
      </c>
      <c r="T348" s="3">
        <f t="shared" si="331"/>
        <v>0</v>
      </c>
      <c r="U348" s="3">
        <f t="shared" si="332"/>
        <v>0</v>
      </c>
      <c r="V348" s="3">
        <f t="shared" si="333"/>
        <v>0</v>
      </c>
      <c r="W348" s="3">
        <f t="shared" si="334"/>
        <v>0</v>
      </c>
      <c r="X348" s="3">
        <f t="shared" si="355"/>
        <v>0</v>
      </c>
      <c r="Y348" s="3">
        <f t="shared" si="356"/>
        <v>0</v>
      </c>
      <c r="AA348" s="3">
        <v>55929115</v>
      </c>
      <c r="AB348" s="3">
        <f t="shared" si="335"/>
        <v>15.69</v>
      </c>
      <c r="AC348" s="3">
        <f t="shared" si="357"/>
        <v>15.69</v>
      </c>
      <c r="AD348" s="3">
        <f t="shared" si="358"/>
        <v>0</v>
      </c>
      <c r="AE348" s="3">
        <f t="shared" si="359"/>
        <v>0</v>
      </c>
      <c r="AF348" s="3">
        <f t="shared" si="360"/>
        <v>0</v>
      </c>
      <c r="AG348" s="3">
        <f t="shared" si="336"/>
        <v>0</v>
      </c>
      <c r="AH348" s="3">
        <f t="shared" si="361"/>
        <v>0</v>
      </c>
      <c r="AI348" s="3">
        <f t="shared" si="362"/>
        <v>0</v>
      </c>
      <c r="AJ348" s="3">
        <f t="shared" si="337"/>
        <v>0</v>
      </c>
      <c r="AK348" s="3">
        <v>15.690000000000001</v>
      </c>
      <c r="AL348" s="3">
        <v>15.690000000000001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1</v>
      </c>
      <c r="AW348" s="3">
        <v>1</v>
      </c>
      <c r="AZ348" s="3">
        <v>1</v>
      </c>
      <c r="BA348" s="3">
        <v>1</v>
      </c>
      <c r="BB348" s="3">
        <v>1</v>
      </c>
      <c r="BC348" s="3">
        <v>9.84</v>
      </c>
      <c r="BD348" s="3" t="s">
        <v>3</v>
      </c>
      <c r="BE348" s="3" t="s">
        <v>3</v>
      </c>
      <c r="BF348" s="3" t="s">
        <v>3</v>
      </c>
      <c r="BG348" s="3" t="s">
        <v>3</v>
      </c>
      <c r="BH348" s="3">
        <v>3</v>
      </c>
      <c r="BI348" s="3">
        <v>2</v>
      </c>
      <c r="BJ348" s="3" t="s">
        <v>489</v>
      </c>
      <c r="BM348" s="3">
        <v>400005</v>
      </c>
      <c r="BN348" s="3">
        <v>0</v>
      </c>
      <c r="BO348" s="3" t="s">
        <v>3</v>
      </c>
      <c r="BP348" s="3">
        <v>0</v>
      </c>
      <c r="BQ348" s="3">
        <v>213</v>
      </c>
      <c r="BR348" s="3">
        <v>0</v>
      </c>
      <c r="BS348" s="3">
        <v>1</v>
      </c>
      <c r="BT348" s="3">
        <v>1</v>
      </c>
      <c r="BU348" s="3">
        <v>1</v>
      </c>
      <c r="BV348" s="3">
        <v>1</v>
      </c>
      <c r="BW348" s="3">
        <v>1</v>
      </c>
      <c r="BX348" s="3">
        <v>1</v>
      </c>
      <c r="BY348" s="3" t="s">
        <v>3</v>
      </c>
      <c r="BZ348" s="3">
        <v>0</v>
      </c>
      <c r="CA348" s="3">
        <v>0</v>
      </c>
      <c r="CB348" s="3" t="s">
        <v>3</v>
      </c>
      <c r="CE348" s="3">
        <v>1566</v>
      </c>
      <c r="CF348" s="3">
        <v>0</v>
      </c>
      <c r="CG348" s="3">
        <v>0</v>
      </c>
      <c r="CM348" s="3">
        <v>0</v>
      </c>
      <c r="CN348" s="3" t="s">
        <v>3</v>
      </c>
      <c r="CO348" s="3">
        <v>0</v>
      </c>
      <c r="CP348" s="3">
        <f t="shared" si="338"/>
        <v>314954.78000000003</v>
      </c>
      <c r="CQ348" s="3">
        <f t="shared" si="339"/>
        <v>154.38999999999999</v>
      </c>
      <c r="CR348" s="3">
        <f t="shared" si="363"/>
        <v>0</v>
      </c>
      <c r="CS348" s="3">
        <f t="shared" si="364"/>
        <v>0</v>
      </c>
      <c r="CT348" s="3">
        <f t="shared" si="340"/>
        <v>0</v>
      </c>
      <c r="CU348" s="3">
        <f t="shared" si="341"/>
        <v>0</v>
      </c>
      <c r="CV348" s="3">
        <f t="shared" si="342"/>
        <v>0</v>
      </c>
      <c r="CW348" s="3">
        <f t="shared" si="343"/>
        <v>0</v>
      </c>
      <c r="CX348" s="3">
        <f t="shared" si="344"/>
        <v>0</v>
      </c>
      <c r="CY348" s="3">
        <f t="shared" si="365"/>
        <v>0</v>
      </c>
      <c r="CZ348" s="3">
        <f t="shared" si="366"/>
        <v>0</v>
      </c>
      <c r="DC348" s="3" t="s">
        <v>3</v>
      </c>
      <c r="DD348" s="3" t="s">
        <v>3</v>
      </c>
      <c r="DE348" s="3" t="s">
        <v>3</v>
      </c>
      <c r="DF348" s="3" t="s">
        <v>3</v>
      </c>
      <c r="DG348" s="3" t="s">
        <v>3</v>
      </c>
      <c r="DH348" s="3" t="s">
        <v>3</v>
      </c>
      <c r="DI348" s="3" t="s">
        <v>3</v>
      </c>
      <c r="DJ348" s="3" t="s">
        <v>3</v>
      </c>
      <c r="DK348" s="3" t="s">
        <v>3</v>
      </c>
      <c r="DL348" s="3" t="s">
        <v>3</v>
      </c>
      <c r="DM348" s="3" t="s">
        <v>3</v>
      </c>
      <c r="DN348" s="3">
        <v>0</v>
      </c>
      <c r="DO348" s="3">
        <v>0</v>
      </c>
      <c r="DP348" s="3">
        <v>1</v>
      </c>
      <c r="DQ348" s="3">
        <v>1</v>
      </c>
      <c r="DU348" s="3">
        <v>1003</v>
      </c>
      <c r="DV348" s="3" t="s">
        <v>486</v>
      </c>
      <c r="DW348" s="3" t="s">
        <v>486</v>
      </c>
      <c r="DX348" s="3">
        <v>1</v>
      </c>
      <c r="DZ348" s="3" t="s">
        <v>3</v>
      </c>
      <c r="EA348" s="3" t="s">
        <v>3</v>
      </c>
      <c r="EB348" s="3" t="s">
        <v>3</v>
      </c>
      <c r="EC348" s="3" t="s">
        <v>3</v>
      </c>
      <c r="EE348" s="3">
        <v>55393628</v>
      </c>
      <c r="EF348" s="3">
        <v>213</v>
      </c>
      <c r="EG348" s="3" t="s">
        <v>208</v>
      </c>
      <c r="EH348" s="3">
        <v>0</v>
      </c>
      <c r="EI348" s="3" t="s">
        <v>3</v>
      </c>
      <c r="EJ348" s="3">
        <v>1</v>
      </c>
      <c r="EK348" s="3">
        <v>400005</v>
      </c>
      <c r="EL348" s="3" t="s">
        <v>208</v>
      </c>
      <c r="EM348" s="3" t="s">
        <v>209</v>
      </c>
      <c r="EO348" s="3" t="s">
        <v>3</v>
      </c>
      <c r="EQ348" s="3">
        <v>16</v>
      </c>
      <c r="ER348" s="3">
        <v>0</v>
      </c>
      <c r="ES348" s="3">
        <v>15.690000000000001</v>
      </c>
      <c r="ET348" s="3">
        <v>0</v>
      </c>
      <c r="EU348" s="3">
        <v>0</v>
      </c>
      <c r="EV348" s="3">
        <v>0</v>
      </c>
      <c r="EW348" s="3">
        <v>0</v>
      </c>
      <c r="EX348" s="3">
        <v>0</v>
      </c>
      <c r="EY348" s="3">
        <v>0</v>
      </c>
      <c r="EZ348" s="3">
        <v>5</v>
      </c>
      <c r="FC348" s="3">
        <v>1</v>
      </c>
      <c r="FD348" s="3">
        <v>18</v>
      </c>
      <c r="FF348" s="3">
        <v>184.63</v>
      </c>
      <c r="FQ348" s="3">
        <v>0</v>
      </c>
      <c r="FR348" s="3">
        <v>0</v>
      </c>
      <c r="FS348" s="3">
        <v>0</v>
      </c>
      <c r="FX348" s="3">
        <v>0</v>
      </c>
      <c r="FY348" s="3">
        <v>0</v>
      </c>
      <c r="GA348" s="3" t="s">
        <v>491</v>
      </c>
      <c r="GD348" s="3">
        <v>1</v>
      </c>
      <c r="GF348" s="3">
        <v>1334512860</v>
      </c>
      <c r="GG348" s="3">
        <v>2</v>
      </c>
      <c r="GH348" s="3">
        <v>3</v>
      </c>
      <c r="GI348" s="3">
        <v>5</v>
      </c>
      <c r="GJ348" s="3">
        <v>0</v>
      </c>
      <c r="GK348" s="3">
        <v>0</v>
      </c>
      <c r="GL348" s="3">
        <f t="shared" si="345"/>
        <v>0</v>
      </c>
      <c r="GM348" s="3">
        <f t="shared" si="346"/>
        <v>314954.78000000003</v>
      </c>
      <c r="GN348" s="3">
        <f t="shared" si="347"/>
        <v>0</v>
      </c>
      <c r="GO348" s="3">
        <f t="shared" si="348"/>
        <v>314954.78000000003</v>
      </c>
      <c r="GP348" s="3">
        <f t="shared" si="349"/>
        <v>0</v>
      </c>
      <c r="GR348" s="3">
        <v>1</v>
      </c>
      <c r="GS348" s="3">
        <v>1</v>
      </c>
      <c r="GT348" s="3">
        <v>0</v>
      </c>
      <c r="GU348" s="3" t="s">
        <v>3</v>
      </c>
      <c r="GV348" s="3">
        <f t="shared" si="350"/>
        <v>0</v>
      </c>
      <c r="GW348" s="3">
        <v>1</v>
      </c>
      <c r="GX348" s="3">
        <f t="shared" si="351"/>
        <v>0</v>
      </c>
      <c r="HA348" s="3">
        <v>0</v>
      </c>
      <c r="HB348" s="3">
        <v>0</v>
      </c>
      <c r="HC348" s="3">
        <f t="shared" si="352"/>
        <v>0</v>
      </c>
      <c r="HE348" s="3" t="s">
        <v>211</v>
      </c>
      <c r="HF348" s="3" t="s">
        <v>30</v>
      </c>
      <c r="HM348" s="3" t="s">
        <v>3</v>
      </c>
      <c r="HN348" s="3" t="s">
        <v>3</v>
      </c>
      <c r="HO348" s="3" t="s">
        <v>3</v>
      </c>
      <c r="HP348" s="3" t="s">
        <v>3</v>
      </c>
      <c r="HQ348" s="3" t="s">
        <v>3</v>
      </c>
      <c r="HS348" s="3">
        <v>0</v>
      </c>
      <c r="IK348" s="3">
        <v>0</v>
      </c>
    </row>
    <row r="349" spans="1:255" x14ac:dyDescent="0.2">
      <c r="A349" s="2">
        <v>17</v>
      </c>
      <c r="B349" s="2">
        <v>1</v>
      </c>
      <c r="C349" s="2"/>
      <c r="D349" s="2"/>
      <c r="E349" s="2" t="s">
        <v>492</v>
      </c>
      <c r="F349" s="2" t="s">
        <v>493</v>
      </c>
      <c r="G349" s="2" t="s">
        <v>494</v>
      </c>
      <c r="H349" s="2" t="s">
        <v>60</v>
      </c>
      <c r="I349" s="2">
        <f>ROUND(50*100/100,9)</f>
        <v>50</v>
      </c>
      <c r="J349" s="2">
        <v>0</v>
      </c>
      <c r="K349" s="2">
        <f>ROUND(50*100/100,9)</f>
        <v>50</v>
      </c>
      <c r="L349" s="2"/>
      <c r="M349" s="2"/>
      <c r="N349" s="2"/>
      <c r="O349" s="2">
        <f t="shared" si="328"/>
        <v>7344.5</v>
      </c>
      <c r="P349" s="2">
        <f t="shared" si="329"/>
        <v>7344.5</v>
      </c>
      <c r="Q349" s="2">
        <f t="shared" si="353"/>
        <v>0</v>
      </c>
      <c r="R349" s="2">
        <f t="shared" si="354"/>
        <v>0</v>
      </c>
      <c r="S349" s="2">
        <f t="shared" si="330"/>
        <v>0</v>
      </c>
      <c r="T349" s="2">
        <f t="shared" si="331"/>
        <v>0</v>
      </c>
      <c r="U349" s="2">
        <f t="shared" si="332"/>
        <v>0</v>
      </c>
      <c r="V349" s="2">
        <f t="shared" si="333"/>
        <v>0</v>
      </c>
      <c r="W349" s="2">
        <f t="shared" si="334"/>
        <v>0</v>
      </c>
      <c r="X349" s="2">
        <f t="shared" si="355"/>
        <v>0</v>
      </c>
      <c r="Y349" s="2">
        <f t="shared" si="356"/>
        <v>0</v>
      </c>
      <c r="Z349" s="2"/>
      <c r="AA349" s="2">
        <v>55929113</v>
      </c>
      <c r="AB349" s="2">
        <f t="shared" si="335"/>
        <v>146.88999999999999</v>
      </c>
      <c r="AC349" s="2">
        <f t="shared" si="357"/>
        <v>146.88999999999999</v>
      </c>
      <c r="AD349" s="2">
        <f t="shared" si="358"/>
        <v>0</v>
      </c>
      <c r="AE349" s="2">
        <f t="shared" si="359"/>
        <v>0</v>
      </c>
      <c r="AF349" s="2">
        <f t="shared" si="360"/>
        <v>0</v>
      </c>
      <c r="AG349" s="2">
        <f t="shared" si="336"/>
        <v>0</v>
      </c>
      <c r="AH349" s="2">
        <f t="shared" si="361"/>
        <v>0</v>
      </c>
      <c r="AI349" s="2">
        <f t="shared" si="362"/>
        <v>0</v>
      </c>
      <c r="AJ349" s="2">
        <f t="shared" si="337"/>
        <v>0</v>
      </c>
      <c r="AK349" s="2">
        <v>146.88999999999999</v>
      </c>
      <c r="AL349" s="2">
        <v>146.88999999999999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1</v>
      </c>
      <c r="AW349" s="2">
        <v>1</v>
      </c>
      <c r="AX349" s="2"/>
      <c r="AY349" s="2"/>
      <c r="AZ349" s="2">
        <v>1</v>
      </c>
      <c r="BA349" s="2">
        <v>1</v>
      </c>
      <c r="BB349" s="2">
        <v>1</v>
      </c>
      <c r="BC349" s="2">
        <v>1</v>
      </c>
      <c r="BD349" s="2" t="s">
        <v>3</v>
      </c>
      <c r="BE349" s="2" t="s">
        <v>3</v>
      </c>
      <c r="BF349" s="2" t="s">
        <v>3</v>
      </c>
      <c r="BG349" s="2" t="s">
        <v>3</v>
      </c>
      <c r="BH349" s="2">
        <v>3</v>
      </c>
      <c r="BI349" s="2">
        <v>2</v>
      </c>
      <c r="BJ349" s="2" t="s">
        <v>495</v>
      </c>
      <c r="BK349" s="2"/>
      <c r="BL349" s="2"/>
      <c r="BM349" s="2">
        <v>1618</v>
      </c>
      <c r="BN349" s="2">
        <v>0</v>
      </c>
      <c r="BO349" s="2" t="s">
        <v>3</v>
      </c>
      <c r="BP349" s="2">
        <v>0</v>
      </c>
      <c r="BQ349" s="2">
        <v>201</v>
      </c>
      <c r="BR349" s="2">
        <v>0</v>
      </c>
      <c r="BS349" s="2">
        <v>1</v>
      </c>
      <c r="BT349" s="2">
        <v>1</v>
      </c>
      <c r="BU349" s="2">
        <v>1</v>
      </c>
      <c r="BV349" s="2">
        <v>1</v>
      </c>
      <c r="BW349" s="2">
        <v>1</v>
      </c>
      <c r="BX349" s="2">
        <v>1</v>
      </c>
      <c r="BY349" s="2" t="s">
        <v>3</v>
      </c>
      <c r="BZ349" s="2">
        <v>0</v>
      </c>
      <c r="CA349" s="2">
        <v>0</v>
      </c>
      <c r="CB349" s="2" t="s">
        <v>3</v>
      </c>
      <c r="CC349" s="2"/>
      <c r="CD349" s="2"/>
      <c r="CE349" s="2">
        <v>1566</v>
      </c>
      <c r="CF349" s="2">
        <v>0</v>
      </c>
      <c r="CG349" s="2">
        <v>0</v>
      </c>
      <c r="CH349" s="2"/>
      <c r="CI349" s="2"/>
      <c r="CJ349" s="2"/>
      <c r="CK349" s="2"/>
      <c r="CL349" s="2"/>
      <c r="CM349" s="2">
        <v>0</v>
      </c>
      <c r="CN349" s="2" t="s">
        <v>3</v>
      </c>
      <c r="CO349" s="2">
        <v>0</v>
      </c>
      <c r="CP349" s="2">
        <f t="shared" si="338"/>
        <v>7344.5</v>
      </c>
      <c r="CQ349" s="2">
        <f t="shared" si="339"/>
        <v>146.88999999999999</v>
      </c>
      <c r="CR349" s="2">
        <f t="shared" si="363"/>
        <v>0</v>
      </c>
      <c r="CS349" s="2">
        <f t="shared" si="364"/>
        <v>0</v>
      </c>
      <c r="CT349" s="2">
        <f t="shared" si="340"/>
        <v>0</v>
      </c>
      <c r="CU349" s="2">
        <f t="shared" si="341"/>
        <v>0</v>
      </c>
      <c r="CV349" s="2">
        <f t="shared" si="342"/>
        <v>0</v>
      </c>
      <c r="CW349" s="2">
        <f t="shared" si="343"/>
        <v>0</v>
      </c>
      <c r="CX349" s="2">
        <f t="shared" si="344"/>
        <v>0</v>
      </c>
      <c r="CY349" s="2">
        <f t="shared" si="365"/>
        <v>0</v>
      </c>
      <c r="CZ349" s="2">
        <f t="shared" si="366"/>
        <v>0</v>
      </c>
      <c r="DA349" s="2"/>
      <c r="DB349" s="2"/>
      <c r="DC349" s="2" t="s">
        <v>3</v>
      </c>
      <c r="DD349" s="2" t="s">
        <v>3</v>
      </c>
      <c r="DE349" s="2" t="s">
        <v>3</v>
      </c>
      <c r="DF349" s="2" t="s">
        <v>3</v>
      </c>
      <c r="DG349" s="2" t="s">
        <v>3</v>
      </c>
      <c r="DH349" s="2" t="s">
        <v>3</v>
      </c>
      <c r="DI349" s="2" t="s">
        <v>3</v>
      </c>
      <c r="DJ349" s="2" t="s">
        <v>3</v>
      </c>
      <c r="DK349" s="2" t="s">
        <v>3</v>
      </c>
      <c r="DL349" s="2" t="s">
        <v>3</v>
      </c>
      <c r="DM349" s="2" t="s">
        <v>3</v>
      </c>
      <c r="DN349" s="2">
        <v>0</v>
      </c>
      <c r="DO349" s="2">
        <v>0</v>
      </c>
      <c r="DP349" s="2">
        <v>1</v>
      </c>
      <c r="DQ349" s="2">
        <v>1</v>
      </c>
      <c r="DR349" s="2"/>
      <c r="DS349" s="2"/>
      <c r="DT349" s="2"/>
      <c r="DU349" s="2">
        <v>1010</v>
      </c>
      <c r="DV349" s="2" t="s">
        <v>60</v>
      </c>
      <c r="DW349" s="2" t="s">
        <v>60</v>
      </c>
      <c r="DX349" s="2">
        <v>100</v>
      </c>
      <c r="DY349" s="2"/>
      <c r="DZ349" s="2" t="s">
        <v>3</v>
      </c>
      <c r="EA349" s="2" t="s">
        <v>3</v>
      </c>
      <c r="EB349" s="2" t="s">
        <v>3</v>
      </c>
      <c r="EC349" s="2" t="s">
        <v>3</v>
      </c>
      <c r="ED349" s="2"/>
      <c r="EE349" s="2">
        <v>55393729</v>
      </c>
      <c r="EF349" s="2">
        <v>201</v>
      </c>
      <c r="EG349" s="2" t="s">
        <v>270</v>
      </c>
      <c r="EH349" s="2">
        <v>0</v>
      </c>
      <c r="EI349" s="2" t="s">
        <v>3</v>
      </c>
      <c r="EJ349" s="2">
        <v>2</v>
      </c>
      <c r="EK349" s="2">
        <v>1618</v>
      </c>
      <c r="EL349" s="2" t="s">
        <v>271</v>
      </c>
      <c r="EM349" s="2" t="s">
        <v>272</v>
      </c>
      <c r="EN349" s="2"/>
      <c r="EO349" s="2" t="s">
        <v>3</v>
      </c>
      <c r="EP349" s="2"/>
      <c r="EQ349" s="2">
        <v>0</v>
      </c>
      <c r="ER349" s="2">
        <v>146.88999999999999</v>
      </c>
      <c r="ES349" s="2">
        <v>146.88999999999999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>
        <v>0</v>
      </c>
      <c r="FR349" s="2">
        <v>0</v>
      </c>
      <c r="FS349" s="2">
        <v>0</v>
      </c>
      <c r="FT349" s="2"/>
      <c r="FU349" s="2"/>
      <c r="FV349" s="2"/>
      <c r="FW349" s="2"/>
      <c r="FX349" s="2">
        <v>0</v>
      </c>
      <c r="FY349" s="2">
        <v>0</v>
      </c>
      <c r="FZ349" s="2"/>
      <c r="GA349" s="2" t="s">
        <v>3</v>
      </c>
      <c r="GB349" s="2"/>
      <c r="GC349" s="2"/>
      <c r="GD349" s="2">
        <v>1</v>
      </c>
      <c r="GE349" s="2"/>
      <c r="GF349" s="2">
        <v>289520784</v>
      </c>
      <c r="GG349" s="2">
        <v>2</v>
      </c>
      <c r="GH349" s="2">
        <v>1</v>
      </c>
      <c r="GI349" s="2">
        <v>-2</v>
      </c>
      <c r="GJ349" s="2">
        <v>0</v>
      </c>
      <c r="GK349" s="2">
        <v>0</v>
      </c>
      <c r="GL349" s="2">
        <f t="shared" si="345"/>
        <v>0</v>
      </c>
      <c r="GM349" s="2">
        <f t="shared" si="346"/>
        <v>7344.5</v>
      </c>
      <c r="GN349" s="2">
        <f t="shared" si="347"/>
        <v>0</v>
      </c>
      <c r="GO349" s="2">
        <f t="shared" si="348"/>
        <v>7344.5</v>
      </c>
      <c r="GP349" s="2">
        <f t="shared" si="349"/>
        <v>0</v>
      </c>
      <c r="GQ349" s="2"/>
      <c r="GR349" s="2">
        <v>0</v>
      </c>
      <c r="GS349" s="2">
        <v>3</v>
      </c>
      <c r="GT349" s="2">
        <v>0</v>
      </c>
      <c r="GU349" s="2" t="s">
        <v>3</v>
      </c>
      <c r="GV349" s="2">
        <f t="shared" si="350"/>
        <v>0</v>
      </c>
      <c r="GW349" s="2">
        <v>1</v>
      </c>
      <c r="GX349" s="2">
        <f t="shared" si="351"/>
        <v>0</v>
      </c>
      <c r="GY349" s="2"/>
      <c r="GZ349" s="2"/>
      <c r="HA349" s="2">
        <v>0</v>
      </c>
      <c r="HB349" s="2">
        <v>0</v>
      </c>
      <c r="HC349" s="2">
        <f t="shared" si="352"/>
        <v>0</v>
      </c>
      <c r="HD349" s="2"/>
      <c r="HE349" s="2" t="s">
        <v>3</v>
      </c>
      <c r="HF349" s="2" t="s">
        <v>3</v>
      </c>
      <c r="HG349" s="2"/>
      <c r="HH349" s="2"/>
      <c r="HI349" s="2"/>
      <c r="HJ349" s="2"/>
      <c r="HK349" s="2"/>
      <c r="HL349" s="2"/>
      <c r="HM349" s="2" t="s">
        <v>3</v>
      </c>
      <c r="HN349" s="2" t="s">
        <v>3</v>
      </c>
      <c r="HO349" s="2" t="s">
        <v>3</v>
      </c>
      <c r="HP349" s="2" t="s">
        <v>3</v>
      </c>
      <c r="HQ349" s="2" t="s">
        <v>3</v>
      </c>
      <c r="HR349" s="2"/>
      <c r="HS349" s="2">
        <v>0</v>
      </c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>
        <v>0</v>
      </c>
      <c r="IL349" s="2"/>
      <c r="IM349" s="2"/>
      <c r="IN349" s="2"/>
      <c r="IO349" s="2"/>
      <c r="IP349" s="2"/>
      <c r="IQ349" s="2"/>
      <c r="IR349" s="2"/>
      <c r="IS349" s="2"/>
      <c r="IT349" s="2"/>
      <c r="IU349" s="2"/>
    </row>
    <row r="350" spans="1:255" x14ac:dyDescent="0.2">
      <c r="A350" s="3">
        <v>17</v>
      </c>
      <c r="B350" s="3">
        <v>1</v>
      </c>
      <c r="E350" s="3" t="s">
        <v>492</v>
      </c>
      <c r="F350" s="3" t="s">
        <v>493</v>
      </c>
      <c r="G350" s="3" t="s">
        <v>494</v>
      </c>
      <c r="H350" s="3" t="s">
        <v>60</v>
      </c>
      <c r="I350" s="3">
        <f>ROUND(50*100/100,9)</f>
        <v>50</v>
      </c>
      <c r="J350" s="3">
        <v>0</v>
      </c>
      <c r="K350" s="3">
        <f>ROUND(50*100/100,9)</f>
        <v>50</v>
      </c>
      <c r="O350" s="3">
        <f t="shared" si="328"/>
        <v>12779.43</v>
      </c>
      <c r="P350" s="3">
        <f t="shared" si="329"/>
        <v>12779.43</v>
      </c>
      <c r="Q350" s="3">
        <f t="shared" si="353"/>
        <v>0</v>
      </c>
      <c r="R350" s="3">
        <f t="shared" si="354"/>
        <v>0</v>
      </c>
      <c r="S350" s="3">
        <f t="shared" si="330"/>
        <v>0</v>
      </c>
      <c r="T350" s="3">
        <f t="shared" si="331"/>
        <v>0</v>
      </c>
      <c r="U350" s="3">
        <f t="shared" si="332"/>
        <v>0</v>
      </c>
      <c r="V350" s="3">
        <f t="shared" si="333"/>
        <v>0</v>
      </c>
      <c r="W350" s="3">
        <f t="shared" si="334"/>
        <v>0</v>
      </c>
      <c r="X350" s="3">
        <f t="shared" si="355"/>
        <v>0</v>
      </c>
      <c r="Y350" s="3">
        <f t="shared" si="356"/>
        <v>0</v>
      </c>
      <c r="AA350" s="3">
        <v>55929115</v>
      </c>
      <c r="AB350" s="3">
        <f t="shared" si="335"/>
        <v>146.88999999999999</v>
      </c>
      <c r="AC350" s="3">
        <f t="shared" si="357"/>
        <v>146.88999999999999</v>
      </c>
      <c r="AD350" s="3">
        <f t="shared" si="358"/>
        <v>0</v>
      </c>
      <c r="AE350" s="3">
        <f t="shared" si="359"/>
        <v>0</v>
      </c>
      <c r="AF350" s="3">
        <f t="shared" si="360"/>
        <v>0</v>
      </c>
      <c r="AG350" s="3">
        <f t="shared" si="336"/>
        <v>0</v>
      </c>
      <c r="AH350" s="3">
        <f t="shared" si="361"/>
        <v>0</v>
      </c>
      <c r="AI350" s="3">
        <f t="shared" si="362"/>
        <v>0</v>
      </c>
      <c r="AJ350" s="3">
        <f t="shared" si="337"/>
        <v>0</v>
      </c>
      <c r="AK350" s="3">
        <v>146.88999999999999</v>
      </c>
      <c r="AL350" s="3">
        <v>146.88999999999999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1</v>
      </c>
      <c r="AW350" s="3">
        <v>1</v>
      </c>
      <c r="AZ350" s="3">
        <v>1</v>
      </c>
      <c r="BA350" s="3">
        <v>1</v>
      </c>
      <c r="BB350" s="3">
        <v>1</v>
      </c>
      <c r="BC350" s="3">
        <v>1.74</v>
      </c>
      <c r="BD350" s="3" t="s">
        <v>3</v>
      </c>
      <c r="BE350" s="3" t="s">
        <v>3</v>
      </c>
      <c r="BF350" s="3" t="s">
        <v>3</v>
      </c>
      <c r="BG350" s="3" t="s">
        <v>3</v>
      </c>
      <c r="BH350" s="3">
        <v>3</v>
      </c>
      <c r="BI350" s="3">
        <v>2</v>
      </c>
      <c r="BJ350" s="3" t="s">
        <v>495</v>
      </c>
      <c r="BM350" s="3">
        <v>1618</v>
      </c>
      <c r="BN350" s="3">
        <v>0</v>
      </c>
      <c r="BO350" s="3" t="s">
        <v>493</v>
      </c>
      <c r="BP350" s="3">
        <v>1</v>
      </c>
      <c r="BQ350" s="3">
        <v>201</v>
      </c>
      <c r="BR350" s="3">
        <v>0</v>
      </c>
      <c r="BS350" s="3">
        <v>1</v>
      </c>
      <c r="BT350" s="3">
        <v>1</v>
      </c>
      <c r="BU350" s="3">
        <v>1</v>
      </c>
      <c r="BV350" s="3">
        <v>1</v>
      </c>
      <c r="BW350" s="3">
        <v>1</v>
      </c>
      <c r="BX350" s="3">
        <v>1</v>
      </c>
      <c r="BY350" s="3" t="s">
        <v>3</v>
      </c>
      <c r="BZ350" s="3">
        <v>0</v>
      </c>
      <c r="CA350" s="3">
        <v>0</v>
      </c>
      <c r="CB350" s="3" t="s">
        <v>3</v>
      </c>
      <c r="CE350" s="3">
        <v>1566</v>
      </c>
      <c r="CF350" s="3">
        <v>0</v>
      </c>
      <c r="CG350" s="3">
        <v>0</v>
      </c>
      <c r="CM350" s="3">
        <v>0</v>
      </c>
      <c r="CN350" s="3" t="s">
        <v>3</v>
      </c>
      <c r="CO350" s="3">
        <v>0</v>
      </c>
      <c r="CP350" s="3">
        <f t="shared" si="338"/>
        <v>12779.43</v>
      </c>
      <c r="CQ350" s="3">
        <f t="shared" si="339"/>
        <v>255.59</v>
      </c>
      <c r="CR350" s="3">
        <f t="shared" si="363"/>
        <v>0</v>
      </c>
      <c r="CS350" s="3">
        <f t="shared" si="364"/>
        <v>0</v>
      </c>
      <c r="CT350" s="3">
        <f t="shared" si="340"/>
        <v>0</v>
      </c>
      <c r="CU350" s="3">
        <f t="shared" si="341"/>
        <v>0</v>
      </c>
      <c r="CV350" s="3">
        <f t="shared" si="342"/>
        <v>0</v>
      </c>
      <c r="CW350" s="3">
        <f t="shared" si="343"/>
        <v>0</v>
      </c>
      <c r="CX350" s="3">
        <f t="shared" si="344"/>
        <v>0</v>
      </c>
      <c r="CY350" s="3">
        <f t="shared" si="365"/>
        <v>0</v>
      </c>
      <c r="CZ350" s="3">
        <f t="shared" si="366"/>
        <v>0</v>
      </c>
      <c r="DC350" s="3" t="s">
        <v>3</v>
      </c>
      <c r="DD350" s="3" t="s">
        <v>3</v>
      </c>
      <c r="DE350" s="3" t="s">
        <v>3</v>
      </c>
      <c r="DF350" s="3" t="s">
        <v>3</v>
      </c>
      <c r="DG350" s="3" t="s">
        <v>3</v>
      </c>
      <c r="DH350" s="3" t="s">
        <v>3</v>
      </c>
      <c r="DI350" s="3" t="s">
        <v>3</v>
      </c>
      <c r="DJ350" s="3" t="s">
        <v>3</v>
      </c>
      <c r="DK350" s="3" t="s">
        <v>3</v>
      </c>
      <c r="DL350" s="3" t="s">
        <v>3</v>
      </c>
      <c r="DM350" s="3" t="s">
        <v>3</v>
      </c>
      <c r="DN350" s="3">
        <v>0</v>
      </c>
      <c r="DO350" s="3">
        <v>0</v>
      </c>
      <c r="DP350" s="3">
        <v>1</v>
      </c>
      <c r="DQ350" s="3">
        <v>1</v>
      </c>
      <c r="DU350" s="3">
        <v>1010</v>
      </c>
      <c r="DV350" s="3" t="s">
        <v>60</v>
      </c>
      <c r="DW350" s="3" t="s">
        <v>60</v>
      </c>
      <c r="DX350" s="3">
        <v>100</v>
      </c>
      <c r="DZ350" s="3" t="s">
        <v>3</v>
      </c>
      <c r="EA350" s="3" t="s">
        <v>3</v>
      </c>
      <c r="EB350" s="3" t="s">
        <v>3</v>
      </c>
      <c r="EC350" s="3" t="s">
        <v>3</v>
      </c>
      <c r="EE350" s="3">
        <v>55393729</v>
      </c>
      <c r="EF350" s="3">
        <v>201</v>
      </c>
      <c r="EG350" s="3" t="s">
        <v>270</v>
      </c>
      <c r="EH350" s="3">
        <v>0</v>
      </c>
      <c r="EI350" s="3" t="s">
        <v>3</v>
      </c>
      <c r="EJ350" s="3">
        <v>2</v>
      </c>
      <c r="EK350" s="3">
        <v>1618</v>
      </c>
      <c r="EL350" s="3" t="s">
        <v>271</v>
      </c>
      <c r="EM350" s="3" t="s">
        <v>272</v>
      </c>
      <c r="EO350" s="3" t="s">
        <v>3</v>
      </c>
      <c r="EQ350" s="3">
        <v>0</v>
      </c>
      <c r="ER350" s="3">
        <v>146.88999999999999</v>
      </c>
      <c r="ES350" s="3">
        <v>146.88999999999999</v>
      </c>
      <c r="ET350" s="3">
        <v>0</v>
      </c>
      <c r="EU350" s="3">
        <v>0</v>
      </c>
      <c r="EV350" s="3">
        <v>0</v>
      </c>
      <c r="EW350" s="3">
        <v>0</v>
      </c>
      <c r="EX350" s="3">
        <v>0</v>
      </c>
      <c r="EY350" s="3">
        <v>0</v>
      </c>
      <c r="FQ350" s="3">
        <v>0</v>
      </c>
      <c r="FR350" s="3">
        <v>0</v>
      </c>
      <c r="FS350" s="3">
        <v>0</v>
      </c>
      <c r="FX350" s="3">
        <v>0</v>
      </c>
      <c r="FY350" s="3">
        <v>0</v>
      </c>
      <c r="GA350" s="3" t="s">
        <v>3</v>
      </c>
      <c r="GD350" s="3">
        <v>1</v>
      </c>
      <c r="GF350" s="3">
        <v>289520784</v>
      </c>
      <c r="GG350" s="3">
        <v>2</v>
      </c>
      <c r="GH350" s="3">
        <v>1</v>
      </c>
      <c r="GI350" s="3">
        <v>2</v>
      </c>
      <c r="GJ350" s="3">
        <v>0</v>
      </c>
      <c r="GK350" s="3">
        <v>0</v>
      </c>
      <c r="GL350" s="3">
        <f t="shared" si="345"/>
        <v>0</v>
      </c>
      <c r="GM350" s="3">
        <f t="shared" si="346"/>
        <v>12779.43</v>
      </c>
      <c r="GN350" s="3">
        <f t="shared" si="347"/>
        <v>0</v>
      </c>
      <c r="GO350" s="3">
        <f t="shared" si="348"/>
        <v>12779.43</v>
      </c>
      <c r="GP350" s="3">
        <f t="shared" si="349"/>
        <v>0</v>
      </c>
      <c r="GR350" s="3">
        <v>0</v>
      </c>
      <c r="GS350" s="3">
        <v>3</v>
      </c>
      <c r="GT350" s="3">
        <v>0</v>
      </c>
      <c r="GU350" s="3" t="s">
        <v>3</v>
      </c>
      <c r="GV350" s="3">
        <f t="shared" si="350"/>
        <v>0</v>
      </c>
      <c r="GW350" s="3">
        <v>1</v>
      </c>
      <c r="GX350" s="3">
        <f t="shared" si="351"/>
        <v>0</v>
      </c>
      <c r="HA350" s="3">
        <v>0</v>
      </c>
      <c r="HB350" s="3">
        <v>0</v>
      </c>
      <c r="HC350" s="3">
        <f t="shared" si="352"/>
        <v>0</v>
      </c>
      <c r="HE350" s="3" t="s">
        <v>3</v>
      </c>
      <c r="HF350" s="3" t="s">
        <v>3</v>
      </c>
      <c r="HM350" s="3" t="s">
        <v>3</v>
      </c>
      <c r="HN350" s="3" t="s">
        <v>3</v>
      </c>
      <c r="HO350" s="3" t="s">
        <v>3</v>
      </c>
      <c r="HP350" s="3" t="s">
        <v>3</v>
      </c>
      <c r="HQ350" s="3" t="s">
        <v>3</v>
      </c>
      <c r="HS350" s="3">
        <v>0</v>
      </c>
      <c r="IK350" s="3">
        <v>0</v>
      </c>
    </row>
    <row r="351" spans="1:255" x14ac:dyDescent="0.2">
      <c r="A351" s="2">
        <v>17</v>
      </c>
      <c r="B351" s="2">
        <v>1</v>
      </c>
      <c r="C351" s="2"/>
      <c r="D351" s="2"/>
      <c r="E351" s="2" t="s">
        <v>496</v>
      </c>
      <c r="F351" s="2" t="s">
        <v>497</v>
      </c>
      <c r="G351" s="2" t="s">
        <v>498</v>
      </c>
      <c r="H351" s="2" t="s">
        <v>60</v>
      </c>
      <c r="I351" s="2">
        <f>ROUND((40*100)/100,9)</f>
        <v>40</v>
      </c>
      <c r="J351" s="2">
        <v>0</v>
      </c>
      <c r="K351" s="2">
        <f>ROUND((40*100)/100,9)</f>
        <v>40</v>
      </c>
      <c r="L351" s="2"/>
      <c r="M351" s="2"/>
      <c r="N351" s="2"/>
      <c r="O351" s="2">
        <f t="shared" si="328"/>
        <v>6174.4</v>
      </c>
      <c r="P351" s="2">
        <f t="shared" si="329"/>
        <v>6174.4</v>
      </c>
      <c r="Q351" s="2">
        <f t="shared" si="353"/>
        <v>0</v>
      </c>
      <c r="R351" s="2">
        <f t="shared" si="354"/>
        <v>0</v>
      </c>
      <c r="S351" s="2">
        <f t="shared" si="330"/>
        <v>0</v>
      </c>
      <c r="T351" s="2">
        <f t="shared" si="331"/>
        <v>0</v>
      </c>
      <c r="U351" s="2">
        <f t="shared" si="332"/>
        <v>0</v>
      </c>
      <c r="V351" s="2">
        <f t="shared" si="333"/>
        <v>0</v>
      </c>
      <c r="W351" s="2">
        <f t="shared" si="334"/>
        <v>0</v>
      </c>
      <c r="X351" s="2">
        <f t="shared" si="355"/>
        <v>0</v>
      </c>
      <c r="Y351" s="2">
        <f t="shared" si="356"/>
        <v>0</v>
      </c>
      <c r="Z351" s="2"/>
      <c r="AA351" s="2">
        <v>55929113</v>
      </c>
      <c r="AB351" s="2">
        <f t="shared" si="335"/>
        <v>154.36000000000001</v>
      </c>
      <c r="AC351" s="2">
        <f t="shared" si="357"/>
        <v>154.36000000000001</v>
      </c>
      <c r="AD351" s="2">
        <f t="shared" si="358"/>
        <v>0</v>
      </c>
      <c r="AE351" s="2">
        <f t="shared" si="359"/>
        <v>0</v>
      </c>
      <c r="AF351" s="2">
        <f t="shared" si="360"/>
        <v>0</v>
      </c>
      <c r="AG351" s="2">
        <f t="shared" si="336"/>
        <v>0</v>
      </c>
      <c r="AH351" s="2">
        <f t="shared" si="361"/>
        <v>0</v>
      </c>
      <c r="AI351" s="2">
        <f t="shared" si="362"/>
        <v>0</v>
      </c>
      <c r="AJ351" s="2">
        <f t="shared" si="337"/>
        <v>0</v>
      </c>
      <c r="AK351" s="2">
        <v>154.36000000000001</v>
      </c>
      <c r="AL351" s="2">
        <v>154.36000000000001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1</v>
      </c>
      <c r="AW351" s="2">
        <v>1</v>
      </c>
      <c r="AX351" s="2"/>
      <c r="AY351" s="2"/>
      <c r="AZ351" s="2">
        <v>1</v>
      </c>
      <c r="BA351" s="2">
        <v>1</v>
      </c>
      <c r="BB351" s="2">
        <v>1</v>
      </c>
      <c r="BC351" s="2">
        <v>1</v>
      </c>
      <c r="BD351" s="2" t="s">
        <v>3</v>
      </c>
      <c r="BE351" s="2" t="s">
        <v>3</v>
      </c>
      <c r="BF351" s="2" t="s">
        <v>3</v>
      </c>
      <c r="BG351" s="2" t="s">
        <v>3</v>
      </c>
      <c r="BH351" s="2">
        <v>3</v>
      </c>
      <c r="BI351" s="2">
        <v>2</v>
      </c>
      <c r="BJ351" s="2" t="s">
        <v>499</v>
      </c>
      <c r="BK351" s="2"/>
      <c r="BL351" s="2"/>
      <c r="BM351" s="2">
        <v>1618</v>
      </c>
      <c r="BN351" s="2">
        <v>0</v>
      </c>
      <c r="BO351" s="2" t="s">
        <v>3</v>
      </c>
      <c r="BP351" s="2">
        <v>0</v>
      </c>
      <c r="BQ351" s="2">
        <v>201</v>
      </c>
      <c r="BR351" s="2">
        <v>0</v>
      </c>
      <c r="BS351" s="2">
        <v>1</v>
      </c>
      <c r="BT351" s="2">
        <v>1</v>
      </c>
      <c r="BU351" s="2">
        <v>1</v>
      </c>
      <c r="BV351" s="2">
        <v>1</v>
      </c>
      <c r="BW351" s="2">
        <v>1</v>
      </c>
      <c r="BX351" s="2">
        <v>1</v>
      </c>
      <c r="BY351" s="2" t="s">
        <v>3</v>
      </c>
      <c r="BZ351" s="2">
        <v>0</v>
      </c>
      <c r="CA351" s="2">
        <v>0</v>
      </c>
      <c r="CB351" s="2" t="s">
        <v>3</v>
      </c>
      <c r="CC351" s="2"/>
      <c r="CD351" s="2"/>
      <c r="CE351" s="2">
        <v>1566</v>
      </c>
      <c r="CF351" s="2">
        <v>0</v>
      </c>
      <c r="CG351" s="2">
        <v>0</v>
      </c>
      <c r="CH351" s="2"/>
      <c r="CI351" s="2"/>
      <c r="CJ351" s="2"/>
      <c r="CK351" s="2"/>
      <c r="CL351" s="2"/>
      <c r="CM351" s="2">
        <v>0</v>
      </c>
      <c r="CN351" s="2" t="s">
        <v>3</v>
      </c>
      <c r="CO351" s="2">
        <v>0</v>
      </c>
      <c r="CP351" s="2">
        <f t="shared" si="338"/>
        <v>6174.4</v>
      </c>
      <c r="CQ351" s="2">
        <f t="shared" si="339"/>
        <v>154.36000000000001</v>
      </c>
      <c r="CR351" s="2">
        <f t="shared" si="363"/>
        <v>0</v>
      </c>
      <c r="CS351" s="2">
        <f t="shared" si="364"/>
        <v>0</v>
      </c>
      <c r="CT351" s="2">
        <f t="shared" si="340"/>
        <v>0</v>
      </c>
      <c r="CU351" s="2">
        <f t="shared" si="341"/>
        <v>0</v>
      </c>
      <c r="CV351" s="2">
        <f t="shared" si="342"/>
        <v>0</v>
      </c>
      <c r="CW351" s="2">
        <f t="shared" si="343"/>
        <v>0</v>
      </c>
      <c r="CX351" s="2">
        <f t="shared" si="344"/>
        <v>0</v>
      </c>
      <c r="CY351" s="2">
        <f t="shared" si="365"/>
        <v>0</v>
      </c>
      <c r="CZ351" s="2">
        <f t="shared" si="366"/>
        <v>0</v>
      </c>
      <c r="DA351" s="2"/>
      <c r="DB351" s="2"/>
      <c r="DC351" s="2" t="s">
        <v>3</v>
      </c>
      <c r="DD351" s="2" t="s">
        <v>3</v>
      </c>
      <c r="DE351" s="2" t="s">
        <v>3</v>
      </c>
      <c r="DF351" s="2" t="s">
        <v>3</v>
      </c>
      <c r="DG351" s="2" t="s">
        <v>3</v>
      </c>
      <c r="DH351" s="2" t="s">
        <v>3</v>
      </c>
      <c r="DI351" s="2" t="s">
        <v>3</v>
      </c>
      <c r="DJ351" s="2" t="s">
        <v>3</v>
      </c>
      <c r="DK351" s="2" t="s">
        <v>3</v>
      </c>
      <c r="DL351" s="2" t="s">
        <v>3</v>
      </c>
      <c r="DM351" s="2" t="s">
        <v>3</v>
      </c>
      <c r="DN351" s="2">
        <v>0</v>
      </c>
      <c r="DO351" s="2">
        <v>0</v>
      </c>
      <c r="DP351" s="2">
        <v>1</v>
      </c>
      <c r="DQ351" s="2">
        <v>1</v>
      </c>
      <c r="DR351" s="2"/>
      <c r="DS351" s="2"/>
      <c r="DT351" s="2"/>
      <c r="DU351" s="2">
        <v>1010</v>
      </c>
      <c r="DV351" s="2" t="s">
        <v>60</v>
      </c>
      <c r="DW351" s="2" t="s">
        <v>60</v>
      </c>
      <c r="DX351" s="2">
        <v>100</v>
      </c>
      <c r="DY351" s="2"/>
      <c r="DZ351" s="2" t="s">
        <v>3</v>
      </c>
      <c r="EA351" s="2" t="s">
        <v>3</v>
      </c>
      <c r="EB351" s="2" t="s">
        <v>3</v>
      </c>
      <c r="EC351" s="2" t="s">
        <v>3</v>
      </c>
      <c r="ED351" s="2"/>
      <c r="EE351" s="2">
        <v>55393729</v>
      </c>
      <c r="EF351" s="2">
        <v>201</v>
      </c>
      <c r="EG351" s="2" t="s">
        <v>270</v>
      </c>
      <c r="EH351" s="2">
        <v>0</v>
      </c>
      <c r="EI351" s="2" t="s">
        <v>3</v>
      </c>
      <c r="EJ351" s="2">
        <v>2</v>
      </c>
      <c r="EK351" s="2">
        <v>1618</v>
      </c>
      <c r="EL351" s="2" t="s">
        <v>271</v>
      </c>
      <c r="EM351" s="2" t="s">
        <v>272</v>
      </c>
      <c r="EN351" s="2"/>
      <c r="EO351" s="2" t="s">
        <v>3</v>
      </c>
      <c r="EP351" s="2"/>
      <c r="EQ351" s="2">
        <v>0</v>
      </c>
      <c r="ER351" s="2">
        <v>154.36000000000001</v>
      </c>
      <c r="ES351" s="2">
        <v>154.36000000000001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>
        <v>0</v>
      </c>
      <c r="FR351" s="2">
        <v>0</v>
      </c>
      <c r="FS351" s="2">
        <v>0</v>
      </c>
      <c r="FT351" s="2"/>
      <c r="FU351" s="2"/>
      <c r="FV351" s="2"/>
      <c r="FW351" s="2"/>
      <c r="FX351" s="2">
        <v>0</v>
      </c>
      <c r="FY351" s="2">
        <v>0</v>
      </c>
      <c r="FZ351" s="2"/>
      <c r="GA351" s="2" t="s">
        <v>3</v>
      </c>
      <c r="GB351" s="2"/>
      <c r="GC351" s="2"/>
      <c r="GD351" s="2">
        <v>1</v>
      </c>
      <c r="GE351" s="2"/>
      <c r="GF351" s="2">
        <v>1589584764</v>
      </c>
      <c r="GG351" s="2">
        <v>2</v>
      </c>
      <c r="GH351" s="2">
        <v>1</v>
      </c>
      <c r="GI351" s="2">
        <v>-2</v>
      </c>
      <c r="GJ351" s="2">
        <v>0</v>
      </c>
      <c r="GK351" s="2">
        <v>0</v>
      </c>
      <c r="GL351" s="2">
        <f t="shared" si="345"/>
        <v>0</v>
      </c>
      <c r="GM351" s="2">
        <f t="shared" si="346"/>
        <v>6174.4</v>
      </c>
      <c r="GN351" s="2">
        <f t="shared" si="347"/>
        <v>0</v>
      </c>
      <c r="GO351" s="2">
        <f t="shared" si="348"/>
        <v>6174.4</v>
      </c>
      <c r="GP351" s="2">
        <f t="shared" si="349"/>
        <v>0</v>
      </c>
      <c r="GQ351" s="2"/>
      <c r="GR351" s="2">
        <v>0</v>
      </c>
      <c r="GS351" s="2">
        <v>3</v>
      </c>
      <c r="GT351" s="2">
        <v>0</v>
      </c>
      <c r="GU351" s="2" t="s">
        <v>3</v>
      </c>
      <c r="GV351" s="2">
        <f t="shared" si="350"/>
        <v>0</v>
      </c>
      <c r="GW351" s="2">
        <v>1</v>
      </c>
      <c r="GX351" s="2">
        <f t="shared" si="351"/>
        <v>0</v>
      </c>
      <c r="GY351" s="2"/>
      <c r="GZ351" s="2"/>
      <c r="HA351" s="2">
        <v>0</v>
      </c>
      <c r="HB351" s="2">
        <v>0</v>
      </c>
      <c r="HC351" s="2">
        <f t="shared" si="352"/>
        <v>0</v>
      </c>
      <c r="HD351" s="2"/>
      <c r="HE351" s="2" t="s">
        <v>3</v>
      </c>
      <c r="HF351" s="2" t="s">
        <v>3</v>
      </c>
      <c r="HG351" s="2"/>
      <c r="HH351" s="2"/>
      <c r="HI351" s="2"/>
      <c r="HJ351" s="2"/>
      <c r="HK351" s="2"/>
      <c r="HL351" s="2"/>
      <c r="HM351" s="2" t="s">
        <v>3</v>
      </c>
      <c r="HN351" s="2" t="s">
        <v>3</v>
      </c>
      <c r="HO351" s="2" t="s">
        <v>3</v>
      </c>
      <c r="HP351" s="2" t="s">
        <v>3</v>
      </c>
      <c r="HQ351" s="2" t="s">
        <v>3</v>
      </c>
      <c r="HR351" s="2"/>
      <c r="HS351" s="2">
        <v>0</v>
      </c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>
        <v>0</v>
      </c>
      <c r="IL351" s="2"/>
      <c r="IM351" s="2"/>
      <c r="IN351" s="2"/>
      <c r="IO351" s="2"/>
      <c r="IP351" s="2"/>
      <c r="IQ351" s="2"/>
      <c r="IR351" s="2"/>
      <c r="IS351" s="2"/>
      <c r="IT351" s="2"/>
      <c r="IU351" s="2"/>
    </row>
    <row r="352" spans="1:255" x14ac:dyDescent="0.2">
      <c r="A352" s="3">
        <v>17</v>
      </c>
      <c r="B352" s="3">
        <v>1</v>
      </c>
      <c r="E352" s="3" t="s">
        <v>496</v>
      </c>
      <c r="F352" s="3" t="s">
        <v>497</v>
      </c>
      <c r="G352" s="3" t="s">
        <v>498</v>
      </c>
      <c r="H352" s="3" t="s">
        <v>60</v>
      </c>
      <c r="I352" s="3">
        <f>ROUND((40*100)/100,9)</f>
        <v>40</v>
      </c>
      <c r="J352" s="3">
        <v>0</v>
      </c>
      <c r="K352" s="3">
        <f>ROUND((40*100)/100,9)</f>
        <v>40</v>
      </c>
      <c r="O352" s="3">
        <f t="shared" si="328"/>
        <v>12287.06</v>
      </c>
      <c r="P352" s="3">
        <f t="shared" si="329"/>
        <v>12287.06</v>
      </c>
      <c r="Q352" s="3">
        <f t="shared" si="353"/>
        <v>0</v>
      </c>
      <c r="R352" s="3">
        <f t="shared" si="354"/>
        <v>0</v>
      </c>
      <c r="S352" s="3">
        <f t="shared" si="330"/>
        <v>0</v>
      </c>
      <c r="T352" s="3">
        <f t="shared" si="331"/>
        <v>0</v>
      </c>
      <c r="U352" s="3">
        <f t="shared" si="332"/>
        <v>0</v>
      </c>
      <c r="V352" s="3">
        <f t="shared" si="333"/>
        <v>0</v>
      </c>
      <c r="W352" s="3">
        <f t="shared" si="334"/>
        <v>0</v>
      </c>
      <c r="X352" s="3">
        <f t="shared" si="355"/>
        <v>0</v>
      </c>
      <c r="Y352" s="3">
        <f t="shared" si="356"/>
        <v>0</v>
      </c>
      <c r="AA352" s="3">
        <v>55929115</v>
      </c>
      <c r="AB352" s="3">
        <f t="shared" si="335"/>
        <v>154.36000000000001</v>
      </c>
      <c r="AC352" s="3">
        <f t="shared" si="357"/>
        <v>154.36000000000001</v>
      </c>
      <c r="AD352" s="3">
        <f t="shared" si="358"/>
        <v>0</v>
      </c>
      <c r="AE352" s="3">
        <f t="shared" si="359"/>
        <v>0</v>
      </c>
      <c r="AF352" s="3">
        <f t="shared" si="360"/>
        <v>0</v>
      </c>
      <c r="AG352" s="3">
        <f t="shared" si="336"/>
        <v>0</v>
      </c>
      <c r="AH352" s="3">
        <f t="shared" si="361"/>
        <v>0</v>
      </c>
      <c r="AI352" s="3">
        <f t="shared" si="362"/>
        <v>0</v>
      </c>
      <c r="AJ352" s="3">
        <f t="shared" si="337"/>
        <v>0</v>
      </c>
      <c r="AK352" s="3">
        <v>154.36000000000001</v>
      </c>
      <c r="AL352" s="3">
        <v>154.36000000000001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1</v>
      </c>
      <c r="AW352" s="3">
        <v>1</v>
      </c>
      <c r="AZ352" s="3">
        <v>1</v>
      </c>
      <c r="BA352" s="3">
        <v>1</v>
      </c>
      <c r="BB352" s="3">
        <v>1</v>
      </c>
      <c r="BC352" s="3">
        <v>1.99</v>
      </c>
      <c r="BD352" s="3" t="s">
        <v>3</v>
      </c>
      <c r="BE352" s="3" t="s">
        <v>3</v>
      </c>
      <c r="BF352" s="3" t="s">
        <v>3</v>
      </c>
      <c r="BG352" s="3" t="s">
        <v>3</v>
      </c>
      <c r="BH352" s="3">
        <v>3</v>
      </c>
      <c r="BI352" s="3">
        <v>2</v>
      </c>
      <c r="BJ352" s="3" t="s">
        <v>499</v>
      </c>
      <c r="BM352" s="3">
        <v>1618</v>
      </c>
      <c r="BN352" s="3">
        <v>0</v>
      </c>
      <c r="BO352" s="3" t="s">
        <v>497</v>
      </c>
      <c r="BP352" s="3">
        <v>1</v>
      </c>
      <c r="BQ352" s="3">
        <v>201</v>
      </c>
      <c r="BR352" s="3">
        <v>0</v>
      </c>
      <c r="BS352" s="3">
        <v>1</v>
      </c>
      <c r="BT352" s="3">
        <v>1</v>
      </c>
      <c r="BU352" s="3">
        <v>1</v>
      </c>
      <c r="BV352" s="3">
        <v>1</v>
      </c>
      <c r="BW352" s="3">
        <v>1</v>
      </c>
      <c r="BX352" s="3">
        <v>1</v>
      </c>
      <c r="BY352" s="3" t="s">
        <v>3</v>
      </c>
      <c r="BZ352" s="3">
        <v>0</v>
      </c>
      <c r="CA352" s="3">
        <v>0</v>
      </c>
      <c r="CB352" s="3" t="s">
        <v>3</v>
      </c>
      <c r="CE352" s="3">
        <v>1566</v>
      </c>
      <c r="CF352" s="3">
        <v>0</v>
      </c>
      <c r="CG352" s="3">
        <v>0</v>
      </c>
      <c r="CM352" s="3">
        <v>0</v>
      </c>
      <c r="CN352" s="3" t="s">
        <v>3</v>
      </c>
      <c r="CO352" s="3">
        <v>0</v>
      </c>
      <c r="CP352" s="3">
        <f t="shared" si="338"/>
        <v>12287.06</v>
      </c>
      <c r="CQ352" s="3">
        <f t="shared" si="339"/>
        <v>307.18</v>
      </c>
      <c r="CR352" s="3">
        <f t="shared" si="363"/>
        <v>0</v>
      </c>
      <c r="CS352" s="3">
        <f t="shared" si="364"/>
        <v>0</v>
      </c>
      <c r="CT352" s="3">
        <f t="shared" si="340"/>
        <v>0</v>
      </c>
      <c r="CU352" s="3">
        <f t="shared" si="341"/>
        <v>0</v>
      </c>
      <c r="CV352" s="3">
        <f t="shared" si="342"/>
        <v>0</v>
      </c>
      <c r="CW352" s="3">
        <f t="shared" si="343"/>
        <v>0</v>
      </c>
      <c r="CX352" s="3">
        <f t="shared" si="344"/>
        <v>0</v>
      </c>
      <c r="CY352" s="3">
        <f t="shared" si="365"/>
        <v>0</v>
      </c>
      <c r="CZ352" s="3">
        <f t="shared" si="366"/>
        <v>0</v>
      </c>
      <c r="DC352" s="3" t="s">
        <v>3</v>
      </c>
      <c r="DD352" s="3" t="s">
        <v>3</v>
      </c>
      <c r="DE352" s="3" t="s">
        <v>3</v>
      </c>
      <c r="DF352" s="3" t="s">
        <v>3</v>
      </c>
      <c r="DG352" s="3" t="s">
        <v>3</v>
      </c>
      <c r="DH352" s="3" t="s">
        <v>3</v>
      </c>
      <c r="DI352" s="3" t="s">
        <v>3</v>
      </c>
      <c r="DJ352" s="3" t="s">
        <v>3</v>
      </c>
      <c r="DK352" s="3" t="s">
        <v>3</v>
      </c>
      <c r="DL352" s="3" t="s">
        <v>3</v>
      </c>
      <c r="DM352" s="3" t="s">
        <v>3</v>
      </c>
      <c r="DN352" s="3">
        <v>0</v>
      </c>
      <c r="DO352" s="3">
        <v>0</v>
      </c>
      <c r="DP352" s="3">
        <v>1</v>
      </c>
      <c r="DQ352" s="3">
        <v>1</v>
      </c>
      <c r="DU352" s="3">
        <v>1010</v>
      </c>
      <c r="DV352" s="3" t="s">
        <v>60</v>
      </c>
      <c r="DW352" s="3" t="s">
        <v>60</v>
      </c>
      <c r="DX352" s="3">
        <v>100</v>
      </c>
      <c r="DZ352" s="3" t="s">
        <v>3</v>
      </c>
      <c r="EA352" s="3" t="s">
        <v>3</v>
      </c>
      <c r="EB352" s="3" t="s">
        <v>3</v>
      </c>
      <c r="EC352" s="3" t="s">
        <v>3</v>
      </c>
      <c r="EE352" s="3">
        <v>55393729</v>
      </c>
      <c r="EF352" s="3">
        <v>201</v>
      </c>
      <c r="EG352" s="3" t="s">
        <v>270</v>
      </c>
      <c r="EH352" s="3">
        <v>0</v>
      </c>
      <c r="EI352" s="3" t="s">
        <v>3</v>
      </c>
      <c r="EJ352" s="3">
        <v>2</v>
      </c>
      <c r="EK352" s="3">
        <v>1618</v>
      </c>
      <c r="EL352" s="3" t="s">
        <v>271</v>
      </c>
      <c r="EM352" s="3" t="s">
        <v>272</v>
      </c>
      <c r="EO352" s="3" t="s">
        <v>3</v>
      </c>
      <c r="EQ352" s="3">
        <v>0</v>
      </c>
      <c r="ER352" s="3">
        <v>154.36000000000001</v>
      </c>
      <c r="ES352" s="3">
        <v>154.36000000000001</v>
      </c>
      <c r="ET352" s="3">
        <v>0</v>
      </c>
      <c r="EU352" s="3">
        <v>0</v>
      </c>
      <c r="EV352" s="3">
        <v>0</v>
      </c>
      <c r="EW352" s="3">
        <v>0</v>
      </c>
      <c r="EX352" s="3">
        <v>0</v>
      </c>
      <c r="EY352" s="3">
        <v>0</v>
      </c>
      <c r="FQ352" s="3">
        <v>0</v>
      </c>
      <c r="FR352" s="3">
        <v>0</v>
      </c>
      <c r="FS352" s="3">
        <v>0</v>
      </c>
      <c r="FX352" s="3">
        <v>0</v>
      </c>
      <c r="FY352" s="3">
        <v>0</v>
      </c>
      <c r="GA352" s="3" t="s">
        <v>3</v>
      </c>
      <c r="GD352" s="3">
        <v>1</v>
      </c>
      <c r="GF352" s="3">
        <v>1589584764</v>
      </c>
      <c r="GG352" s="3">
        <v>2</v>
      </c>
      <c r="GH352" s="3">
        <v>1</v>
      </c>
      <c r="GI352" s="3">
        <v>2</v>
      </c>
      <c r="GJ352" s="3">
        <v>0</v>
      </c>
      <c r="GK352" s="3">
        <v>0</v>
      </c>
      <c r="GL352" s="3">
        <f t="shared" si="345"/>
        <v>0</v>
      </c>
      <c r="GM352" s="3">
        <f t="shared" si="346"/>
        <v>12287.06</v>
      </c>
      <c r="GN352" s="3">
        <f t="shared" si="347"/>
        <v>0</v>
      </c>
      <c r="GO352" s="3">
        <f t="shared" si="348"/>
        <v>12287.06</v>
      </c>
      <c r="GP352" s="3">
        <f t="shared" si="349"/>
        <v>0</v>
      </c>
      <c r="GR352" s="3">
        <v>0</v>
      </c>
      <c r="GS352" s="3">
        <v>3</v>
      </c>
      <c r="GT352" s="3">
        <v>0</v>
      </c>
      <c r="GU352" s="3" t="s">
        <v>3</v>
      </c>
      <c r="GV352" s="3">
        <f t="shared" si="350"/>
        <v>0</v>
      </c>
      <c r="GW352" s="3">
        <v>1</v>
      </c>
      <c r="GX352" s="3">
        <f t="shared" si="351"/>
        <v>0</v>
      </c>
      <c r="HA352" s="3">
        <v>0</v>
      </c>
      <c r="HB352" s="3">
        <v>0</v>
      </c>
      <c r="HC352" s="3">
        <f t="shared" si="352"/>
        <v>0</v>
      </c>
      <c r="HE352" s="3" t="s">
        <v>3</v>
      </c>
      <c r="HF352" s="3" t="s">
        <v>3</v>
      </c>
      <c r="HM352" s="3" t="s">
        <v>3</v>
      </c>
      <c r="HN352" s="3" t="s">
        <v>3</v>
      </c>
      <c r="HO352" s="3" t="s">
        <v>3</v>
      </c>
      <c r="HP352" s="3" t="s">
        <v>3</v>
      </c>
      <c r="HQ352" s="3" t="s">
        <v>3</v>
      </c>
      <c r="HS352" s="3">
        <v>0</v>
      </c>
      <c r="IK352" s="3">
        <v>0</v>
      </c>
    </row>
    <row r="353" spans="1:255" x14ac:dyDescent="0.2">
      <c r="A353" s="2">
        <v>17</v>
      </c>
      <c r="B353" s="2">
        <v>1</v>
      </c>
      <c r="C353" s="2"/>
      <c r="D353" s="2"/>
      <c r="E353" s="2" t="s">
        <v>500</v>
      </c>
      <c r="F353" s="2" t="s">
        <v>501</v>
      </c>
      <c r="G353" s="2" t="s">
        <v>502</v>
      </c>
      <c r="H353" s="2" t="s">
        <v>486</v>
      </c>
      <c r="I353" s="2">
        <f>ROUND(4460*1.02,9)</f>
        <v>4549.2</v>
      </c>
      <c r="J353" s="2">
        <v>0</v>
      </c>
      <c r="K353" s="2">
        <f>ROUND(4460*1.02,9)</f>
        <v>4549.2</v>
      </c>
      <c r="L353" s="2"/>
      <c r="M353" s="2"/>
      <c r="N353" s="2"/>
      <c r="O353" s="2">
        <f t="shared" si="328"/>
        <v>37621.879999999997</v>
      </c>
      <c r="P353" s="2">
        <f t="shared" si="329"/>
        <v>37621.879999999997</v>
      </c>
      <c r="Q353" s="2">
        <f t="shared" si="353"/>
        <v>0</v>
      </c>
      <c r="R353" s="2">
        <f t="shared" si="354"/>
        <v>0</v>
      </c>
      <c r="S353" s="2">
        <f t="shared" si="330"/>
        <v>0</v>
      </c>
      <c r="T353" s="2">
        <f t="shared" si="331"/>
        <v>0</v>
      </c>
      <c r="U353" s="2">
        <f t="shared" si="332"/>
        <v>0</v>
      </c>
      <c r="V353" s="2">
        <f t="shared" si="333"/>
        <v>0</v>
      </c>
      <c r="W353" s="2">
        <f t="shared" si="334"/>
        <v>0</v>
      </c>
      <c r="X353" s="2">
        <f t="shared" si="355"/>
        <v>0</v>
      </c>
      <c r="Y353" s="2">
        <f t="shared" si="356"/>
        <v>0</v>
      </c>
      <c r="Z353" s="2"/>
      <c r="AA353" s="2">
        <v>55929113</v>
      </c>
      <c r="AB353" s="2">
        <f t="shared" si="335"/>
        <v>8.27</v>
      </c>
      <c r="AC353" s="2">
        <f t="shared" si="357"/>
        <v>8.27</v>
      </c>
      <c r="AD353" s="2">
        <f t="shared" si="358"/>
        <v>0</v>
      </c>
      <c r="AE353" s="2">
        <f t="shared" si="359"/>
        <v>0</v>
      </c>
      <c r="AF353" s="2">
        <f t="shared" si="360"/>
        <v>0</v>
      </c>
      <c r="AG353" s="2">
        <f t="shared" si="336"/>
        <v>0</v>
      </c>
      <c r="AH353" s="2">
        <f t="shared" si="361"/>
        <v>0</v>
      </c>
      <c r="AI353" s="2">
        <f t="shared" si="362"/>
        <v>0</v>
      </c>
      <c r="AJ353" s="2">
        <f t="shared" si="337"/>
        <v>0</v>
      </c>
      <c r="AK353" s="2">
        <v>8.27</v>
      </c>
      <c r="AL353" s="2">
        <v>8.27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1</v>
      </c>
      <c r="AW353" s="2">
        <v>1</v>
      </c>
      <c r="AX353" s="2"/>
      <c r="AY353" s="2"/>
      <c r="AZ353" s="2">
        <v>1</v>
      </c>
      <c r="BA353" s="2">
        <v>1</v>
      </c>
      <c r="BB353" s="2">
        <v>1</v>
      </c>
      <c r="BC353" s="2">
        <v>1</v>
      </c>
      <c r="BD353" s="2" t="s">
        <v>3</v>
      </c>
      <c r="BE353" s="2" t="s">
        <v>3</v>
      </c>
      <c r="BF353" s="2" t="s">
        <v>3</v>
      </c>
      <c r="BG353" s="2" t="s">
        <v>3</v>
      </c>
      <c r="BH353" s="2">
        <v>3</v>
      </c>
      <c r="BI353" s="2">
        <v>2</v>
      </c>
      <c r="BJ353" s="2" t="s">
        <v>501</v>
      </c>
      <c r="BK353" s="2"/>
      <c r="BL353" s="2"/>
      <c r="BM353" s="2">
        <v>400005</v>
      </c>
      <c r="BN353" s="2">
        <v>0</v>
      </c>
      <c r="BO353" s="2" t="s">
        <v>3</v>
      </c>
      <c r="BP353" s="2">
        <v>0</v>
      </c>
      <c r="BQ353" s="2">
        <v>213</v>
      </c>
      <c r="BR353" s="2">
        <v>0</v>
      </c>
      <c r="BS353" s="2">
        <v>1</v>
      </c>
      <c r="BT353" s="2">
        <v>1</v>
      </c>
      <c r="BU353" s="2">
        <v>1</v>
      </c>
      <c r="BV353" s="2">
        <v>1</v>
      </c>
      <c r="BW353" s="2">
        <v>1</v>
      </c>
      <c r="BX353" s="2">
        <v>1</v>
      </c>
      <c r="BY353" s="2" t="s">
        <v>3</v>
      </c>
      <c r="BZ353" s="2">
        <v>0</v>
      </c>
      <c r="CA353" s="2">
        <v>0</v>
      </c>
      <c r="CB353" s="2" t="s">
        <v>3</v>
      </c>
      <c r="CC353" s="2"/>
      <c r="CD353" s="2"/>
      <c r="CE353" s="2">
        <v>1566</v>
      </c>
      <c r="CF353" s="2">
        <v>0</v>
      </c>
      <c r="CG353" s="2">
        <v>0</v>
      </c>
      <c r="CH353" s="2"/>
      <c r="CI353" s="2"/>
      <c r="CJ353" s="2"/>
      <c r="CK353" s="2"/>
      <c r="CL353" s="2"/>
      <c r="CM353" s="2">
        <v>0</v>
      </c>
      <c r="CN353" s="2" t="s">
        <v>3</v>
      </c>
      <c r="CO353" s="2">
        <v>0</v>
      </c>
      <c r="CP353" s="2">
        <f t="shared" si="338"/>
        <v>37621.879999999997</v>
      </c>
      <c r="CQ353" s="2">
        <f t="shared" si="339"/>
        <v>8.27</v>
      </c>
      <c r="CR353" s="2">
        <f t="shared" si="363"/>
        <v>0</v>
      </c>
      <c r="CS353" s="2">
        <f t="shared" si="364"/>
        <v>0</v>
      </c>
      <c r="CT353" s="2">
        <f t="shared" si="340"/>
        <v>0</v>
      </c>
      <c r="CU353" s="2">
        <f t="shared" si="341"/>
        <v>0</v>
      </c>
      <c r="CV353" s="2">
        <f t="shared" si="342"/>
        <v>0</v>
      </c>
      <c r="CW353" s="2">
        <f t="shared" si="343"/>
        <v>0</v>
      </c>
      <c r="CX353" s="2">
        <f t="shared" si="344"/>
        <v>0</v>
      </c>
      <c r="CY353" s="2">
        <f t="shared" si="365"/>
        <v>0</v>
      </c>
      <c r="CZ353" s="2">
        <f t="shared" si="366"/>
        <v>0</v>
      </c>
      <c r="DA353" s="2"/>
      <c r="DB353" s="2"/>
      <c r="DC353" s="2" t="s">
        <v>3</v>
      </c>
      <c r="DD353" s="2" t="s">
        <v>3</v>
      </c>
      <c r="DE353" s="2" t="s">
        <v>3</v>
      </c>
      <c r="DF353" s="2" t="s">
        <v>3</v>
      </c>
      <c r="DG353" s="2" t="s">
        <v>3</v>
      </c>
      <c r="DH353" s="2" t="s">
        <v>3</v>
      </c>
      <c r="DI353" s="2" t="s">
        <v>3</v>
      </c>
      <c r="DJ353" s="2" t="s">
        <v>3</v>
      </c>
      <c r="DK353" s="2" t="s">
        <v>3</v>
      </c>
      <c r="DL353" s="2" t="s">
        <v>3</v>
      </c>
      <c r="DM353" s="2" t="s">
        <v>3</v>
      </c>
      <c r="DN353" s="2">
        <v>0</v>
      </c>
      <c r="DO353" s="2">
        <v>0</v>
      </c>
      <c r="DP353" s="2">
        <v>1</v>
      </c>
      <c r="DQ353" s="2">
        <v>1</v>
      </c>
      <c r="DR353" s="2"/>
      <c r="DS353" s="2"/>
      <c r="DT353" s="2"/>
      <c r="DU353" s="2">
        <v>1003</v>
      </c>
      <c r="DV353" s="2" t="s">
        <v>486</v>
      </c>
      <c r="DW353" s="2" t="s">
        <v>486</v>
      </c>
      <c r="DX353" s="2">
        <v>1</v>
      </c>
      <c r="DY353" s="2"/>
      <c r="DZ353" s="2" t="s">
        <v>3</v>
      </c>
      <c r="EA353" s="2" t="s">
        <v>3</v>
      </c>
      <c r="EB353" s="2" t="s">
        <v>3</v>
      </c>
      <c r="EC353" s="2" t="s">
        <v>3</v>
      </c>
      <c r="ED353" s="2"/>
      <c r="EE353" s="2">
        <v>55393628</v>
      </c>
      <c r="EF353" s="2">
        <v>213</v>
      </c>
      <c r="EG353" s="2" t="s">
        <v>208</v>
      </c>
      <c r="EH353" s="2">
        <v>0</v>
      </c>
      <c r="EI353" s="2" t="s">
        <v>3</v>
      </c>
      <c r="EJ353" s="2">
        <v>1</v>
      </c>
      <c r="EK353" s="2">
        <v>400005</v>
      </c>
      <c r="EL353" s="2" t="s">
        <v>208</v>
      </c>
      <c r="EM353" s="2" t="s">
        <v>209</v>
      </c>
      <c r="EN353" s="2"/>
      <c r="EO353" s="2" t="s">
        <v>3</v>
      </c>
      <c r="EP353" s="2"/>
      <c r="EQ353" s="2">
        <v>16</v>
      </c>
      <c r="ER353" s="2">
        <v>0</v>
      </c>
      <c r="ES353" s="2">
        <v>8.27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>
        <v>0</v>
      </c>
      <c r="FR353" s="2">
        <v>0</v>
      </c>
      <c r="FS353" s="2">
        <v>0</v>
      </c>
      <c r="FT353" s="2"/>
      <c r="FU353" s="2"/>
      <c r="FV353" s="2"/>
      <c r="FW353" s="2"/>
      <c r="FX353" s="2">
        <v>0</v>
      </c>
      <c r="FY353" s="2">
        <v>0</v>
      </c>
      <c r="FZ353" s="2"/>
      <c r="GA353" s="2" t="s">
        <v>503</v>
      </c>
      <c r="GB353" s="2"/>
      <c r="GC353" s="2"/>
      <c r="GD353" s="2">
        <v>1</v>
      </c>
      <c r="GE353" s="2"/>
      <c r="GF353" s="2">
        <v>-2134288609</v>
      </c>
      <c r="GG353" s="2">
        <v>2</v>
      </c>
      <c r="GH353" s="2">
        <v>4</v>
      </c>
      <c r="GI353" s="2">
        <v>-2</v>
      </c>
      <c r="GJ353" s="2">
        <v>0</v>
      </c>
      <c r="GK353" s="2">
        <v>0</v>
      </c>
      <c r="GL353" s="2">
        <f t="shared" si="345"/>
        <v>0</v>
      </c>
      <c r="GM353" s="2">
        <f t="shared" si="346"/>
        <v>37621.879999999997</v>
      </c>
      <c r="GN353" s="2">
        <f t="shared" si="347"/>
        <v>0</v>
      </c>
      <c r="GO353" s="2">
        <f t="shared" si="348"/>
        <v>37621.879999999997</v>
      </c>
      <c r="GP353" s="2">
        <f t="shared" si="349"/>
        <v>0</v>
      </c>
      <c r="GQ353" s="2"/>
      <c r="GR353" s="2">
        <v>1</v>
      </c>
      <c r="GS353" s="2">
        <v>2</v>
      </c>
      <c r="GT353" s="2">
        <v>0</v>
      </c>
      <c r="GU353" s="2" t="s">
        <v>3</v>
      </c>
      <c r="GV353" s="2">
        <f t="shared" si="350"/>
        <v>0</v>
      </c>
      <c r="GW353" s="2">
        <v>1</v>
      </c>
      <c r="GX353" s="2">
        <f t="shared" si="351"/>
        <v>0</v>
      </c>
      <c r="GY353" s="2"/>
      <c r="GZ353" s="2"/>
      <c r="HA353" s="2">
        <v>0</v>
      </c>
      <c r="HB353" s="2">
        <v>0</v>
      </c>
      <c r="HC353" s="2">
        <f t="shared" si="352"/>
        <v>0</v>
      </c>
      <c r="HD353" s="2"/>
      <c r="HE353" s="2" t="s">
        <v>211</v>
      </c>
      <c r="HF353" s="2" t="s">
        <v>30</v>
      </c>
      <c r="HG353" s="2"/>
      <c r="HH353" s="2"/>
      <c r="HI353" s="2"/>
      <c r="HJ353" s="2"/>
      <c r="HK353" s="2"/>
      <c r="HL353" s="2"/>
      <c r="HM353" s="2" t="s">
        <v>3</v>
      </c>
      <c r="HN353" s="2" t="s">
        <v>3</v>
      </c>
      <c r="HO353" s="2" t="s">
        <v>3</v>
      </c>
      <c r="HP353" s="2" t="s">
        <v>3</v>
      </c>
      <c r="HQ353" s="2" t="s">
        <v>3</v>
      </c>
      <c r="HR353" s="2"/>
      <c r="HS353" s="2">
        <v>0</v>
      </c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>
        <v>0</v>
      </c>
      <c r="IL353" s="2"/>
      <c r="IM353" s="2"/>
      <c r="IN353" s="2"/>
      <c r="IO353" s="2"/>
      <c r="IP353" s="2"/>
      <c r="IQ353" s="2"/>
      <c r="IR353" s="2"/>
      <c r="IS353" s="2"/>
      <c r="IT353" s="2"/>
      <c r="IU353" s="2"/>
    </row>
    <row r="354" spans="1:255" x14ac:dyDescent="0.2">
      <c r="A354" s="3">
        <v>17</v>
      </c>
      <c r="B354" s="3">
        <v>1</v>
      </c>
      <c r="E354" s="3" t="s">
        <v>500</v>
      </c>
      <c r="F354" s="3" t="s">
        <v>501</v>
      </c>
      <c r="G354" s="3" t="s">
        <v>502</v>
      </c>
      <c r="H354" s="3" t="s">
        <v>486</v>
      </c>
      <c r="I354" s="3">
        <f>ROUND(4460*1.02,9)</f>
        <v>4549.2</v>
      </c>
      <c r="J354" s="3">
        <v>0</v>
      </c>
      <c r="K354" s="3">
        <f>ROUND(4460*1.02,9)</f>
        <v>4549.2</v>
      </c>
      <c r="O354" s="3">
        <f t="shared" si="328"/>
        <v>370199.3</v>
      </c>
      <c r="P354" s="3">
        <f t="shared" si="329"/>
        <v>370199.3</v>
      </c>
      <c r="Q354" s="3">
        <f t="shared" si="353"/>
        <v>0</v>
      </c>
      <c r="R354" s="3">
        <f t="shared" si="354"/>
        <v>0</v>
      </c>
      <c r="S354" s="3">
        <f t="shared" si="330"/>
        <v>0</v>
      </c>
      <c r="T354" s="3">
        <f t="shared" si="331"/>
        <v>0</v>
      </c>
      <c r="U354" s="3">
        <f t="shared" si="332"/>
        <v>0</v>
      </c>
      <c r="V354" s="3">
        <f t="shared" si="333"/>
        <v>0</v>
      </c>
      <c r="W354" s="3">
        <f t="shared" si="334"/>
        <v>0</v>
      </c>
      <c r="X354" s="3">
        <f t="shared" si="355"/>
        <v>0</v>
      </c>
      <c r="Y354" s="3">
        <f t="shared" si="356"/>
        <v>0</v>
      </c>
      <c r="AA354" s="3">
        <v>55929115</v>
      </c>
      <c r="AB354" s="3">
        <f t="shared" si="335"/>
        <v>8.27</v>
      </c>
      <c r="AC354" s="3">
        <f t="shared" si="357"/>
        <v>8.27</v>
      </c>
      <c r="AD354" s="3">
        <f t="shared" si="358"/>
        <v>0</v>
      </c>
      <c r="AE354" s="3">
        <f t="shared" si="359"/>
        <v>0</v>
      </c>
      <c r="AF354" s="3">
        <f t="shared" si="360"/>
        <v>0</v>
      </c>
      <c r="AG354" s="3">
        <f t="shared" si="336"/>
        <v>0</v>
      </c>
      <c r="AH354" s="3">
        <f t="shared" si="361"/>
        <v>0</v>
      </c>
      <c r="AI354" s="3">
        <f t="shared" si="362"/>
        <v>0</v>
      </c>
      <c r="AJ354" s="3">
        <f t="shared" si="337"/>
        <v>0</v>
      </c>
      <c r="AK354" s="3">
        <v>8.27</v>
      </c>
      <c r="AL354" s="3">
        <v>8.27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1</v>
      </c>
      <c r="AW354" s="3">
        <v>1</v>
      </c>
      <c r="AZ354" s="3">
        <v>1</v>
      </c>
      <c r="BA354" s="3">
        <v>1</v>
      </c>
      <c r="BB354" s="3">
        <v>1</v>
      </c>
      <c r="BC354" s="3">
        <v>9.84</v>
      </c>
      <c r="BD354" s="3" t="s">
        <v>3</v>
      </c>
      <c r="BE354" s="3" t="s">
        <v>3</v>
      </c>
      <c r="BF354" s="3" t="s">
        <v>3</v>
      </c>
      <c r="BG354" s="3" t="s">
        <v>3</v>
      </c>
      <c r="BH354" s="3">
        <v>3</v>
      </c>
      <c r="BI354" s="3">
        <v>2</v>
      </c>
      <c r="BJ354" s="3" t="s">
        <v>501</v>
      </c>
      <c r="BM354" s="3">
        <v>400005</v>
      </c>
      <c r="BN354" s="3">
        <v>0</v>
      </c>
      <c r="BO354" s="3" t="s">
        <v>3</v>
      </c>
      <c r="BP354" s="3">
        <v>0</v>
      </c>
      <c r="BQ354" s="3">
        <v>213</v>
      </c>
      <c r="BR354" s="3">
        <v>0</v>
      </c>
      <c r="BS354" s="3">
        <v>1</v>
      </c>
      <c r="BT354" s="3">
        <v>1</v>
      </c>
      <c r="BU354" s="3">
        <v>1</v>
      </c>
      <c r="BV354" s="3">
        <v>1</v>
      </c>
      <c r="BW354" s="3">
        <v>1</v>
      </c>
      <c r="BX354" s="3">
        <v>1</v>
      </c>
      <c r="BY354" s="3" t="s">
        <v>3</v>
      </c>
      <c r="BZ354" s="3">
        <v>0</v>
      </c>
      <c r="CA354" s="3">
        <v>0</v>
      </c>
      <c r="CB354" s="3" t="s">
        <v>3</v>
      </c>
      <c r="CE354" s="3">
        <v>1566</v>
      </c>
      <c r="CF354" s="3">
        <v>0</v>
      </c>
      <c r="CG354" s="3">
        <v>0</v>
      </c>
      <c r="CM354" s="3">
        <v>0</v>
      </c>
      <c r="CN354" s="3" t="s">
        <v>3</v>
      </c>
      <c r="CO354" s="3">
        <v>0</v>
      </c>
      <c r="CP354" s="3">
        <f t="shared" si="338"/>
        <v>370199.3</v>
      </c>
      <c r="CQ354" s="3">
        <f t="shared" si="339"/>
        <v>81.38</v>
      </c>
      <c r="CR354" s="3">
        <f t="shared" si="363"/>
        <v>0</v>
      </c>
      <c r="CS354" s="3">
        <f t="shared" si="364"/>
        <v>0</v>
      </c>
      <c r="CT354" s="3">
        <f t="shared" si="340"/>
        <v>0</v>
      </c>
      <c r="CU354" s="3">
        <f t="shared" si="341"/>
        <v>0</v>
      </c>
      <c r="CV354" s="3">
        <f t="shared" si="342"/>
        <v>0</v>
      </c>
      <c r="CW354" s="3">
        <f t="shared" si="343"/>
        <v>0</v>
      </c>
      <c r="CX354" s="3">
        <f t="shared" si="344"/>
        <v>0</v>
      </c>
      <c r="CY354" s="3">
        <f t="shared" si="365"/>
        <v>0</v>
      </c>
      <c r="CZ354" s="3">
        <f t="shared" si="366"/>
        <v>0</v>
      </c>
      <c r="DC354" s="3" t="s">
        <v>3</v>
      </c>
      <c r="DD354" s="3" t="s">
        <v>3</v>
      </c>
      <c r="DE354" s="3" t="s">
        <v>3</v>
      </c>
      <c r="DF354" s="3" t="s">
        <v>3</v>
      </c>
      <c r="DG354" s="3" t="s">
        <v>3</v>
      </c>
      <c r="DH354" s="3" t="s">
        <v>3</v>
      </c>
      <c r="DI354" s="3" t="s">
        <v>3</v>
      </c>
      <c r="DJ354" s="3" t="s">
        <v>3</v>
      </c>
      <c r="DK354" s="3" t="s">
        <v>3</v>
      </c>
      <c r="DL354" s="3" t="s">
        <v>3</v>
      </c>
      <c r="DM354" s="3" t="s">
        <v>3</v>
      </c>
      <c r="DN354" s="3">
        <v>0</v>
      </c>
      <c r="DO354" s="3">
        <v>0</v>
      </c>
      <c r="DP354" s="3">
        <v>1</v>
      </c>
      <c r="DQ354" s="3">
        <v>1</v>
      </c>
      <c r="DU354" s="3">
        <v>1003</v>
      </c>
      <c r="DV354" s="3" t="s">
        <v>486</v>
      </c>
      <c r="DW354" s="3" t="s">
        <v>486</v>
      </c>
      <c r="DX354" s="3">
        <v>1</v>
      </c>
      <c r="DZ354" s="3" t="s">
        <v>3</v>
      </c>
      <c r="EA354" s="3" t="s">
        <v>3</v>
      </c>
      <c r="EB354" s="3" t="s">
        <v>3</v>
      </c>
      <c r="EC354" s="3" t="s">
        <v>3</v>
      </c>
      <c r="EE354" s="3">
        <v>55393628</v>
      </c>
      <c r="EF354" s="3">
        <v>213</v>
      </c>
      <c r="EG354" s="3" t="s">
        <v>208</v>
      </c>
      <c r="EH354" s="3">
        <v>0</v>
      </c>
      <c r="EI354" s="3" t="s">
        <v>3</v>
      </c>
      <c r="EJ354" s="3">
        <v>1</v>
      </c>
      <c r="EK354" s="3">
        <v>400005</v>
      </c>
      <c r="EL354" s="3" t="s">
        <v>208</v>
      </c>
      <c r="EM354" s="3" t="s">
        <v>209</v>
      </c>
      <c r="EO354" s="3" t="s">
        <v>3</v>
      </c>
      <c r="EQ354" s="3">
        <v>16</v>
      </c>
      <c r="ER354" s="3">
        <v>0</v>
      </c>
      <c r="ES354" s="3">
        <v>8.27</v>
      </c>
      <c r="ET354" s="3">
        <v>0</v>
      </c>
      <c r="EU354" s="3">
        <v>0</v>
      </c>
      <c r="EV354" s="3">
        <v>0</v>
      </c>
      <c r="EW354" s="3">
        <v>0</v>
      </c>
      <c r="EX354" s="3">
        <v>0</v>
      </c>
      <c r="EY354" s="3">
        <v>0</v>
      </c>
      <c r="EZ354" s="3">
        <v>5</v>
      </c>
      <c r="FC354" s="3">
        <v>1</v>
      </c>
      <c r="FD354" s="3">
        <v>18</v>
      </c>
      <c r="FF354" s="3">
        <v>97.34</v>
      </c>
      <c r="FQ354" s="3">
        <v>0</v>
      </c>
      <c r="FR354" s="3">
        <v>0</v>
      </c>
      <c r="FS354" s="3">
        <v>0</v>
      </c>
      <c r="FX354" s="3">
        <v>0</v>
      </c>
      <c r="FY354" s="3">
        <v>0</v>
      </c>
      <c r="GA354" s="3" t="s">
        <v>503</v>
      </c>
      <c r="GD354" s="3">
        <v>1</v>
      </c>
      <c r="GF354" s="3">
        <v>-2134288609</v>
      </c>
      <c r="GG354" s="3">
        <v>2</v>
      </c>
      <c r="GH354" s="3">
        <v>3</v>
      </c>
      <c r="GI354" s="3">
        <v>5</v>
      </c>
      <c r="GJ354" s="3">
        <v>0</v>
      </c>
      <c r="GK354" s="3">
        <v>0</v>
      </c>
      <c r="GL354" s="3">
        <f t="shared" si="345"/>
        <v>0</v>
      </c>
      <c r="GM354" s="3">
        <f t="shared" si="346"/>
        <v>370199.3</v>
      </c>
      <c r="GN354" s="3">
        <f t="shared" si="347"/>
        <v>0</v>
      </c>
      <c r="GO354" s="3">
        <f t="shared" si="348"/>
        <v>370199.3</v>
      </c>
      <c r="GP354" s="3">
        <f t="shared" si="349"/>
        <v>0</v>
      </c>
      <c r="GR354" s="3">
        <v>1</v>
      </c>
      <c r="GS354" s="3">
        <v>1</v>
      </c>
      <c r="GT354" s="3">
        <v>0</v>
      </c>
      <c r="GU354" s="3" t="s">
        <v>3</v>
      </c>
      <c r="GV354" s="3">
        <f t="shared" si="350"/>
        <v>0</v>
      </c>
      <c r="GW354" s="3">
        <v>1</v>
      </c>
      <c r="GX354" s="3">
        <f t="shared" si="351"/>
        <v>0</v>
      </c>
      <c r="HA354" s="3">
        <v>0</v>
      </c>
      <c r="HB354" s="3">
        <v>0</v>
      </c>
      <c r="HC354" s="3">
        <f t="shared" si="352"/>
        <v>0</v>
      </c>
      <c r="HE354" s="3" t="s">
        <v>211</v>
      </c>
      <c r="HF354" s="3" t="s">
        <v>30</v>
      </c>
      <c r="HM354" s="3" t="s">
        <v>3</v>
      </c>
      <c r="HN354" s="3" t="s">
        <v>3</v>
      </c>
      <c r="HO354" s="3" t="s">
        <v>3</v>
      </c>
      <c r="HP354" s="3" t="s">
        <v>3</v>
      </c>
      <c r="HQ354" s="3" t="s">
        <v>3</v>
      </c>
      <c r="HS354" s="3">
        <v>0</v>
      </c>
      <c r="IK354" s="3">
        <v>0</v>
      </c>
    </row>
    <row r="355" spans="1:255" x14ac:dyDescent="0.2">
      <c r="A355" s="2">
        <v>17</v>
      </c>
      <c r="B355" s="2">
        <v>1</v>
      </c>
      <c r="C355" s="2"/>
      <c r="D355" s="2"/>
      <c r="E355" s="2" t="s">
        <v>504</v>
      </c>
      <c r="F355" s="2" t="s">
        <v>505</v>
      </c>
      <c r="G355" s="2" t="s">
        <v>506</v>
      </c>
      <c r="H355" s="2" t="s">
        <v>486</v>
      </c>
      <c r="I355" s="2">
        <f>ROUND(150*1.02,9)</f>
        <v>153</v>
      </c>
      <c r="J355" s="2">
        <v>0</v>
      </c>
      <c r="K355" s="2">
        <f>ROUND(150*1.02,9)</f>
        <v>153</v>
      </c>
      <c r="L355" s="2"/>
      <c r="M355" s="2"/>
      <c r="N355" s="2"/>
      <c r="O355" s="2">
        <f t="shared" si="328"/>
        <v>4303.8900000000003</v>
      </c>
      <c r="P355" s="2">
        <f t="shared" si="329"/>
        <v>4303.8900000000003</v>
      </c>
      <c r="Q355" s="2">
        <f t="shared" si="353"/>
        <v>0</v>
      </c>
      <c r="R355" s="2">
        <f t="shared" si="354"/>
        <v>0</v>
      </c>
      <c r="S355" s="2">
        <f t="shared" si="330"/>
        <v>0</v>
      </c>
      <c r="T355" s="2">
        <f t="shared" si="331"/>
        <v>0</v>
      </c>
      <c r="U355" s="2">
        <f t="shared" si="332"/>
        <v>0</v>
      </c>
      <c r="V355" s="2">
        <f t="shared" si="333"/>
        <v>0</v>
      </c>
      <c r="W355" s="2">
        <f t="shared" si="334"/>
        <v>0</v>
      </c>
      <c r="X355" s="2">
        <f t="shared" si="355"/>
        <v>0</v>
      </c>
      <c r="Y355" s="2">
        <f t="shared" si="356"/>
        <v>0</v>
      </c>
      <c r="Z355" s="2"/>
      <c r="AA355" s="2">
        <v>55929113</v>
      </c>
      <c r="AB355" s="2">
        <f t="shared" si="335"/>
        <v>28.13</v>
      </c>
      <c r="AC355" s="2">
        <f t="shared" si="357"/>
        <v>28.13</v>
      </c>
      <c r="AD355" s="2">
        <f t="shared" si="358"/>
        <v>0</v>
      </c>
      <c r="AE355" s="2">
        <f t="shared" si="359"/>
        <v>0</v>
      </c>
      <c r="AF355" s="2">
        <f t="shared" si="360"/>
        <v>0</v>
      </c>
      <c r="AG355" s="2">
        <f t="shared" si="336"/>
        <v>0</v>
      </c>
      <c r="AH355" s="2">
        <f t="shared" si="361"/>
        <v>0</v>
      </c>
      <c r="AI355" s="2">
        <f t="shared" si="362"/>
        <v>0</v>
      </c>
      <c r="AJ355" s="2">
        <f t="shared" si="337"/>
        <v>0</v>
      </c>
      <c r="AK355" s="2">
        <v>28.13</v>
      </c>
      <c r="AL355" s="2">
        <v>28.13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1</v>
      </c>
      <c r="AW355" s="2">
        <v>1</v>
      </c>
      <c r="AX355" s="2"/>
      <c r="AY355" s="2"/>
      <c r="AZ355" s="2">
        <v>1</v>
      </c>
      <c r="BA355" s="2">
        <v>1</v>
      </c>
      <c r="BB355" s="2">
        <v>1</v>
      </c>
      <c r="BC355" s="2">
        <v>1</v>
      </c>
      <c r="BD355" s="2" t="s">
        <v>3</v>
      </c>
      <c r="BE355" s="2" t="s">
        <v>3</v>
      </c>
      <c r="BF355" s="2" t="s">
        <v>3</v>
      </c>
      <c r="BG355" s="2" t="s">
        <v>3</v>
      </c>
      <c r="BH355" s="2">
        <v>3</v>
      </c>
      <c r="BI355" s="2">
        <v>2</v>
      </c>
      <c r="BJ355" s="2" t="s">
        <v>505</v>
      </c>
      <c r="BK355" s="2"/>
      <c r="BL355" s="2"/>
      <c r="BM355" s="2">
        <v>400005</v>
      </c>
      <c r="BN355" s="2">
        <v>0</v>
      </c>
      <c r="BO355" s="2" t="s">
        <v>3</v>
      </c>
      <c r="BP355" s="2">
        <v>0</v>
      </c>
      <c r="BQ355" s="2">
        <v>213</v>
      </c>
      <c r="BR355" s="2">
        <v>0</v>
      </c>
      <c r="BS355" s="2">
        <v>1</v>
      </c>
      <c r="BT355" s="2">
        <v>1</v>
      </c>
      <c r="BU355" s="2">
        <v>1</v>
      </c>
      <c r="BV355" s="2">
        <v>1</v>
      </c>
      <c r="BW355" s="2">
        <v>1</v>
      </c>
      <c r="BX355" s="2">
        <v>1</v>
      </c>
      <c r="BY355" s="2" t="s">
        <v>3</v>
      </c>
      <c r="BZ355" s="2">
        <v>0</v>
      </c>
      <c r="CA355" s="2">
        <v>0</v>
      </c>
      <c r="CB355" s="2" t="s">
        <v>3</v>
      </c>
      <c r="CC355" s="2"/>
      <c r="CD355" s="2"/>
      <c r="CE355" s="2">
        <v>1566</v>
      </c>
      <c r="CF355" s="2">
        <v>0</v>
      </c>
      <c r="CG355" s="2">
        <v>0</v>
      </c>
      <c r="CH355" s="2"/>
      <c r="CI355" s="2"/>
      <c r="CJ355" s="2"/>
      <c r="CK355" s="2"/>
      <c r="CL355" s="2"/>
      <c r="CM355" s="2">
        <v>0</v>
      </c>
      <c r="CN355" s="2" t="s">
        <v>3</v>
      </c>
      <c r="CO355" s="2">
        <v>0</v>
      </c>
      <c r="CP355" s="2">
        <f t="shared" si="338"/>
        <v>4303.8900000000003</v>
      </c>
      <c r="CQ355" s="2">
        <f t="shared" si="339"/>
        <v>28.13</v>
      </c>
      <c r="CR355" s="2">
        <f t="shared" si="363"/>
        <v>0</v>
      </c>
      <c r="CS355" s="2">
        <f t="shared" si="364"/>
        <v>0</v>
      </c>
      <c r="CT355" s="2">
        <f t="shared" si="340"/>
        <v>0</v>
      </c>
      <c r="CU355" s="2">
        <f t="shared" si="341"/>
        <v>0</v>
      </c>
      <c r="CV355" s="2">
        <f t="shared" si="342"/>
        <v>0</v>
      </c>
      <c r="CW355" s="2">
        <f t="shared" si="343"/>
        <v>0</v>
      </c>
      <c r="CX355" s="2">
        <f t="shared" si="344"/>
        <v>0</v>
      </c>
      <c r="CY355" s="2">
        <f t="shared" si="365"/>
        <v>0</v>
      </c>
      <c r="CZ355" s="2">
        <f t="shared" si="366"/>
        <v>0</v>
      </c>
      <c r="DA355" s="2"/>
      <c r="DB355" s="2"/>
      <c r="DC355" s="2" t="s">
        <v>3</v>
      </c>
      <c r="DD355" s="2" t="s">
        <v>3</v>
      </c>
      <c r="DE355" s="2" t="s">
        <v>3</v>
      </c>
      <c r="DF355" s="2" t="s">
        <v>3</v>
      </c>
      <c r="DG355" s="2" t="s">
        <v>3</v>
      </c>
      <c r="DH355" s="2" t="s">
        <v>3</v>
      </c>
      <c r="DI355" s="2" t="s">
        <v>3</v>
      </c>
      <c r="DJ355" s="2" t="s">
        <v>3</v>
      </c>
      <c r="DK355" s="2" t="s">
        <v>3</v>
      </c>
      <c r="DL355" s="2" t="s">
        <v>3</v>
      </c>
      <c r="DM355" s="2" t="s">
        <v>3</v>
      </c>
      <c r="DN355" s="2">
        <v>0</v>
      </c>
      <c r="DO355" s="2">
        <v>0</v>
      </c>
      <c r="DP355" s="2">
        <v>1</v>
      </c>
      <c r="DQ355" s="2">
        <v>1</v>
      </c>
      <c r="DR355" s="2"/>
      <c r="DS355" s="2"/>
      <c r="DT355" s="2"/>
      <c r="DU355" s="2">
        <v>1003</v>
      </c>
      <c r="DV355" s="2" t="s">
        <v>486</v>
      </c>
      <c r="DW355" s="2" t="s">
        <v>486</v>
      </c>
      <c r="DX355" s="2">
        <v>1</v>
      </c>
      <c r="DY355" s="2"/>
      <c r="DZ355" s="2" t="s">
        <v>3</v>
      </c>
      <c r="EA355" s="2" t="s">
        <v>3</v>
      </c>
      <c r="EB355" s="2" t="s">
        <v>3</v>
      </c>
      <c r="EC355" s="2" t="s">
        <v>3</v>
      </c>
      <c r="ED355" s="2"/>
      <c r="EE355" s="2">
        <v>55393628</v>
      </c>
      <c r="EF355" s="2">
        <v>213</v>
      </c>
      <c r="EG355" s="2" t="s">
        <v>208</v>
      </c>
      <c r="EH355" s="2">
        <v>0</v>
      </c>
      <c r="EI355" s="2" t="s">
        <v>3</v>
      </c>
      <c r="EJ355" s="2">
        <v>1</v>
      </c>
      <c r="EK355" s="2">
        <v>400005</v>
      </c>
      <c r="EL355" s="2" t="s">
        <v>208</v>
      </c>
      <c r="EM355" s="2" t="s">
        <v>209</v>
      </c>
      <c r="EN355" s="2"/>
      <c r="EO355" s="2" t="s">
        <v>3</v>
      </c>
      <c r="EP355" s="2"/>
      <c r="EQ355" s="2">
        <v>16</v>
      </c>
      <c r="ER355" s="2">
        <v>0</v>
      </c>
      <c r="ES355" s="2">
        <v>28.13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>
        <v>0</v>
      </c>
      <c r="FR355" s="2">
        <v>0</v>
      </c>
      <c r="FS355" s="2">
        <v>0</v>
      </c>
      <c r="FT355" s="2"/>
      <c r="FU355" s="2"/>
      <c r="FV355" s="2"/>
      <c r="FW355" s="2"/>
      <c r="FX355" s="2">
        <v>0</v>
      </c>
      <c r="FY355" s="2">
        <v>0</v>
      </c>
      <c r="FZ355" s="2"/>
      <c r="GA355" s="2" t="s">
        <v>507</v>
      </c>
      <c r="GB355" s="2"/>
      <c r="GC355" s="2"/>
      <c r="GD355" s="2">
        <v>1</v>
      </c>
      <c r="GE355" s="2"/>
      <c r="GF355" s="2">
        <v>1224765771</v>
      </c>
      <c r="GG355" s="2">
        <v>2</v>
      </c>
      <c r="GH355" s="2">
        <v>4</v>
      </c>
      <c r="GI355" s="2">
        <v>-2</v>
      </c>
      <c r="GJ355" s="2">
        <v>0</v>
      </c>
      <c r="GK355" s="2">
        <v>0</v>
      </c>
      <c r="GL355" s="2">
        <f t="shared" si="345"/>
        <v>0</v>
      </c>
      <c r="GM355" s="2">
        <f t="shared" si="346"/>
        <v>4303.8900000000003</v>
      </c>
      <c r="GN355" s="2">
        <f t="shared" si="347"/>
        <v>0</v>
      </c>
      <c r="GO355" s="2">
        <f t="shared" si="348"/>
        <v>4303.8900000000003</v>
      </c>
      <c r="GP355" s="2">
        <f t="shared" si="349"/>
        <v>0</v>
      </c>
      <c r="GQ355" s="2"/>
      <c r="GR355" s="2">
        <v>1</v>
      </c>
      <c r="GS355" s="2">
        <v>2</v>
      </c>
      <c r="GT355" s="2">
        <v>0</v>
      </c>
      <c r="GU355" s="2" t="s">
        <v>3</v>
      </c>
      <c r="GV355" s="2">
        <f t="shared" si="350"/>
        <v>0</v>
      </c>
      <c r="GW355" s="2">
        <v>1</v>
      </c>
      <c r="GX355" s="2">
        <f t="shared" si="351"/>
        <v>0</v>
      </c>
      <c r="GY355" s="2"/>
      <c r="GZ355" s="2"/>
      <c r="HA355" s="2">
        <v>0</v>
      </c>
      <c r="HB355" s="2">
        <v>0</v>
      </c>
      <c r="HC355" s="2">
        <f t="shared" si="352"/>
        <v>0</v>
      </c>
      <c r="HD355" s="2"/>
      <c r="HE355" s="2" t="s">
        <v>211</v>
      </c>
      <c r="HF355" s="2" t="s">
        <v>30</v>
      </c>
      <c r="HG355" s="2"/>
      <c r="HH355" s="2"/>
      <c r="HI355" s="2"/>
      <c r="HJ355" s="2"/>
      <c r="HK355" s="2"/>
      <c r="HL355" s="2"/>
      <c r="HM355" s="2" t="s">
        <v>3</v>
      </c>
      <c r="HN355" s="2" t="s">
        <v>3</v>
      </c>
      <c r="HO355" s="2" t="s">
        <v>3</v>
      </c>
      <c r="HP355" s="2" t="s">
        <v>3</v>
      </c>
      <c r="HQ355" s="2" t="s">
        <v>3</v>
      </c>
      <c r="HR355" s="2"/>
      <c r="HS355" s="2">
        <v>0</v>
      </c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>
        <v>0</v>
      </c>
      <c r="IL355" s="2"/>
      <c r="IM355" s="2"/>
      <c r="IN355" s="2"/>
      <c r="IO355" s="2"/>
      <c r="IP355" s="2"/>
      <c r="IQ355" s="2"/>
      <c r="IR355" s="2"/>
      <c r="IS355" s="2"/>
      <c r="IT355" s="2"/>
      <c r="IU355" s="2"/>
    </row>
    <row r="356" spans="1:255" x14ac:dyDescent="0.2">
      <c r="A356" s="3">
        <v>17</v>
      </c>
      <c r="B356" s="3">
        <v>1</v>
      </c>
      <c r="E356" s="3" t="s">
        <v>504</v>
      </c>
      <c r="F356" s="3" t="s">
        <v>505</v>
      </c>
      <c r="G356" s="3" t="s">
        <v>506</v>
      </c>
      <c r="H356" s="3" t="s">
        <v>486</v>
      </c>
      <c r="I356" s="3">
        <f>ROUND(150*1.02,9)</f>
        <v>153</v>
      </c>
      <c r="J356" s="3">
        <v>0</v>
      </c>
      <c r="K356" s="3">
        <f>ROUND(150*1.02,9)</f>
        <v>153</v>
      </c>
      <c r="O356" s="3">
        <f t="shared" si="328"/>
        <v>42350.28</v>
      </c>
      <c r="P356" s="3">
        <f t="shared" si="329"/>
        <v>42350.28</v>
      </c>
      <c r="Q356" s="3">
        <f t="shared" si="353"/>
        <v>0</v>
      </c>
      <c r="R356" s="3">
        <f t="shared" si="354"/>
        <v>0</v>
      </c>
      <c r="S356" s="3">
        <f t="shared" si="330"/>
        <v>0</v>
      </c>
      <c r="T356" s="3">
        <f t="shared" si="331"/>
        <v>0</v>
      </c>
      <c r="U356" s="3">
        <f t="shared" si="332"/>
        <v>0</v>
      </c>
      <c r="V356" s="3">
        <f t="shared" si="333"/>
        <v>0</v>
      </c>
      <c r="W356" s="3">
        <f t="shared" si="334"/>
        <v>0</v>
      </c>
      <c r="X356" s="3">
        <f t="shared" si="355"/>
        <v>0</v>
      </c>
      <c r="Y356" s="3">
        <f t="shared" si="356"/>
        <v>0</v>
      </c>
      <c r="AA356" s="3">
        <v>55929115</v>
      </c>
      <c r="AB356" s="3">
        <f t="shared" si="335"/>
        <v>28.13</v>
      </c>
      <c r="AC356" s="3">
        <f t="shared" si="357"/>
        <v>28.13</v>
      </c>
      <c r="AD356" s="3">
        <f t="shared" si="358"/>
        <v>0</v>
      </c>
      <c r="AE356" s="3">
        <f t="shared" si="359"/>
        <v>0</v>
      </c>
      <c r="AF356" s="3">
        <f t="shared" si="360"/>
        <v>0</v>
      </c>
      <c r="AG356" s="3">
        <f t="shared" si="336"/>
        <v>0</v>
      </c>
      <c r="AH356" s="3">
        <f t="shared" si="361"/>
        <v>0</v>
      </c>
      <c r="AI356" s="3">
        <f t="shared" si="362"/>
        <v>0</v>
      </c>
      <c r="AJ356" s="3">
        <f t="shared" si="337"/>
        <v>0</v>
      </c>
      <c r="AK356" s="3">
        <v>28.13</v>
      </c>
      <c r="AL356" s="3">
        <v>28.13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1</v>
      </c>
      <c r="AW356" s="3">
        <v>1</v>
      </c>
      <c r="AZ356" s="3">
        <v>1</v>
      </c>
      <c r="BA356" s="3">
        <v>1</v>
      </c>
      <c r="BB356" s="3">
        <v>1</v>
      </c>
      <c r="BC356" s="3">
        <v>9.84</v>
      </c>
      <c r="BD356" s="3" t="s">
        <v>3</v>
      </c>
      <c r="BE356" s="3" t="s">
        <v>3</v>
      </c>
      <c r="BF356" s="3" t="s">
        <v>3</v>
      </c>
      <c r="BG356" s="3" t="s">
        <v>3</v>
      </c>
      <c r="BH356" s="3">
        <v>3</v>
      </c>
      <c r="BI356" s="3">
        <v>2</v>
      </c>
      <c r="BJ356" s="3" t="s">
        <v>505</v>
      </c>
      <c r="BM356" s="3">
        <v>400005</v>
      </c>
      <c r="BN356" s="3">
        <v>0</v>
      </c>
      <c r="BO356" s="3" t="s">
        <v>3</v>
      </c>
      <c r="BP356" s="3">
        <v>0</v>
      </c>
      <c r="BQ356" s="3">
        <v>213</v>
      </c>
      <c r="BR356" s="3">
        <v>0</v>
      </c>
      <c r="BS356" s="3">
        <v>1</v>
      </c>
      <c r="BT356" s="3">
        <v>1</v>
      </c>
      <c r="BU356" s="3">
        <v>1</v>
      </c>
      <c r="BV356" s="3">
        <v>1</v>
      </c>
      <c r="BW356" s="3">
        <v>1</v>
      </c>
      <c r="BX356" s="3">
        <v>1</v>
      </c>
      <c r="BY356" s="3" t="s">
        <v>3</v>
      </c>
      <c r="BZ356" s="3">
        <v>0</v>
      </c>
      <c r="CA356" s="3">
        <v>0</v>
      </c>
      <c r="CB356" s="3" t="s">
        <v>3</v>
      </c>
      <c r="CE356" s="3">
        <v>1566</v>
      </c>
      <c r="CF356" s="3">
        <v>0</v>
      </c>
      <c r="CG356" s="3">
        <v>0</v>
      </c>
      <c r="CM356" s="3">
        <v>0</v>
      </c>
      <c r="CN356" s="3" t="s">
        <v>3</v>
      </c>
      <c r="CO356" s="3">
        <v>0</v>
      </c>
      <c r="CP356" s="3">
        <f t="shared" si="338"/>
        <v>42350.28</v>
      </c>
      <c r="CQ356" s="3">
        <f t="shared" si="339"/>
        <v>276.8</v>
      </c>
      <c r="CR356" s="3">
        <f t="shared" si="363"/>
        <v>0</v>
      </c>
      <c r="CS356" s="3">
        <f t="shared" si="364"/>
        <v>0</v>
      </c>
      <c r="CT356" s="3">
        <f t="shared" si="340"/>
        <v>0</v>
      </c>
      <c r="CU356" s="3">
        <f t="shared" si="341"/>
        <v>0</v>
      </c>
      <c r="CV356" s="3">
        <f t="shared" si="342"/>
        <v>0</v>
      </c>
      <c r="CW356" s="3">
        <f t="shared" si="343"/>
        <v>0</v>
      </c>
      <c r="CX356" s="3">
        <f t="shared" si="344"/>
        <v>0</v>
      </c>
      <c r="CY356" s="3">
        <f t="shared" si="365"/>
        <v>0</v>
      </c>
      <c r="CZ356" s="3">
        <f t="shared" si="366"/>
        <v>0</v>
      </c>
      <c r="DC356" s="3" t="s">
        <v>3</v>
      </c>
      <c r="DD356" s="3" t="s">
        <v>3</v>
      </c>
      <c r="DE356" s="3" t="s">
        <v>3</v>
      </c>
      <c r="DF356" s="3" t="s">
        <v>3</v>
      </c>
      <c r="DG356" s="3" t="s">
        <v>3</v>
      </c>
      <c r="DH356" s="3" t="s">
        <v>3</v>
      </c>
      <c r="DI356" s="3" t="s">
        <v>3</v>
      </c>
      <c r="DJ356" s="3" t="s">
        <v>3</v>
      </c>
      <c r="DK356" s="3" t="s">
        <v>3</v>
      </c>
      <c r="DL356" s="3" t="s">
        <v>3</v>
      </c>
      <c r="DM356" s="3" t="s">
        <v>3</v>
      </c>
      <c r="DN356" s="3">
        <v>0</v>
      </c>
      <c r="DO356" s="3">
        <v>0</v>
      </c>
      <c r="DP356" s="3">
        <v>1</v>
      </c>
      <c r="DQ356" s="3">
        <v>1</v>
      </c>
      <c r="DU356" s="3">
        <v>1003</v>
      </c>
      <c r="DV356" s="3" t="s">
        <v>486</v>
      </c>
      <c r="DW356" s="3" t="s">
        <v>486</v>
      </c>
      <c r="DX356" s="3">
        <v>1</v>
      </c>
      <c r="DZ356" s="3" t="s">
        <v>3</v>
      </c>
      <c r="EA356" s="3" t="s">
        <v>3</v>
      </c>
      <c r="EB356" s="3" t="s">
        <v>3</v>
      </c>
      <c r="EC356" s="3" t="s">
        <v>3</v>
      </c>
      <c r="EE356" s="3">
        <v>55393628</v>
      </c>
      <c r="EF356" s="3">
        <v>213</v>
      </c>
      <c r="EG356" s="3" t="s">
        <v>208</v>
      </c>
      <c r="EH356" s="3">
        <v>0</v>
      </c>
      <c r="EI356" s="3" t="s">
        <v>3</v>
      </c>
      <c r="EJ356" s="3">
        <v>1</v>
      </c>
      <c r="EK356" s="3">
        <v>400005</v>
      </c>
      <c r="EL356" s="3" t="s">
        <v>208</v>
      </c>
      <c r="EM356" s="3" t="s">
        <v>209</v>
      </c>
      <c r="EO356" s="3" t="s">
        <v>3</v>
      </c>
      <c r="EQ356" s="3">
        <v>16</v>
      </c>
      <c r="ER356" s="3">
        <v>0</v>
      </c>
      <c r="ES356" s="3">
        <v>28.13</v>
      </c>
      <c r="ET356" s="3">
        <v>0</v>
      </c>
      <c r="EU356" s="3">
        <v>0</v>
      </c>
      <c r="EV356" s="3">
        <v>0</v>
      </c>
      <c r="EW356" s="3">
        <v>0</v>
      </c>
      <c r="EX356" s="3">
        <v>0</v>
      </c>
      <c r="EY356" s="3">
        <v>0</v>
      </c>
      <c r="EZ356" s="3">
        <v>5</v>
      </c>
      <c r="FC356" s="3">
        <v>1</v>
      </c>
      <c r="FD356" s="3">
        <v>18</v>
      </c>
      <c r="FF356" s="3">
        <v>331.06</v>
      </c>
      <c r="FQ356" s="3">
        <v>0</v>
      </c>
      <c r="FR356" s="3">
        <v>0</v>
      </c>
      <c r="FS356" s="3">
        <v>0</v>
      </c>
      <c r="FX356" s="3">
        <v>0</v>
      </c>
      <c r="FY356" s="3">
        <v>0</v>
      </c>
      <c r="GA356" s="3" t="s">
        <v>507</v>
      </c>
      <c r="GD356" s="3">
        <v>1</v>
      </c>
      <c r="GF356" s="3">
        <v>1224765771</v>
      </c>
      <c r="GG356" s="3">
        <v>2</v>
      </c>
      <c r="GH356" s="3">
        <v>3</v>
      </c>
      <c r="GI356" s="3">
        <v>5</v>
      </c>
      <c r="GJ356" s="3">
        <v>0</v>
      </c>
      <c r="GK356" s="3">
        <v>0</v>
      </c>
      <c r="GL356" s="3">
        <f t="shared" si="345"/>
        <v>0</v>
      </c>
      <c r="GM356" s="3">
        <f t="shared" si="346"/>
        <v>42350.28</v>
      </c>
      <c r="GN356" s="3">
        <f t="shared" si="347"/>
        <v>0</v>
      </c>
      <c r="GO356" s="3">
        <f t="shared" si="348"/>
        <v>42350.28</v>
      </c>
      <c r="GP356" s="3">
        <f t="shared" si="349"/>
        <v>0</v>
      </c>
      <c r="GR356" s="3">
        <v>1</v>
      </c>
      <c r="GS356" s="3">
        <v>1</v>
      </c>
      <c r="GT356" s="3">
        <v>0</v>
      </c>
      <c r="GU356" s="3" t="s">
        <v>3</v>
      </c>
      <c r="GV356" s="3">
        <f t="shared" si="350"/>
        <v>0</v>
      </c>
      <c r="GW356" s="3">
        <v>1</v>
      </c>
      <c r="GX356" s="3">
        <f t="shared" si="351"/>
        <v>0</v>
      </c>
      <c r="HA356" s="3">
        <v>0</v>
      </c>
      <c r="HB356" s="3">
        <v>0</v>
      </c>
      <c r="HC356" s="3">
        <f t="shared" si="352"/>
        <v>0</v>
      </c>
      <c r="HE356" s="3" t="s">
        <v>211</v>
      </c>
      <c r="HF356" s="3" t="s">
        <v>30</v>
      </c>
      <c r="HM356" s="3" t="s">
        <v>3</v>
      </c>
      <c r="HN356" s="3" t="s">
        <v>3</v>
      </c>
      <c r="HO356" s="3" t="s">
        <v>3</v>
      </c>
      <c r="HP356" s="3" t="s">
        <v>3</v>
      </c>
      <c r="HQ356" s="3" t="s">
        <v>3</v>
      </c>
      <c r="HS356" s="3">
        <v>0</v>
      </c>
      <c r="IK356" s="3">
        <v>0</v>
      </c>
    </row>
    <row r="357" spans="1:255" x14ac:dyDescent="0.2">
      <c r="A357" s="2">
        <v>17</v>
      </c>
      <c r="B357" s="2">
        <v>1</v>
      </c>
      <c r="C357" s="2"/>
      <c r="D357" s="2"/>
      <c r="E357" s="2" t="s">
        <v>508</v>
      </c>
      <c r="F357" s="2" t="s">
        <v>509</v>
      </c>
      <c r="G357" s="2" t="s">
        <v>510</v>
      </c>
      <c r="H357" s="2" t="s">
        <v>486</v>
      </c>
      <c r="I357" s="2">
        <f>ROUND(100*1.02,9)</f>
        <v>102</v>
      </c>
      <c r="J357" s="2">
        <v>0</v>
      </c>
      <c r="K357" s="2">
        <f>ROUND(100*1.02,9)</f>
        <v>102</v>
      </c>
      <c r="L357" s="2"/>
      <c r="M357" s="2"/>
      <c r="N357" s="2"/>
      <c r="O357" s="2">
        <f t="shared" si="328"/>
        <v>879.24</v>
      </c>
      <c r="P357" s="2">
        <f t="shared" si="329"/>
        <v>879.24</v>
      </c>
      <c r="Q357" s="2">
        <f t="shared" si="353"/>
        <v>0</v>
      </c>
      <c r="R357" s="2">
        <f t="shared" si="354"/>
        <v>0</v>
      </c>
      <c r="S357" s="2">
        <f t="shared" si="330"/>
        <v>0</v>
      </c>
      <c r="T357" s="2">
        <f t="shared" si="331"/>
        <v>0</v>
      </c>
      <c r="U357" s="2">
        <f t="shared" si="332"/>
        <v>0</v>
      </c>
      <c r="V357" s="2">
        <f t="shared" si="333"/>
        <v>0</v>
      </c>
      <c r="W357" s="2">
        <f t="shared" si="334"/>
        <v>0</v>
      </c>
      <c r="X357" s="2">
        <f t="shared" si="355"/>
        <v>0</v>
      </c>
      <c r="Y357" s="2">
        <f t="shared" si="356"/>
        <v>0</v>
      </c>
      <c r="Z357" s="2"/>
      <c r="AA357" s="2">
        <v>55929113</v>
      </c>
      <c r="AB357" s="2">
        <f t="shared" si="335"/>
        <v>8.6199999999999992</v>
      </c>
      <c r="AC357" s="2">
        <f t="shared" si="357"/>
        <v>8.6199999999999992</v>
      </c>
      <c r="AD357" s="2">
        <f t="shared" si="358"/>
        <v>0</v>
      </c>
      <c r="AE357" s="2">
        <f t="shared" si="359"/>
        <v>0</v>
      </c>
      <c r="AF357" s="2">
        <f t="shared" si="360"/>
        <v>0</v>
      </c>
      <c r="AG357" s="2">
        <f t="shared" si="336"/>
        <v>0</v>
      </c>
      <c r="AH357" s="2">
        <f t="shared" si="361"/>
        <v>0</v>
      </c>
      <c r="AI357" s="2">
        <f t="shared" si="362"/>
        <v>0</v>
      </c>
      <c r="AJ357" s="2">
        <f t="shared" si="337"/>
        <v>0</v>
      </c>
      <c r="AK357" s="2">
        <v>8.6199999999999992</v>
      </c>
      <c r="AL357" s="2">
        <v>8.6199999999999992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1</v>
      </c>
      <c r="AW357" s="2">
        <v>1</v>
      </c>
      <c r="AX357" s="2"/>
      <c r="AY357" s="2"/>
      <c r="AZ357" s="2">
        <v>1</v>
      </c>
      <c r="BA357" s="2">
        <v>1</v>
      </c>
      <c r="BB357" s="2">
        <v>1</v>
      </c>
      <c r="BC357" s="2">
        <v>1</v>
      </c>
      <c r="BD357" s="2" t="s">
        <v>3</v>
      </c>
      <c r="BE357" s="2" t="s">
        <v>3</v>
      </c>
      <c r="BF357" s="2" t="s">
        <v>3</v>
      </c>
      <c r="BG357" s="2" t="s">
        <v>3</v>
      </c>
      <c r="BH357" s="2">
        <v>3</v>
      </c>
      <c r="BI357" s="2">
        <v>2</v>
      </c>
      <c r="BJ357" s="2" t="s">
        <v>509</v>
      </c>
      <c r="BK357" s="2"/>
      <c r="BL357" s="2"/>
      <c r="BM357" s="2">
        <v>400005</v>
      </c>
      <c r="BN357" s="2">
        <v>0</v>
      </c>
      <c r="BO357" s="2" t="s">
        <v>3</v>
      </c>
      <c r="BP357" s="2">
        <v>0</v>
      </c>
      <c r="BQ357" s="2">
        <v>213</v>
      </c>
      <c r="BR357" s="2">
        <v>0</v>
      </c>
      <c r="BS357" s="2">
        <v>1</v>
      </c>
      <c r="BT357" s="2">
        <v>1</v>
      </c>
      <c r="BU357" s="2">
        <v>1</v>
      </c>
      <c r="BV357" s="2">
        <v>1</v>
      </c>
      <c r="BW357" s="2">
        <v>1</v>
      </c>
      <c r="BX357" s="2">
        <v>1</v>
      </c>
      <c r="BY357" s="2" t="s">
        <v>3</v>
      </c>
      <c r="BZ357" s="2">
        <v>0</v>
      </c>
      <c r="CA357" s="2">
        <v>0</v>
      </c>
      <c r="CB357" s="2" t="s">
        <v>3</v>
      </c>
      <c r="CC357" s="2"/>
      <c r="CD357" s="2"/>
      <c r="CE357" s="2">
        <v>1566</v>
      </c>
      <c r="CF357" s="2">
        <v>0</v>
      </c>
      <c r="CG357" s="2">
        <v>0</v>
      </c>
      <c r="CH357" s="2"/>
      <c r="CI357" s="2"/>
      <c r="CJ357" s="2"/>
      <c r="CK357" s="2"/>
      <c r="CL357" s="2"/>
      <c r="CM357" s="2">
        <v>0</v>
      </c>
      <c r="CN357" s="2" t="s">
        <v>3</v>
      </c>
      <c r="CO357" s="2">
        <v>0</v>
      </c>
      <c r="CP357" s="2">
        <f t="shared" si="338"/>
        <v>879.24</v>
      </c>
      <c r="CQ357" s="2">
        <f t="shared" si="339"/>
        <v>8.6199999999999992</v>
      </c>
      <c r="CR357" s="2">
        <f t="shared" si="363"/>
        <v>0</v>
      </c>
      <c r="CS357" s="2">
        <f t="shared" si="364"/>
        <v>0</v>
      </c>
      <c r="CT357" s="2">
        <f t="shared" si="340"/>
        <v>0</v>
      </c>
      <c r="CU357" s="2">
        <f t="shared" si="341"/>
        <v>0</v>
      </c>
      <c r="CV357" s="2">
        <f t="shared" si="342"/>
        <v>0</v>
      </c>
      <c r="CW357" s="2">
        <f t="shared" si="343"/>
        <v>0</v>
      </c>
      <c r="CX357" s="2">
        <f t="shared" si="344"/>
        <v>0</v>
      </c>
      <c r="CY357" s="2">
        <f t="shared" si="365"/>
        <v>0</v>
      </c>
      <c r="CZ357" s="2">
        <f t="shared" si="366"/>
        <v>0</v>
      </c>
      <c r="DA357" s="2"/>
      <c r="DB357" s="2"/>
      <c r="DC357" s="2" t="s">
        <v>3</v>
      </c>
      <c r="DD357" s="2" t="s">
        <v>3</v>
      </c>
      <c r="DE357" s="2" t="s">
        <v>3</v>
      </c>
      <c r="DF357" s="2" t="s">
        <v>3</v>
      </c>
      <c r="DG357" s="2" t="s">
        <v>3</v>
      </c>
      <c r="DH357" s="2" t="s">
        <v>3</v>
      </c>
      <c r="DI357" s="2" t="s">
        <v>3</v>
      </c>
      <c r="DJ357" s="2" t="s">
        <v>3</v>
      </c>
      <c r="DK357" s="2" t="s">
        <v>3</v>
      </c>
      <c r="DL357" s="2" t="s">
        <v>3</v>
      </c>
      <c r="DM357" s="2" t="s">
        <v>3</v>
      </c>
      <c r="DN357" s="2">
        <v>0</v>
      </c>
      <c r="DO357" s="2">
        <v>0</v>
      </c>
      <c r="DP357" s="2">
        <v>1</v>
      </c>
      <c r="DQ357" s="2">
        <v>1</v>
      </c>
      <c r="DR357" s="2"/>
      <c r="DS357" s="2"/>
      <c r="DT357" s="2"/>
      <c r="DU357" s="2">
        <v>1003</v>
      </c>
      <c r="DV357" s="2" t="s">
        <v>486</v>
      </c>
      <c r="DW357" s="2" t="s">
        <v>486</v>
      </c>
      <c r="DX357" s="2">
        <v>1</v>
      </c>
      <c r="DY357" s="2"/>
      <c r="DZ357" s="2" t="s">
        <v>3</v>
      </c>
      <c r="EA357" s="2" t="s">
        <v>3</v>
      </c>
      <c r="EB357" s="2" t="s">
        <v>3</v>
      </c>
      <c r="EC357" s="2" t="s">
        <v>3</v>
      </c>
      <c r="ED357" s="2"/>
      <c r="EE357" s="2">
        <v>55393628</v>
      </c>
      <c r="EF357" s="2">
        <v>213</v>
      </c>
      <c r="EG357" s="2" t="s">
        <v>208</v>
      </c>
      <c r="EH357" s="2">
        <v>0</v>
      </c>
      <c r="EI357" s="2" t="s">
        <v>3</v>
      </c>
      <c r="EJ357" s="2">
        <v>1</v>
      </c>
      <c r="EK357" s="2">
        <v>400005</v>
      </c>
      <c r="EL357" s="2" t="s">
        <v>208</v>
      </c>
      <c r="EM357" s="2" t="s">
        <v>209</v>
      </c>
      <c r="EN357" s="2"/>
      <c r="EO357" s="2" t="s">
        <v>3</v>
      </c>
      <c r="EP357" s="2"/>
      <c r="EQ357" s="2">
        <v>16</v>
      </c>
      <c r="ER357" s="2">
        <v>0</v>
      </c>
      <c r="ES357" s="2">
        <v>8.6199999999999992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>
        <v>0</v>
      </c>
      <c r="FR357" s="2">
        <v>0</v>
      </c>
      <c r="FS357" s="2">
        <v>0</v>
      </c>
      <c r="FT357" s="2"/>
      <c r="FU357" s="2"/>
      <c r="FV357" s="2"/>
      <c r="FW357" s="2"/>
      <c r="FX357" s="2">
        <v>0</v>
      </c>
      <c r="FY357" s="2">
        <v>0</v>
      </c>
      <c r="FZ357" s="2"/>
      <c r="GA357" s="2" t="s">
        <v>511</v>
      </c>
      <c r="GB357" s="2"/>
      <c r="GC357" s="2"/>
      <c r="GD357" s="2">
        <v>1</v>
      </c>
      <c r="GE357" s="2"/>
      <c r="GF357" s="2">
        <v>312040648</v>
      </c>
      <c r="GG357" s="2">
        <v>2</v>
      </c>
      <c r="GH357" s="2">
        <v>4</v>
      </c>
      <c r="GI357" s="2">
        <v>-2</v>
      </c>
      <c r="GJ357" s="2">
        <v>0</v>
      </c>
      <c r="GK357" s="2">
        <v>0</v>
      </c>
      <c r="GL357" s="2">
        <f t="shared" si="345"/>
        <v>0</v>
      </c>
      <c r="GM357" s="2">
        <f t="shared" si="346"/>
        <v>879.24</v>
      </c>
      <c r="GN357" s="2">
        <f t="shared" si="347"/>
        <v>0</v>
      </c>
      <c r="GO357" s="2">
        <f t="shared" si="348"/>
        <v>879.24</v>
      </c>
      <c r="GP357" s="2">
        <f t="shared" si="349"/>
        <v>0</v>
      </c>
      <c r="GQ357" s="2"/>
      <c r="GR357" s="2">
        <v>1</v>
      </c>
      <c r="GS357" s="2">
        <v>2</v>
      </c>
      <c r="GT357" s="2">
        <v>0</v>
      </c>
      <c r="GU357" s="2" t="s">
        <v>3</v>
      </c>
      <c r="GV357" s="2">
        <f t="shared" si="350"/>
        <v>0</v>
      </c>
      <c r="GW357" s="2">
        <v>1</v>
      </c>
      <c r="GX357" s="2">
        <f t="shared" si="351"/>
        <v>0</v>
      </c>
      <c r="GY357" s="2"/>
      <c r="GZ357" s="2"/>
      <c r="HA357" s="2">
        <v>0</v>
      </c>
      <c r="HB357" s="2">
        <v>0</v>
      </c>
      <c r="HC357" s="2">
        <f t="shared" si="352"/>
        <v>0</v>
      </c>
      <c r="HD357" s="2"/>
      <c r="HE357" s="2" t="s">
        <v>211</v>
      </c>
      <c r="HF357" s="2" t="s">
        <v>30</v>
      </c>
      <c r="HG357" s="2"/>
      <c r="HH357" s="2"/>
      <c r="HI357" s="2"/>
      <c r="HJ357" s="2"/>
      <c r="HK357" s="2"/>
      <c r="HL357" s="2"/>
      <c r="HM357" s="2" t="s">
        <v>3</v>
      </c>
      <c r="HN357" s="2" t="s">
        <v>3</v>
      </c>
      <c r="HO357" s="2" t="s">
        <v>3</v>
      </c>
      <c r="HP357" s="2" t="s">
        <v>3</v>
      </c>
      <c r="HQ357" s="2" t="s">
        <v>3</v>
      </c>
      <c r="HR357" s="2"/>
      <c r="HS357" s="2">
        <v>0</v>
      </c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>
        <v>0</v>
      </c>
      <c r="IL357" s="2"/>
      <c r="IM357" s="2"/>
      <c r="IN357" s="2"/>
      <c r="IO357" s="2"/>
      <c r="IP357" s="2"/>
      <c r="IQ357" s="2"/>
      <c r="IR357" s="2"/>
      <c r="IS357" s="2"/>
      <c r="IT357" s="2"/>
      <c r="IU357" s="2"/>
    </row>
    <row r="358" spans="1:255" x14ac:dyDescent="0.2">
      <c r="A358" s="3">
        <v>17</v>
      </c>
      <c r="B358" s="3">
        <v>1</v>
      </c>
      <c r="E358" s="3" t="s">
        <v>508</v>
      </c>
      <c r="F358" s="3" t="s">
        <v>509</v>
      </c>
      <c r="G358" s="3" t="s">
        <v>510</v>
      </c>
      <c r="H358" s="3" t="s">
        <v>486</v>
      </c>
      <c r="I358" s="3">
        <f>ROUND(100*1.02,9)</f>
        <v>102</v>
      </c>
      <c r="J358" s="3">
        <v>0</v>
      </c>
      <c r="K358" s="3">
        <f>ROUND(100*1.02,9)</f>
        <v>102</v>
      </c>
      <c r="O358" s="3">
        <f t="shared" si="328"/>
        <v>8651.7199999999993</v>
      </c>
      <c r="P358" s="3">
        <f t="shared" si="329"/>
        <v>8651.7199999999993</v>
      </c>
      <c r="Q358" s="3">
        <f t="shared" si="353"/>
        <v>0</v>
      </c>
      <c r="R358" s="3">
        <f t="shared" si="354"/>
        <v>0</v>
      </c>
      <c r="S358" s="3">
        <f t="shared" si="330"/>
        <v>0</v>
      </c>
      <c r="T358" s="3">
        <f t="shared" si="331"/>
        <v>0</v>
      </c>
      <c r="U358" s="3">
        <f t="shared" si="332"/>
        <v>0</v>
      </c>
      <c r="V358" s="3">
        <f t="shared" si="333"/>
        <v>0</v>
      </c>
      <c r="W358" s="3">
        <f t="shared" si="334"/>
        <v>0</v>
      </c>
      <c r="X358" s="3">
        <f t="shared" si="355"/>
        <v>0</v>
      </c>
      <c r="Y358" s="3">
        <f t="shared" si="356"/>
        <v>0</v>
      </c>
      <c r="AA358" s="3">
        <v>55929115</v>
      </c>
      <c r="AB358" s="3">
        <f t="shared" si="335"/>
        <v>8.6199999999999992</v>
      </c>
      <c r="AC358" s="3">
        <f t="shared" si="357"/>
        <v>8.6199999999999992</v>
      </c>
      <c r="AD358" s="3">
        <f t="shared" si="358"/>
        <v>0</v>
      </c>
      <c r="AE358" s="3">
        <f t="shared" si="359"/>
        <v>0</v>
      </c>
      <c r="AF358" s="3">
        <f t="shared" si="360"/>
        <v>0</v>
      </c>
      <c r="AG358" s="3">
        <f t="shared" si="336"/>
        <v>0</v>
      </c>
      <c r="AH358" s="3">
        <f t="shared" si="361"/>
        <v>0</v>
      </c>
      <c r="AI358" s="3">
        <f t="shared" si="362"/>
        <v>0</v>
      </c>
      <c r="AJ358" s="3">
        <f t="shared" si="337"/>
        <v>0</v>
      </c>
      <c r="AK358" s="3">
        <v>8.6199999999999992</v>
      </c>
      <c r="AL358" s="3">
        <v>8.6199999999999992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1</v>
      </c>
      <c r="AW358" s="3">
        <v>1</v>
      </c>
      <c r="AZ358" s="3">
        <v>1</v>
      </c>
      <c r="BA358" s="3">
        <v>1</v>
      </c>
      <c r="BB358" s="3">
        <v>1</v>
      </c>
      <c r="BC358" s="3">
        <v>9.84</v>
      </c>
      <c r="BD358" s="3" t="s">
        <v>3</v>
      </c>
      <c r="BE358" s="3" t="s">
        <v>3</v>
      </c>
      <c r="BF358" s="3" t="s">
        <v>3</v>
      </c>
      <c r="BG358" s="3" t="s">
        <v>3</v>
      </c>
      <c r="BH358" s="3">
        <v>3</v>
      </c>
      <c r="BI358" s="3">
        <v>2</v>
      </c>
      <c r="BJ358" s="3" t="s">
        <v>509</v>
      </c>
      <c r="BM358" s="3">
        <v>400005</v>
      </c>
      <c r="BN358" s="3">
        <v>0</v>
      </c>
      <c r="BO358" s="3" t="s">
        <v>3</v>
      </c>
      <c r="BP358" s="3">
        <v>0</v>
      </c>
      <c r="BQ358" s="3">
        <v>213</v>
      </c>
      <c r="BR358" s="3">
        <v>0</v>
      </c>
      <c r="BS358" s="3">
        <v>1</v>
      </c>
      <c r="BT358" s="3">
        <v>1</v>
      </c>
      <c r="BU358" s="3">
        <v>1</v>
      </c>
      <c r="BV358" s="3">
        <v>1</v>
      </c>
      <c r="BW358" s="3">
        <v>1</v>
      </c>
      <c r="BX358" s="3">
        <v>1</v>
      </c>
      <c r="BY358" s="3" t="s">
        <v>3</v>
      </c>
      <c r="BZ358" s="3">
        <v>0</v>
      </c>
      <c r="CA358" s="3">
        <v>0</v>
      </c>
      <c r="CB358" s="3" t="s">
        <v>3</v>
      </c>
      <c r="CE358" s="3">
        <v>1566</v>
      </c>
      <c r="CF358" s="3">
        <v>0</v>
      </c>
      <c r="CG358" s="3">
        <v>0</v>
      </c>
      <c r="CM358" s="3">
        <v>0</v>
      </c>
      <c r="CN358" s="3" t="s">
        <v>3</v>
      </c>
      <c r="CO358" s="3">
        <v>0</v>
      </c>
      <c r="CP358" s="3">
        <f t="shared" si="338"/>
        <v>8651.7199999999993</v>
      </c>
      <c r="CQ358" s="3">
        <f t="shared" si="339"/>
        <v>84.82</v>
      </c>
      <c r="CR358" s="3">
        <f t="shared" si="363"/>
        <v>0</v>
      </c>
      <c r="CS358" s="3">
        <f t="shared" si="364"/>
        <v>0</v>
      </c>
      <c r="CT358" s="3">
        <f t="shared" si="340"/>
        <v>0</v>
      </c>
      <c r="CU358" s="3">
        <f t="shared" si="341"/>
        <v>0</v>
      </c>
      <c r="CV358" s="3">
        <f t="shared" si="342"/>
        <v>0</v>
      </c>
      <c r="CW358" s="3">
        <f t="shared" si="343"/>
        <v>0</v>
      </c>
      <c r="CX358" s="3">
        <f t="shared" si="344"/>
        <v>0</v>
      </c>
      <c r="CY358" s="3">
        <f t="shared" si="365"/>
        <v>0</v>
      </c>
      <c r="CZ358" s="3">
        <f t="shared" si="366"/>
        <v>0</v>
      </c>
      <c r="DC358" s="3" t="s">
        <v>3</v>
      </c>
      <c r="DD358" s="3" t="s">
        <v>3</v>
      </c>
      <c r="DE358" s="3" t="s">
        <v>3</v>
      </c>
      <c r="DF358" s="3" t="s">
        <v>3</v>
      </c>
      <c r="DG358" s="3" t="s">
        <v>3</v>
      </c>
      <c r="DH358" s="3" t="s">
        <v>3</v>
      </c>
      <c r="DI358" s="3" t="s">
        <v>3</v>
      </c>
      <c r="DJ358" s="3" t="s">
        <v>3</v>
      </c>
      <c r="DK358" s="3" t="s">
        <v>3</v>
      </c>
      <c r="DL358" s="3" t="s">
        <v>3</v>
      </c>
      <c r="DM358" s="3" t="s">
        <v>3</v>
      </c>
      <c r="DN358" s="3">
        <v>0</v>
      </c>
      <c r="DO358" s="3">
        <v>0</v>
      </c>
      <c r="DP358" s="3">
        <v>1</v>
      </c>
      <c r="DQ358" s="3">
        <v>1</v>
      </c>
      <c r="DU358" s="3">
        <v>1003</v>
      </c>
      <c r="DV358" s="3" t="s">
        <v>486</v>
      </c>
      <c r="DW358" s="3" t="s">
        <v>486</v>
      </c>
      <c r="DX358" s="3">
        <v>1</v>
      </c>
      <c r="DZ358" s="3" t="s">
        <v>3</v>
      </c>
      <c r="EA358" s="3" t="s">
        <v>3</v>
      </c>
      <c r="EB358" s="3" t="s">
        <v>3</v>
      </c>
      <c r="EC358" s="3" t="s">
        <v>3</v>
      </c>
      <c r="EE358" s="3">
        <v>55393628</v>
      </c>
      <c r="EF358" s="3">
        <v>213</v>
      </c>
      <c r="EG358" s="3" t="s">
        <v>208</v>
      </c>
      <c r="EH358" s="3">
        <v>0</v>
      </c>
      <c r="EI358" s="3" t="s">
        <v>3</v>
      </c>
      <c r="EJ358" s="3">
        <v>1</v>
      </c>
      <c r="EK358" s="3">
        <v>400005</v>
      </c>
      <c r="EL358" s="3" t="s">
        <v>208</v>
      </c>
      <c r="EM358" s="3" t="s">
        <v>209</v>
      </c>
      <c r="EO358" s="3" t="s">
        <v>3</v>
      </c>
      <c r="EQ358" s="3">
        <v>16</v>
      </c>
      <c r="ER358" s="3">
        <v>0</v>
      </c>
      <c r="ES358" s="3">
        <v>8.6199999999999992</v>
      </c>
      <c r="ET358" s="3">
        <v>0</v>
      </c>
      <c r="EU358" s="3">
        <v>0</v>
      </c>
      <c r="EV358" s="3">
        <v>0</v>
      </c>
      <c r="EW358" s="3">
        <v>0</v>
      </c>
      <c r="EX358" s="3">
        <v>0</v>
      </c>
      <c r="EY358" s="3">
        <v>0</v>
      </c>
      <c r="EZ358" s="3">
        <v>5</v>
      </c>
      <c r="FC358" s="3">
        <v>1</v>
      </c>
      <c r="FD358" s="3">
        <v>18</v>
      </c>
      <c r="FF358" s="3">
        <v>101.4</v>
      </c>
      <c r="FQ358" s="3">
        <v>0</v>
      </c>
      <c r="FR358" s="3">
        <v>0</v>
      </c>
      <c r="FS358" s="3">
        <v>0</v>
      </c>
      <c r="FX358" s="3">
        <v>0</v>
      </c>
      <c r="FY358" s="3">
        <v>0</v>
      </c>
      <c r="GA358" s="3" t="s">
        <v>511</v>
      </c>
      <c r="GD358" s="3">
        <v>1</v>
      </c>
      <c r="GF358" s="3">
        <v>312040648</v>
      </c>
      <c r="GG358" s="3">
        <v>2</v>
      </c>
      <c r="GH358" s="3">
        <v>3</v>
      </c>
      <c r="GI358" s="3">
        <v>5</v>
      </c>
      <c r="GJ358" s="3">
        <v>0</v>
      </c>
      <c r="GK358" s="3">
        <v>0</v>
      </c>
      <c r="GL358" s="3">
        <f t="shared" si="345"/>
        <v>0</v>
      </c>
      <c r="GM358" s="3">
        <f t="shared" si="346"/>
        <v>8651.7199999999993</v>
      </c>
      <c r="GN358" s="3">
        <f t="shared" si="347"/>
        <v>0</v>
      </c>
      <c r="GO358" s="3">
        <f t="shared" si="348"/>
        <v>8651.7199999999993</v>
      </c>
      <c r="GP358" s="3">
        <f t="shared" si="349"/>
        <v>0</v>
      </c>
      <c r="GR358" s="3">
        <v>1</v>
      </c>
      <c r="GS358" s="3">
        <v>1</v>
      </c>
      <c r="GT358" s="3">
        <v>0</v>
      </c>
      <c r="GU358" s="3" t="s">
        <v>3</v>
      </c>
      <c r="GV358" s="3">
        <f t="shared" si="350"/>
        <v>0</v>
      </c>
      <c r="GW358" s="3">
        <v>1</v>
      </c>
      <c r="GX358" s="3">
        <f t="shared" si="351"/>
        <v>0</v>
      </c>
      <c r="HA358" s="3">
        <v>0</v>
      </c>
      <c r="HB358" s="3">
        <v>0</v>
      </c>
      <c r="HC358" s="3">
        <f t="shared" si="352"/>
        <v>0</v>
      </c>
      <c r="HE358" s="3" t="s">
        <v>211</v>
      </c>
      <c r="HF358" s="3" t="s">
        <v>30</v>
      </c>
      <c r="HM358" s="3" t="s">
        <v>3</v>
      </c>
      <c r="HN358" s="3" t="s">
        <v>3</v>
      </c>
      <c r="HO358" s="3" t="s">
        <v>3</v>
      </c>
      <c r="HP358" s="3" t="s">
        <v>3</v>
      </c>
      <c r="HQ358" s="3" t="s">
        <v>3</v>
      </c>
      <c r="HS358" s="3">
        <v>0</v>
      </c>
      <c r="IK358" s="3">
        <v>0</v>
      </c>
    </row>
    <row r="359" spans="1:255" x14ac:dyDescent="0.2">
      <c r="A359" s="2">
        <v>17</v>
      </c>
      <c r="B359" s="2">
        <v>1</v>
      </c>
      <c r="C359" s="2">
        <f>ROW(SmtRes!A533)</f>
        <v>533</v>
      </c>
      <c r="D359" s="2">
        <f>ROW(EtalonRes!A624)</f>
        <v>624</v>
      </c>
      <c r="E359" s="2" t="s">
        <v>512</v>
      </c>
      <c r="F359" s="2" t="s">
        <v>513</v>
      </c>
      <c r="G359" s="2" t="s">
        <v>514</v>
      </c>
      <c r="H359" s="2" t="s">
        <v>82</v>
      </c>
      <c r="I359" s="2">
        <f>ROUND(70/100,9)</f>
        <v>0.7</v>
      </c>
      <c r="J359" s="2">
        <v>0</v>
      </c>
      <c r="K359" s="2">
        <f>ROUND(70/100,9)</f>
        <v>0.7</v>
      </c>
      <c r="L359" s="2"/>
      <c r="M359" s="2"/>
      <c r="N359" s="2"/>
      <c r="O359" s="2">
        <f t="shared" si="328"/>
        <v>935.68</v>
      </c>
      <c r="P359" s="2">
        <f t="shared" si="329"/>
        <v>686.7</v>
      </c>
      <c r="Q359" s="2">
        <f>(ROUND((ROUND((((ET359*1.2))*AV359*I359),2)*BB359),2)+ROUND((ROUND(((AE359-((EU359*1.2)))*AV359*I359),2)*BS359),2))</f>
        <v>24.7</v>
      </c>
      <c r="R359" s="2">
        <f>(ROUND((ROUND((((EU359*1.2))*AV359*I359),2)*BS359),2)+ROUND((ROUND(((AE359-((EU359*1.2)))*AV359*I359),2)*BS359),2))</f>
        <v>1.1100000000000001</v>
      </c>
      <c r="S359" s="2">
        <f t="shared" si="330"/>
        <v>224.28</v>
      </c>
      <c r="T359" s="2">
        <f t="shared" si="331"/>
        <v>0</v>
      </c>
      <c r="U359" s="2">
        <f t="shared" si="332"/>
        <v>18.205235999999996</v>
      </c>
      <c r="V359" s="2">
        <f t="shared" si="333"/>
        <v>0</v>
      </c>
      <c r="W359" s="2">
        <f t="shared" si="334"/>
        <v>0</v>
      </c>
      <c r="X359" s="2">
        <f>(ROUND((((S359+ROUND((ROUND((((EU359*1.2))*AV359*I359),2)*BS359),2))*AT359)/100),2)+ROUND(((ROUND((ROUND(((AE359-((EU359*1.2)))*AV359*I359),2)*BS359),2)*AT359)/100),2))</f>
        <v>218.63</v>
      </c>
      <c r="Y359" s="2">
        <f>(ROUND((((S359+ROUND((ROUND((((EU359*1.2))*AV359*I359),2)*BS359),2))*AU359)/100),2)+ROUND(((ROUND((ROUND(((AE359-((EU359*1.2)))*AV359*I359),2)*BS359),2)*AU359)/100),2))</f>
        <v>114.95</v>
      </c>
      <c r="Z359" s="2"/>
      <c r="AA359" s="2">
        <v>55929113</v>
      </c>
      <c r="AB359" s="2">
        <f t="shared" si="335"/>
        <v>1320.732</v>
      </c>
      <c r="AC359" s="2">
        <f>ROUND(((ES359*1)),6)</f>
        <v>981</v>
      </c>
      <c r="AD359" s="2">
        <f>ROUND(((((ET359*1.2))-((EU359*1.2)))+AE359),6)</f>
        <v>33.707999999999998</v>
      </c>
      <c r="AE359" s="2">
        <f>ROUND(((EU359*1.2)),6)</f>
        <v>1.512</v>
      </c>
      <c r="AF359" s="2">
        <f>ROUND(((EV359*1.2)),6)</f>
        <v>306.024</v>
      </c>
      <c r="AG359" s="2">
        <f t="shared" si="336"/>
        <v>0</v>
      </c>
      <c r="AH359" s="2">
        <f>((EW359*1.2))</f>
        <v>24.84</v>
      </c>
      <c r="AI359" s="2">
        <f>((EX359*1.2))</f>
        <v>0</v>
      </c>
      <c r="AJ359" s="2">
        <f t="shared" si="337"/>
        <v>0</v>
      </c>
      <c r="AK359" s="2">
        <v>1264.1099999999999</v>
      </c>
      <c r="AL359" s="2">
        <v>981</v>
      </c>
      <c r="AM359" s="2">
        <v>28.09</v>
      </c>
      <c r="AN359" s="2">
        <v>1.26</v>
      </c>
      <c r="AO359" s="2">
        <v>255.02</v>
      </c>
      <c r="AP359" s="2">
        <v>0</v>
      </c>
      <c r="AQ359" s="2">
        <v>20.7</v>
      </c>
      <c r="AR359" s="2">
        <v>0</v>
      </c>
      <c r="AS359" s="2">
        <v>0</v>
      </c>
      <c r="AT359" s="2">
        <v>97</v>
      </c>
      <c r="AU359" s="2">
        <v>51</v>
      </c>
      <c r="AV359" s="2">
        <v>1.0469999999999999</v>
      </c>
      <c r="AW359" s="2">
        <v>1</v>
      </c>
      <c r="AX359" s="2"/>
      <c r="AY359" s="2"/>
      <c r="AZ359" s="2">
        <v>1</v>
      </c>
      <c r="BA359" s="2">
        <v>1</v>
      </c>
      <c r="BB359" s="2">
        <v>1</v>
      </c>
      <c r="BC359" s="2">
        <v>1</v>
      </c>
      <c r="BD359" s="2" t="s">
        <v>3</v>
      </c>
      <c r="BE359" s="2" t="s">
        <v>3</v>
      </c>
      <c r="BF359" s="2" t="s">
        <v>3</v>
      </c>
      <c r="BG359" s="2" t="s">
        <v>3</v>
      </c>
      <c r="BH359" s="2">
        <v>0</v>
      </c>
      <c r="BI359" s="2">
        <v>2</v>
      </c>
      <c r="BJ359" s="2" t="s">
        <v>515</v>
      </c>
      <c r="BK359" s="2"/>
      <c r="BL359" s="2"/>
      <c r="BM359" s="2">
        <v>67</v>
      </c>
      <c r="BN359" s="2">
        <v>0</v>
      </c>
      <c r="BO359" s="2" t="s">
        <v>513</v>
      </c>
      <c r="BP359" s="2">
        <v>1</v>
      </c>
      <c r="BQ359" s="2">
        <v>40</v>
      </c>
      <c r="BR359" s="2">
        <v>0</v>
      </c>
      <c r="BS359" s="2">
        <v>1</v>
      </c>
      <c r="BT359" s="2">
        <v>1</v>
      </c>
      <c r="BU359" s="2">
        <v>1</v>
      </c>
      <c r="BV359" s="2">
        <v>1</v>
      </c>
      <c r="BW359" s="2">
        <v>1</v>
      </c>
      <c r="BX359" s="2">
        <v>1</v>
      </c>
      <c r="BY359" s="2" t="s">
        <v>3</v>
      </c>
      <c r="BZ359" s="2">
        <v>97</v>
      </c>
      <c r="CA359" s="2">
        <v>51</v>
      </c>
      <c r="CB359" s="2" t="s">
        <v>3</v>
      </c>
      <c r="CC359" s="2"/>
      <c r="CD359" s="2"/>
      <c r="CE359" s="2">
        <v>1566</v>
      </c>
      <c r="CF359" s="2">
        <v>0</v>
      </c>
      <c r="CG359" s="2">
        <v>0</v>
      </c>
      <c r="CH359" s="2"/>
      <c r="CI359" s="2"/>
      <c r="CJ359" s="2"/>
      <c r="CK359" s="2"/>
      <c r="CL359" s="2"/>
      <c r="CM359" s="2">
        <v>0</v>
      </c>
      <c r="CN359" s="2" t="s">
        <v>1250</v>
      </c>
      <c r="CO359" s="2">
        <v>0</v>
      </c>
      <c r="CP359" s="2">
        <f t="shared" si="338"/>
        <v>935.68000000000006</v>
      </c>
      <c r="CQ359" s="2">
        <f t="shared" si="339"/>
        <v>981</v>
      </c>
      <c r="CR359" s="2">
        <f>(ROUND((ROUND((((ET359*1.2))*AV359*1),2)*BB359),2)+ROUND((ROUND(((AE359-((EU359*1.2)))*AV359*1),2)*BS359),2))</f>
        <v>35.29</v>
      </c>
      <c r="CS359" s="2">
        <f>(ROUND((ROUND((((EU359*1.2))*AV359*1),2)*BS359),2)+ROUND((ROUND(((AE359-((EU359*1.2)))*AV359*1),2)*BS359),2))</f>
        <v>1.58</v>
      </c>
      <c r="CT359" s="2">
        <f t="shared" si="340"/>
        <v>320.41000000000003</v>
      </c>
      <c r="CU359" s="2">
        <f t="shared" si="341"/>
        <v>0</v>
      </c>
      <c r="CV359" s="2">
        <f t="shared" si="342"/>
        <v>26.007479999999997</v>
      </c>
      <c r="CW359" s="2">
        <f t="shared" si="343"/>
        <v>0</v>
      </c>
      <c r="CX359" s="2">
        <f t="shared" si="344"/>
        <v>0</v>
      </c>
      <c r="CY359" s="2">
        <f>(ROUND((((S359+ROUND((ROUND((((EU359*1.2))*AV359*1),2)*BS359),2))*AT359)/100),2)+ROUND(((ROUND((ROUND(((AE359-((EU359*1.2)))*AV359*1),2)*BS359),2)*AT359)/100),2))</f>
        <v>219.08</v>
      </c>
      <c r="CZ359" s="2">
        <f>(ROUND((((S359+ROUND((ROUND((((EU359*1.2))*AV359*1),2)*BS359),2))*AU359)/100),2)+ROUND(((ROUND((ROUND(((AE359-((EU359*1.2)))*AV359*1),2)*BS359),2)*AU359)/100),2))</f>
        <v>115.19</v>
      </c>
      <c r="DA359" s="2"/>
      <c r="DB359" s="2">
        <v>125</v>
      </c>
      <c r="DC359" s="2" t="s">
        <v>3</v>
      </c>
      <c r="DD359" s="2" t="s">
        <v>62</v>
      </c>
      <c r="DE359" s="2" t="s">
        <v>63</v>
      </c>
      <c r="DF359" s="2" t="s">
        <v>63</v>
      </c>
      <c r="DG359" s="2" t="s">
        <v>63</v>
      </c>
      <c r="DH359" s="2" t="s">
        <v>3</v>
      </c>
      <c r="DI359" s="2" t="s">
        <v>63</v>
      </c>
      <c r="DJ359" s="2" t="s">
        <v>63</v>
      </c>
      <c r="DK359" s="2" t="s">
        <v>3</v>
      </c>
      <c r="DL359" s="2" t="s">
        <v>3</v>
      </c>
      <c r="DM359" s="2" t="s">
        <v>3</v>
      </c>
      <c r="DN359" s="2">
        <v>0</v>
      </c>
      <c r="DO359" s="2">
        <v>0</v>
      </c>
      <c r="DP359" s="2">
        <v>1</v>
      </c>
      <c r="DQ359" s="2">
        <v>1</v>
      </c>
      <c r="DR359" s="2"/>
      <c r="DS359" s="2"/>
      <c r="DT359" s="2"/>
      <c r="DU359" s="2">
        <v>1003</v>
      </c>
      <c r="DV359" s="2" t="s">
        <v>82</v>
      </c>
      <c r="DW359" s="2" t="s">
        <v>82</v>
      </c>
      <c r="DX359" s="2">
        <v>100</v>
      </c>
      <c r="DY359" s="2"/>
      <c r="DZ359" s="2" t="s">
        <v>3</v>
      </c>
      <c r="EA359" s="2" t="s">
        <v>3</v>
      </c>
      <c r="EB359" s="2" t="s">
        <v>3</v>
      </c>
      <c r="EC359" s="2" t="s">
        <v>3</v>
      </c>
      <c r="ED359" s="2"/>
      <c r="EE359" s="2">
        <v>55393699</v>
      </c>
      <c r="EF359" s="2">
        <v>40</v>
      </c>
      <c r="EG359" s="2" t="s">
        <v>26</v>
      </c>
      <c r="EH359" s="2">
        <v>0</v>
      </c>
      <c r="EI359" s="2" t="s">
        <v>3</v>
      </c>
      <c r="EJ359" s="2">
        <v>2</v>
      </c>
      <c r="EK359" s="2">
        <v>67</v>
      </c>
      <c r="EL359" s="2" t="s">
        <v>72</v>
      </c>
      <c r="EM359" s="2" t="s">
        <v>73</v>
      </c>
      <c r="EN359" s="2"/>
      <c r="EO359" s="2" t="s">
        <v>67</v>
      </c>
      <c r="EP359" s="2"/>
      <c r="EQ359" s="2">
        <v>0</v>
      </c>
      <c r="ER359" s="2">
        <v>1264.1099999999999</v>
      </c>
      <c r="ES359" s="2">
        <v>981</v>
      </c>
      <c r="ET359" s="2">
        <v>28.09</v>
      </c>
      <c r="EU359" s="2">
        <v>1.26</v>
      </c>
      <c r="EV359" s="2">
        <v>255.02</v>
      </c>
      <c r="EW359" s="2">
        <v>20.7</v>
      </c>
      <c r="EX359" s="2">
        <v>0</v>
      </c>
      <c r="EY359" s="2">
        <v>0</v>
      </c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>
        <v>0</v>
      </c>
      <c r="FR359" s="2">
        <v>0</v>
      </c>
      <c r="FS359" s="2">
        <v>0</v>
      </c>
      <c r="FT359" s="2"/>
      <c r="FU359" s="2"/>
      <c r="FV359" s="2"/>
      <c r="FW359" s="2"/>
      <c r="FX359" s="2">
        <v>97</v>
      </c>
      <c r="FY359" s="2">
        <v>51</v>
      </c>
      <c r="FZ359" s="2"/>
      <c r="GA359" s="2" t="s">
        <v>3</v>
      </c>
      <c r="GB359" s="2"/>
      <c r="GC359" s="2"/>
      <c r="GD359" s="2">
        <v>1</v>
      </c>
      <c r="GE359" s="2"/>
      <c r="GF359" s="2">
        <v>-638235239</v>
      </c>
      <c r="GG359" s="2">
        <v>2</v>
      </c>
      <c r="GH359" s="2">
        <v>1</v>
      </c>
      <c r="GI359" s="2">
        <v>2</v>
      </c>
      <c r="GJ359" s="2">
        <v>0</v>
      </c>
      <c r="GK359" s="2">
        <v>0</v>
      </c>
      <c r="GL359" s="2">
        <f t="shared" si="345"/>
        <v>0</v>
      </c>
      <c r="GM359" s="2">
        <f t="shared" si="346"/>
        <v>1269.26</v>
      </c>
      <c r="GN359" s="2">
        <f t="shared" si="347"/>
        <v>0</v>
      </c>
      <c r="GO359" s="2">
        <f t="shared" si="348"/>
        <v>1269.26</v>
      </c>
      <c r="GP359" s="2">
        <f t="shared" si="349"/>
        <v>0</v>
      </c>
      <c r="GQ359" s="2"/>
      <c r="GR359" s="2">
        <v>0</v>
      </c>
      <c r="GS359" s="2">
        <v>3</v>
      </c>
      <c r="GT359" s="2">
        <v>0</v>
      </c>
      <c r="GU359" s="2" t="s">
        <v>3</v>
      </c>
      <c r="GV359" s="2">
        <f t="shared" si="350"/>
        <v>0</v>
      </c>
      <c r="GW359" s="2">
        <v>1</v>
      </c>
      <c r="GX359" s="2">
        <f t="shared" si="351"/>
        <v>0</v>
      </c>
      <c r="GY359" s="2"/>
      <c r="GZ359" s="2"/>
      <c r="HA359" s="2">
        <v>0</v>
      </c>
      <c r="HB359" s="2">
        <v>0</v>
      </c>
      <c r="HC359" s="2">
        <f t="shared" si="352"/>
        <v>0</v>
      </c>
      <c r="HD359" s="2"/>
      <c r="HE359" s="2" t="s">
        <v>3</v>
      </c>
      <c r="HF359" s="2" t="s">
        <v>3</v>
      </c>
      <c r="HG359" s="2"/>
      <c r="HH359" s="2"/>
      <c r="HI359" s="2"/>
      <c r="HJ359" s="2"/>
      <c r="HK359" s="2"/>
      <c r="HL359" s="2"/>
      <c r="HM359" s="2" t="s">
        <v>3</v>
      </c>
      <c r="HN359" s="2" t="s">
        <v>3</v>
      </c>
      <c r="HO359" s="2" t="s">
        <v>3</v>
      </c>
      <c r="HP359" s="2" t="s">
        <v>3</v>
      </c>
      <c r="HQ359" s="2" t="s">
        <v>3</v>
      </c>
      <c r="HR359" s="2"/>
      <c r="HS359" s="2">
        <v>0</v>
      </c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>
        <v>0</v>
      </c>
      <c r="IL359" s="2"/>
      <c r="IM359" s="2"/>
      <c r="IN359" s="2"/>
      <c r="IO359" s="2"/>
      <c r="IP359" s="2"/>
      <c r="IQ359" s="2"/>
      <c r="IR359" s="2"/>
      <c r="IS359" s="2"/>
      <c r="IT359" s="2"/>
      <c r="IU359" s="2"/>
    </row>
    <row r="360" spans="1:255" x14ac:dyDescent="0.2">
      <c r="A360" s="3">
        <v>17</v>
      </c>
      <c r="B360" s="3">
        <v>1</v>
      </c>
      <c r="C360" s="3">
        <f>ROW(SmtRes!A544)</f>
        <v>544</v>
      </c>
      <c r="D360" s="3">
        <f>ROW(EtalonRes!A638)</f>
        <v>638</v>
      </c>
      <c r="E360" s="3" t="s">
        <v>512</v>
      </c>
      <c r="F360" s="3" t="s">
        <v>513</v>
      </c>
      <c r="G360" s="3" t="s">
        <v>514</v>
      </c>
      <c r="H360" s="3" t="s">
        <v>82</v>
      </c>
      <c r="I360" s="3">
        <f>ROUND(70/100,9)</f>
        <v>0.7</v>
      </c>
      <c r="J360" s="3">
        <v>0</v>
      </c>
      <c r="K360" s="3">
        <f>ROUND(70/100,9)</f>
        <v>0.7</v>
      </c>
      <c r="O360" s="3">
        <f t="shared" si="328"/>
        <v>14579.1</v>
      </c>
      <c r="P360" s="3">
        <f t="shared" si="329"/>
        <v>1593.14</v>
      </c>
      <c r="Q360" s="3">
        <f>(ROUND((ROUND((((ET360*1.2))*AV360*I360),2)*BB360),2)+ROUND((ROUND(((AE360-((EU360*1.2)))*AV360*I360),2)*BS360),2))</f>
        <v>347.78</v>
      </c>
      <c r="R360" s="3">
        <f>(ROUND((ROUND((((EU360*1.2))*AV360*I360),2)*BS360),2)+ROUND((ROUND(((AE360-((EU360*1.2)))*AV360*I360),2)*BS360),2))</f>
        <v>62.55</v>
      </c>
      <c r="S360" s="3">
        <f t="shared" si="330"/>
        <v>12638.18</v>
      </c>
      <c r="T360" s="3">
        <f t="shared" si="331"/>
        <v>0</v>
      </c>
      <c r="U360" s="3">
        <f t="shared" si="332"/>
        <v>18.205235999999996</v>
      </c>
      <c r="V360" s="3">
        <f t="shared" si="333"/>
        <v>0</v>
      </c>
      <c r="W360" s="3">
        <f t="shared" si="334"/>
        <v>0</v>
      </c>
      <c r="X360" s="3">
        <f>(ROUND((((S360+ROUND((ROUND((((EU360*1.2))*AV360*I360),2)*BS360),2))*AT360)/100),2)+ROUND(((ROUND((ROUND(((AE360-((EU360*1.2)))*AV360*I360),2)*BS360),2)*AT360)/100),2))</f>
        <v>12319.71</v>
      </c>
      <c r="Y360" s="3">
        <f>(ROUND((((S360+ROUND((ROUND((((EU360*1.2))*AV360*I360),2)*BS360),2))*AU360)/100),2)+ROUND(((ROUND((ROUND(((AE360-((EU360*1.2)))*AV360*I360),2)*BS360),2)*AU360)/100),2))</f>
        <v>6477.37</v>
      </c>
      <c r="AA360" s="3">
        <v>55929115</v>
      </c>
      <c r="AB360" s="3">
        <f t="shared" si="335"/>
        <v>1320.732</v>
      </c>
      <c r="AC360" s="3">
        <f>ROUND(((ES360*1)),6)</f>
        <v>981</v>
      </c>
      <c r="AD360" s="3">
        <f>ROUND(((((ET360*1.2))-((EU360*1.2)))+AE360),6)</f>
        <v>33.707999999999998</v>
      </c>
      <c r="AE360" s="3">
        <f>ROUND(((EU360*1.2)),6)</f>
        <v>1.512</v>
      </c>
      <c r="AF360" s="3">
        <f>ROUND(((EV360*1.2)),6)</f>
        <v>306.024</v>
      </c>
      <c r="AG360" s="3">
        <f t="shared" si="336"/>
        <v>0</v>
      </c>
      <c r="AH360" s="3">
        <f>((EW360*1.2))</f>
        <v>24.84</v>
      </c>
      <c r="AI360" s="3">
        <f>((EX360*1.2))</f>
        <v>0</v>
      </c>
      <c r="AJ360" s="3">
        <f t="shared" si="337"/>
        <v>0</v>
      </c>
      <c r="AK360" s="3">
        <v>1264.1099999999999</v>
      </c>
      <c r="AL360" s="3">
        <v>981</v>
      </c>
      <c r="AM360" s="3">
        <v>28.09</v>
      </c>
      <c r="AN360" s="3">
        <v>1.26</v>
      </c>
      <c r="AO360" s="3">
        <v>255.02</v>
      </c>
      <c r="AP360" s="3">
        <v>0</v>
      </c>
      <c r="AQ360" s="3">
        <v>20.7</v>
      </c>
      <c r="AR360" s="3">
        <v>0</v>
      </c>
      <c r="AS360" s="3">
        <v>0</v>
      </c>
      <c r="AT360" s="3">
        <v>97</v>
      </c>
      <c r="AU360" s="3">
        <v>51</v>
      </c>
      <c r="AV360" s="3">
        <v>1.0469999999999999</v>
      </c>
      <c r="AW360" s="3">
        <v>1</v>
      </c>
      <c r="AZ360" s="3">
        <v>1</v>
      </c>
      <c r="BA360" s="3">
        <v>56.35</v>
      </c>
      <c r="BB360" s="3">
        <v>14.08</v>
      </c>
      <c r="BC360" s="3">
        <v>2.3199999999999998</v>
      </c>
      <c r="BD360" s="3" t="s">
        <v>3</v>
      </c>
      <c r="BE360" s="3" t="s">
        <v>3</v>
      </c>
      <c r="BF360" s="3" t="s">
        <v>3</v>
      </c>
      <c r="BG360" s="3" t="s">
        <v>3</v>
      </c>
      <c r="BH360" s="3">
        <v>0</v>
      </c>
      <c r="BI360" s="3">
        <v>2</v>
      </c>
      <c r="BJ360" s="3" t="s">
        <v>515</v>
      </c>
      <c r="BM360" s="3">
        <v>67</v>
      </c>
      <c r="BN360" s="3">
        <v>0</v>
      </c>
      <c r="BO360" s="3" t="s">
        <v>513</v>
      </c>
      <c r="BP360" s="3">
        <v>1</v>
      </c>
      <c r="BQ360" s="3">
        <v>40</v>
      </c>
      <c r="BR360" s="3">
        <v>0</v>
      </c>
      <c r="BS360" s="3">
        <v>56.35</v>
      </c>
      <c r="BT360" s="3">
        <v>1</v>
      </c>
      <c r="BU360" s="3">
        <v>1</v>
      </c>
      <c r="BV360" s="3">
        <v>1</v>
      </c>
      <c r="BW360" s="3">
        <v>1</v>
      </c>
      <c r="BX360" s="3">
        <v>1</v>
      </c>
      <c r="BY360" s="3" t="s">
        <v>3</v>
      </c>
      <c r="BZ360" s="3">
        <v>97</v>
      </c>
      <c r="CA360" s="3">
        <v>51</v>
      </c>
      <c r="CB360" s="3" t="s">
        <v>3</v>
      </c>
      <c r="CE360" s="3">
        <v>1566</v>
      </c>
      <c r="CF360" s="3">
        <v>0</v>
      </c>
      <c r="CG360" s="3">
        <v>0</v>
      </c>
      <c r="CM360" s="3">
        <v>0</v>
      </c>
      <c r="CN360" s="3" t="s">
        <v>1250</v>
      </c>
      <c r="CO360" s="3">
        <v>0</v>
      </c>
      <c r="CP360" s="3">
        <f t="shared" si="338"/>
        <v>14579.1</v>
      </c>
      <c r="CQ360" s="3">
        <f t="shared" si="339"/>
        <v>2275.92</v>
      </c>
      <c r="CR360" s="3">
        <f>(ROUND((ROUND((((ET360*1.2))*AV360*1),2)*BB360),2)+ROUND((ROUND(((AE360-((EU360*1.2)))*AV360*1),2)*BS360),2))</f>
        <v>496.88</v>
      </c>
      <c r="CS360" s="3">
        <f>(ROUND((ROUND((((EU360*1.2))*AV360*1),2)*BS360),2)+ROUND((ROUND(((AE360-((EU360*1.2)))*AV360*1),2)*BS360),2))</f>
        <v>89.03</v>
      </c>
      <c r="CT360" s="3">
        <f t="shared" si="340"/>
        <v>18055.099999999999</v>
      </c>
      <c r="CU360" s="3">
        <f t="shared" si="341"/>
        <v>0</v>
      </c>
      <c r="CV360" s="3">
        <f t="shared" si="342"/>
        <v>26.007479999999997</v>
      </c>
      <c r="CW360" s="3">
        <f t="shared" si="343"/>
        <v>0</v>
      </c>
      <c r="CX360" s="3">
        <f t="shared" si="344"/>
        <v>0</v>
      </c>
      <c r="CY360" s="3">
        <f>(ROUND((((S360+ROUND((ROUND((((EU360*1.2))*AV360*1),2)*BS360),2))*AT360)/100),2)+ROUND(((ROUND((ROUND(((AE360-((EU360*1.2)))*AV360*1),2)*BS360),2)*AT360)/100),2))</f>
        <v>12345.39</v>
      </c>
      <c r="CZ360" s="3">
        <f>(ROUND((((S360+ROUND((ROUND((((EU360*1.2))*AV360*1),2)*BS360),2))*AU360)/100),2)+ROUND(((ROUND((ROUND(((AE360-((EU360*1.2)))*AV360*1),2)*BS360),2)*AU360)/100),2))</f>
        <v>6490.88</v>
      </c>
      <c r="DB360" s="3">
        <v>126</v>
      </c>
      <c r="DC360" s="3" t="s">
        <v>3</v>
      </c>
      <c r="DD360" s="3" t="s">
        <v>62</v>
      </c>
      <c r="DE360" s="3" t="s">
        <v>63</v>
      </c>
      <c r="DF360" s="3" t="s">
        <v>63</v>
      </c>
      <c r="DG360" s="3" t="s">
        <v>63</v>
      </c>
      <c r="DH360" s="3" t="s">
        <v>3</v>
      </c>
      <c r="DI360" s="3" t="s">
        <v>63</v>
      </c>
      <c r="DJ360" s="3" t="s">
        <v>63</v>
      </c>
      <c r="DK360" s="3" t="s">
        <v>3</v>
      </c>
      <c r="DL360" s="3" t="s">
        <v>3</v>
      </c>
      <c r="DM360" s="3" t="s">
        <v>3</v>
      </c>
      <c r="DN360" s="3">
        <v>0</v>
      </c>
      <c r="DO360" s="3">
        <v>0</v>
      </c>
      <c r="DP360" s="3">
        <v>1</v>
      </c>
      <c r="DQ360" s="3">
        <v>1</v>
      </c>
      <c r="DU360" s="3">
        <v>1003</v>
      </c>
      <c r="DV360" s="3" t="s">
        <v>82</v>
      </c>
      <c r="DW360" s="3" t="s">
        <v>82</v>
      </c>
      <c r="DX360" s="3">
        <v>100</v>
      </c>
      <c r="DZ360" s="3" t="s">
        <v>3</v>
      </c>
      <c r="EA360" s="3" t="s">
        <v>3</v>
      </c>
      <c r="EB360" s="3" t="s">
        <v>3</v>
      </c>
      <c r="EC360" s="3" t="s">
        <v>3</v>
      </c>
      <c r="EE360" s="3">
        <v>55393699</v>
      </c>
      <c r="EF360" s="3">
        <v>40</v>
      </c>
      <c r="EG360" s="3" t="s">
        <v>26</v>
      </c>
      <c r="EH360" s="3">
        <v>0</v>
      </c>
      <c r="EI360" s="3" t="s">
        <v>3</v>
      </c>
      <c r="EJ360" s="3">
        <v>2</v>
      </c>
      <c r="EK360" s="3">
        <v>67</v>
      </c>
      <c r="EL360" s="3" t="s">
        <v>72</v>
      </c>
      <c r="EM360" s="3" t="s">
        <v>73</v>
      </c>
      <c r="EO360" s="3" t="s">
        <v>67</v>
      </c>
      <c r="EQ360" s="3">
        <v>0</v>
      </c>
      <c r="ER360" s="3">
        <v>1264.1099999999999</v>
      </c>
      <c r="ES360" s="3">
        <v>981</v>
      </c>
      <c r="ET360" s="3">
        <v>28.09</v>
      </c>
      <c r="EU360" s="3">
        <v>1.26</v>
      </c>
      <c r="EV360" s="3">
        <v>255.02</v>
      </c>
      <c r="EW360" s="3">
        <v>20.7</v>
      </c>
      <c r="EX360" s="3">
        <v>0</v>
      </c>
      <c r="EY360" s="3">
        <v>0</v>
      </c>
      <c r="FQ360" s="3">
        <v>0</v>
      </c>
      <c r="FR360" s="3">
        <v>0</v>
      </c>
      <c r="FS360" s="3">
        <v>0</v>
      </c>
      <c r="FX360" s="3">
        <v>97</v>
      </c>
      <c r="FY360" s="3">
        <v>51</v>
      </c>
      <c r="GA360" s="3" t="s">
        <v>3</v>
      </c>
      <c r="GD360" s="3">
        <v>1</v>
      </c>
      <c r="GF360" s="3">
        <v>-638235239</v>
      </c>
      <c r="GG360" s="3">
        <v>2</v>
      </c>
      <c r="GH360" s="3">
        <v>1</v>
      </c>
      <c r="GI360" s="3">
        <v>2</v>
      </c>
      <c r="GJ360" s="3">
        <v>0</v>
      </c>
      <c r="GK360" s="3">
        <v>0</v>
      </c>
      <c r="GL360" s="3">
        <f t="shared" si="345"/>
        <v>0</v>
      </c>
      <c r="GM360" s="3">
        <f t="shared" si="346"/>
        <v>33376.18</v>
      </c>
      <c r="GN360" s="3">
        <f t="shared" si="347"/>
        <v>0</v>
      </c>
      <c r="GO360" s="3">
        <f t="shared" si="348"/>
        <v>33376.18</v>
      </c>
      <c r="GP360" s="3">
        <f t="shared" si="349"/>
        <v>0</v>
      </c>
      <c r="GR360" s="3">
        <v>0</v>
      </c>
      <c r="GS360" s="3">
        <v>3</v>
      </c>
      <c r="GT360" s="3">
        <v>0</v>
      </c>
      <c r="GU360" s="3" t="s">
        <v>3</v>
      </c>
      <c r="GV360" s="3">
        <f t="shared" si="350"/>
        <v>0</v>
      </c>
      <c r="GW360" s="3">
        <v>1</v>
      </c>
      <c r="GX360" s="3">
        <f t="shared" si="351"/>
        <v>0</v>
      </c>
      <c r="HA360" s="3">
        <v>0</v>
      </c>
      <c r="HB360" s="3">
        <v>0</v>
      </c>
      <c r="HC360" s="3">
        <f t="shared" si="352"/>
        <v>0</v>
      </c>
      <c r="HE360" s="3" t="s">
        <v>3</v>
      </c>
      <c r="HF360" s="3" t="s">
        <v>3</v>
      </c>
      <c r="HM360" s="3" t="s">
        <v>3</v>
      </c>
      <c r="HN360" s="3" t="s">
        <v>3</v>
      </c>
      <c r="HO360" s="3" t="s">
        <v>3</v>
      </c>
      <c r="HP360" s="3" t="s">
        <v>3</v>
      </c>
      <c r="HQ360" s="3" t="s">
        <v>3</v>
      </c>
      <c r="HS360" s="3">
        <v>0</v>
      </c>
      <c r="IK360" s="3">
        <v>0</v>
      </c>
    </row>
    <row r="361" spans="1:255" x14ac:dyDescent="0.2">
      <c r="A361" s="2">
        <v>18</v>
      </c>
      <c r="B361" s="2">
        <v>1</v>
      </c>
      <c r="C361" s="2">
        <v>531</v>
      </c>
      <c r="D361" s="2"/>
      <c r="E361" s="2" t="s">
        <v>516</v>
      </c>
      <c r="F361" s="2" t="s">
        <v>517</v>
      </c>
      <c r="G361" s="2" t="s">
        <v>518</v>
      </c>
      <c r="H361" s="2" t="s">
        <v>486</v>
      </c>
      <c r="I361" s="2">
        <f>I359*J361</f>
        <v>71.400000000000006</v>
      </c>
      <c r="J361" s="2">
        <v>102.00000000000001</v>
      </c>
      <c r="K361" s="2">
        <v>102</v>
      </c>
      <c r="L361" s="2"/>
      <c r="M361" s="2"/>
      <c r="N361" s="2"/>
      <c r="O361" s="2">
        <f t="shared" si="328"/>
        <v>412.69</v>
      </c>
      <c r="P361" s="2">
        <f t="shared" si="329"/>
        <v>412.69</v>
      </c>
      <c r="Q361" s="2">
        <f>(ROUND((ROUND(((ET361)*AV361*I361),2)*BB361),2)+ROUND((ROUND(((AE361-(EU361))*AV361*I361),2)*BS361),2))</f>
        <v>0</v>
      </c>
      <c r="R361" s="2">
        <f>(ROUND((ROUND(((EU361)*AV361*I361),2)*BS361),2)+ROUND((ROUND(((AE361-(EU361))*AV361*I361),2)*BS361),2))</f>
        <v>0</v>
      </c>
      <c r="S361" s="2">
        <f t="shared" si="330"/>
        <v>0</v>
      </c>
      <c r="T361" s="2">
        <f t="shared" si="331"/>
        <v>0</v>
      </c>
      <c r="U361" s="2">
        <f t="shared" si="332"/>
        <v>0</v>
      </c>
      <c r="V361" s="2">
        <f t="shared" si="333"/>
        <v>0</v>
      </c>
      <c r="W361" s="2">
        <f t="shared" si="334"/>
        <v>0</v>
      </c>
      <c r="X361" s="2">
        <f>(ROUND((((S361+ROUND((ROUND(((EU361)*AV361*I361),2)*BS361),2))*AT361)/100),2)+ROUND(((ROUND((ROUND(((AE361-(EU361))*AV361*I361),2)*BS361),2)*AT361)/100),2))</f>
        <v>0</v>
      </c>
      <c r="Y361" s="2">
        <f>(ROUND((((S361+ROUND((ROUND(((EU361)*AV361*I361),2)*BS361),2))*AU361)/100),2)+ROUND(((ROUND((ROUND(((AE361-(EU361))*AV361*I361),2)*BS361),2)*AU361)/100),2))</f>
        <v>0</v>
      </c>
      <c r="Z361" s="2"/>
      <c r="AA361" s="2">
        <v>55929113</v>
      </c>
      <c r="AB361" s="2">
        <f t="shared" si="335"/>
        <v>5.78</v>
      </c>
      <c r="AC361" s="2">
        <f>ROUND((ES361),6)</f>
        <v>5.78</v>
      </c>
      <c r="AD361" s="2">
        <f>ROUND((((ET361)-(EU361))+AE361),6)</f>
        <v>0</v>
      </c>
      <c r="AE361" s="2">
        <f>ROUND((EU361),6)</f>
        <v>0</v>
      </c>
      <c r="AF361" s="2">
        <f>ROUND((EV361),6)</f>
        <v>0</v>
      </c>
      <c r="AG361" s="2">
        <f t="shared" si="336"/>
        <v>0</v>
      </c>
      <c r="AH361" s="2">
        <f>(EW361)</f>
        <v>0</v>
      </c>
      <c r="AI361" s="2">
        <f>(EX361)</f>
        <v>0</v>
      </c>
      <c r="AJ361" s="2">
        <f t="shared" si="337"/>
        <v>0</v>
      </c>
      <c r="AK361" s="2">
        <v>5.78</v>
      </c>
      <c r="AL361" s="2">
        <v>5.78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97</v>
      </c>
      <c r="AU361" s="2">
        <v>51</v>
      </c>
      <c r="AV361" s="2">
        <v>1</v>
      </c>
      <c r="AW361" s="2">
        <v>1</v>
      </c>
      <c r="AX361" s="2"/>
      <c r="AY361" s="2"/>
      <c r="AZ361" s="2">
        <v>1</v>
      </c>
      <c r="BA361" s="2">
        <v>1</v>
      </c>
      <c r="BB361" s="2">
        <v>1</v>
      </c>
      <c r="BC361" s="2">
        <v>1</v>
      </c>
      <c r="BD361" s="2" t="s">
        <v>3</v>
      </c>
      <c r="BE361" s="2" t="s">
        <v>3</v>
      </c>
      <c r="BF361" s="2" t="s">
        <v>3</v>
      </c>
      <c r="BG361" s="2" t="s">
        <v>3</v>
      </c>
      <c r="BH361" s="2">
        <v>3</v>
      </c>
      <c r="BI361" s="2">
        <v>2</v>
      </c>
      <c r="BJ361" s="2" t="s">
        <v>519</v>
      </c>
      <c r="BK361" s="2"/>
      <c r="BL361" s="2"/>
      <c r="BM361" s="2">
        <v>67</v>
      </c>
      <c r="BN361" s="2">
        <v>0</v>
      </c>
      <c r="BO361" s="2" t="s">
        <v>3</v>
      </c>
      <c r="BP361" s="2">
        <v>0</v>
      </c>
      <c r="BQ361" s="2">
        <v>40</v>
      </c>
      <c r="BR361" s="2">
        <v>0</v>
      </c>
      <c r="BS361" s="2">
        <v>1</v>
      </c>
      <c r="BT361" s="2">
        <v>1</v>
      </c>
      <c r="BU361" s="2">
        <v>1</v>
      </c>
      <c r="BV361" s="2">
        <v>1</v>
      </c>
      <c r="BW361" s="2">
        <v>1</v>
      </c>
      <c r="BX361" s="2">
        <v>1</v>
      </c>
      <c r="BY361" s="2" t="s">
        <v>3</v>
      </c>
      <c r="BZ361" s="2">
        <v>97</v>
      </c>
      <c r="CA361" s="2">
        <v>51</v>
      </c>
      <c r="CB361" s="2" t="s">
        <v>3</v>
      </c>
      <c r="CC361" s="2"/>
      <c r="CD361" s="2"/>
      <c r="CE361" s="2">
        <v>1566</v>
      </c>
      <c r="CF361" s="2">
        <v>0</v>
      </c>
      <c r="CG361" s="2">
        <v>0</v>
      </c>
      <c r="CH361" s="2"/>
      <c r="CI361" s="2"/>
      <c r="CJ361" s="2"/>
      <c r="CK361" s="2"/>
      <c r="CL361" s="2"/>
      <c r="CM361" s="2">
        <v>0</v>
      </c>
      <c r="CN361" s="2" t="s">
        <v>1252</v>
      </c>
      <c r="CO361" s="2">
        <v>0</v>
      </c>
      <c r="CP361" s="2">
        <f t="shared" si="338"/>
        <v>412.69</v>
      </c>
      <c r="CQ361" s="2">
        <f t="shared" si="339"/>
        <v>5.78</v>
      </c>
      <c r="CR361" s="2">
        <f>(ROUND((ROUND(((ET361)*AV361*1),2)*BB361),2)+ROUND((ROUND(((AE361-(EU361))*AV361*1),2)*BS361),2))</f>
        <v>0</v>
      </c>
      <c r="CS361" s="2">
        <f>(ROUND((ROUND(((EU361)*AV361*1),2)*BS361),2)+ROUND((ROUND(((AE361-(EU361))*AV361*1),2)*BS361),2))</f>
        <v>0</v>
      </c>
      <c r="CT361" s="2">
        <f t="shared" si="340"/>
        <v>0</v>
      </c>
      <c r="CU361" s="2">
        <f t="shared" si="341"/>
        <v>0</v>
      </c>
      <c r="CV361" s="2">
        <f t="shared" si="342"/>
        <v>0</v>
      </c>
      <c r="CW361" s="2">
        <f t="shared" si="343"/>
        <v>0</v>
      </c>
      <c r="CX361" s="2">
        <f t="shared" si="344"/>
        <v>0</v>
      </c>
      <c r="CY361" s="2">
        <f>(ROUND((((S361+ROUND((ROUND(((EU361)*AV361*1),2)*BS361),2))*AT361)/100),2)+ROUND(((ROUND((ROUND(((AE361-(EU361))*AV361*1),2)*BS361),2)*AT361)/100),2))</f>
        <v>0</v>
      </c>
      <c r="CZ361" s="2">
        <f>(ROUND((((S361+ROUND((ROUND(((EU361)*AV361*1),2)*BS361),2))*AU361)/100),2)+ROUND(((ROUND((ROUND(((AE361-(EU361))*AV361*1),2)*BS361),2)*AU361)/100),2))</f>
        <v>0</v>
      </c>
      <c r="DA361" s="2"/>
      <c r="DB361" s="2"/>
      <c r="DC361" s="2" t="s">
        <v>3</v>
      </c>
      <c r="DD361" s="2" t="s">
        <v>3</v>
      </c>
      <c r="DE361" s="2" t="s">
        <v>3</v>
      </c>
      <c r="DF361" s="2" t="s">
        <v>3</v>
      </c>
      <c r="DG361" s="2" t="s">
        <v>3</v>
      </c>
      <c r="DH361" s="2" t="s">
        <v>3</v>
      </c>
      <c r="DI361" s="2" t="s">
        <v>3</v>
      </c>
      <c r="DJ361" s="2" t="s">
        <v>3</v>
      </c>
      <c r="DK361" s="2" t="s">
        <v>3</v>
      </c>
      <c r="DL361" s="2" t="s">
        <v>3</v>
      </c>
      <c r="DM361" s="2" t="s">
        <v>3</v>
      </c>
      <c r="DN361" s="2">
        <v>0</v>
      </c>
      <c r="DO361" s="2">
        <v>0</v>
      </c>
      <c r="DP361" s="2">
        <v>1</v>
      </c>
      <c r="DQ361" s="2">
        <v>1</v>
      </c>
      <c r="DR361" s="2"/>
      <c r="DS361" s="2"/>
      <c r="DT361" s="2"/>
      <c r="DU361" s="2">
        <v>1003</v>
      </c>
      <c r="DV361" s="2" t="s">
        <v>486</v>
      </c>
      <c r="DW361" s="2" t="s">
        <v>486</v>
      </c>
      <c r="DX361" s="2">
        <v>1</v>
      </c>
      <c r="DY361" s="2"/>
      <c r="DZ361" s="2" t="s">
        <v>3</v>
      </c>
      <c r="EA361" s="2" t="s">
        <v>3</v>
      </c>
      <c r="EB361" s="2" t="s">
        <v>3</v>
      </c>
      <c r="EC361" s="2" t="s">
        <v>3</v>
      </c>
      <c r="ED361" s="2"/>
      <c r="EE361" s="2">
        <v>55393699</v>
      </c>
      <c r="EF361" s="2">
        <v>40</v>
      </c>
      <c r="EG361" s="2" t="s">
        <v>26</v>
      </c>
      <c r="EH361" s="2">
        <v>0</v>
      </c>
      <c r="EI361" s="2" t="s">
        <v>3</v>
      </c>
      <c r="EJ361" s="2">
        <v>2</v>
      </c>
      <c r="EK361" s="2">
        <v>67</v>
      </c>
      <c r="EL361" s="2" t="s">
        <v>72</v>
      </c>
      <c r="EM361" s="2" t="s">
        <v>73</v>
      </c>
      <c r="EN361" s="2"/>
      <c r="EO361" s="2" t="s">
        <v>67</v>
      </c>
      <c r="EP361" s="2"/>
      <c r="EQ361" s="2">
        <v>0</v>
      </c>
      <c r="ER361" s="2">
        <v>5.78</v>
      </c>
      <c r="ES361" s="2">
        <v>5.78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>
        <v>0</v>
      </c>
      <c r="FR361" s="2">
        <v>0</v>
      </c>
      <c r="FS361" s="2">
        <v>0</v>
      </c>
      <c r="FT361" s="2"/>
      <c r="FU361" s="2"/>
      <c r="FV361" s="2"/>
      <c r="FW361" s="2"/>
      <c r="FX361" s="2">
        <v>97</v>
      </c>
      <c r="FY361" s="2">
        <v>51</v>
      </c>
      <c r="FZ361" s="2"/>
      <c r="GA361" s="2" t="s">
        <v>3</v>
      </c>
      <c r="GB361" s="2"/>
      <c r="GC361" s="2"/>
      <c r="GD361" s="2">
        <v>1</v>
      </c>
      <c r="GE361" s="2"/>
      <c r="GF361" s="2">
        <v>-1899352111</v>
      </c>
      <c r="GG361" s="2">
        <v>2</v>
      </c>
      <c r="GH361" s="2">
        <v>1</v>
      </c>
      <c r="GI361" s="2">
        <v>-2</v>
      </c>
      <c r="GJ361" s="2">
        <v>0</v>
      </c>
      <c r="GK361" s="2">
        <v>0</v>
      </c>
      <c r="GL361" s="2">
        <f t="shared" si="345"/>
        <v>0</v>
      </c>
      <c r="GM361" s="2">
        <f t="shared" si="346"/>
        <v>412.69</v>
      </c>
      <c r="GN361" s="2">
        <f t="shared" si="347"/>
        <v>0</v>
      </c>
      <c r="GO361" s="2">
        <f t="shared" si="348"/>
        <v>412.69</v>
      </c>
      <c r="GP361" s="2">
        <f t="shared" si="349"/>
        <v>0</v>
      </c>
      <c r="GQ361" s="2"/>
      <c r="GR361" s="2">
        <v>0</v>
      </c>
      <c r="GS361" s="2">
        <v>3</v>
      </c>
      <c r="GT361" s="2">
        <v>0</v>
      </c>
      <c r="GU361" s="2" t="s">
        <v>3</v>
      </c>
      <c r="GV361" s="2">
        <f t="shared" si="350"/>
        <v>0</v>
      </c>
      <c r="GW361" s="2">
        <v>1</v>
      </c>
      <c r="GX361" s="2">
        <f t="shared" si="351"/>
        <v>0</v>
      </c>
      <c r="GY361" s="2"/>
      <c r="GZ361" s="2"/>
      <c r="HA361" s="2">
        <v>0</v>
      </c>
      <c r="HB361" s="2">
        <v>0</v>
      </c>
      <c r="HC361" s="2">
        <f t="shared" si="352"/>
        <v>0</v>
      </c>
      <c r="HD361" s="2"/>
      <c r="HE361" s="2" t="s">
        <v>3</v>
      </c>
      <c r="HF361" s="2" t="s">
        <v>3</v>
      </c>
      <c r="HG361" s="2"/>
      <c r="HH361" s="2"/>
      <c r="HI361" s="2"/>
      <c r="HJ361" s="2"/>
      <c r="HK361" s="2"/>
      <c r="HL361" s="2"/>
      <c r="HM361" s="2" t="s">
        <v>3</v>
      </c>
      <c r="HN361" s="2" t="s">
        <v>3</v>
      </c>
      <c r="HO361" s="2" t="s">
        <v>3</v>
      </c>
      <c r="HP361" s="2" t="s">
        <v>3</v>
      </c>
      <c r="HQ361" s="2" t="s">
        <v>3</v>
      </c>
      <c r="HR361" s="2"/>
      <c r="HS361" s="2">
        <v>0</v>
      </c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>
        <v>0</v>
      </c>
      <c r="IL361" s="2"/>
      <c r="IM361" s="2"/>
      <c r="IN361" s="2"/>
      <c r="IO361" s="2"/>
      <c r="IP361" s="2"/>
      <c r="IQ361" s="2"/>
      <c r="IR361" s="2"/>
      <c r="IS361" s="2"/>
      <c r="IT361" s="2"/>
      <c r="IU361" s="2"/>
    </row>
    <row r="362" spans="1:255" x14ac:dyDescent="0.2">
      <c r="A362" s="3">
        <v>18</v>
      </c>
      <c r="B362" s="3">
        <v>1</v>
      </c>
      <c r="C362" s="3">
        <v>542</v>
      </c>
      <c r="E362" s="3" t="s">
        <v>516</v>
      </c>
      <c r="F362" s="3" t="s">
        <v>517</v>
      </c>
      <c r="G362" s="3" t="s">
        <v>518</v>
      </c>
      <c r="H362" s="3" t="s">
        <v>486</v>
      </c>
      <c r="I362" s="3">
        <f>I360*J362</f>
        <v>71.400000000000006</v>
      </c>
      <c r="J362" s="3">
        <v>102.00000000000001</v>
      </c>
      <c r="K362" s="3">
        <v>102</v>
      </c>
      <c r="O362" s="3">
        <f t="shared" si="328"/>
        <v>2533.92</v>
      </c>
      <c r="P362" s="3">
        <f t="shared" si="329"/>
        <v>2533.92</v>
      </c>
      <c r="Q362" s="3">
        <f>(ROUND((ROUND(((ET362)*AV362*I362),2)*BB362),2)+ROUND((ROUND(((AE362-(EU362))*AV362*I362),2)*BS362),2))</f>
        <v>0</v>
      </c>
      <c r="R362" s="3">
        <f>(ROUND((ROUND(((EU362)*AV362*I362),2)*BS362),2)+ROUND((ROUND(((AE362-(EU362))*AV362*I362),2)*BS362),2))</f>
        <v>0</v>
      </c>
      <c r="S362" s="3">
        <f t="shared" si="330"/>
        <v>0</v>
      </c>
      <c r="T362" s="3">
        <f t="shared" si="331"/>
        <v>0</v>
      </c>
      <c r="U362" s="3">
        <f t="shared" si="332"/>
        <v>0</v>
      </c>
      <c r="V362" s="3">
        <f t="shared" si="333"/>
        <v>0</v>
      </c>
      <c r="W362" s="3">
        <f t="shared" si="334"/>
        <v>0</v>
      </c>
      <c r="X362" s="3">
        <f>(ROUND((((S362+ROUND((ROUND(((EU362)*AV362*I362),2)*BS362),2))*AT362)/100),2)+ROUND(((ROUND((ROUND(((AE362-(EU362))*AV362*I362),2)*BS362),2)*AT362)/100),2))</f>
        <v>0</v>
      </c>
      <c r="Y362" s="3">
        <f>(ROUND((((S362+ROUND((ROUND(((EU362)*AV362*I362),2)*BS362),2))*AU362)/100),2)+ROUND(((ROUND((ROUND(((AE362-(EU362))*AV362*I362),2)*BS362),2)*AU362)/100),2))</f>
        <v>0</v>
      </c>
      <c r="AA362" s="3">
        <v>55929115</v>
      </c>
      <c r="AB362" s="3">
        <f t="shared" si="335"/>
        <v>5.78</v>
      </c>
      <c r="AC362" s="3">
        <f>ROUND((ES362),6)</f>
        <v>5.78</v>
      </c>
      <c r="AD362" s="3">
        <f>ROUND((((ET362)-(EU362))+AE362),6)</f>
        <v>0</v>
      </c>
      <c r="AE362" s="3">
        <f>ROUND((EU362),6)</f>
        <v>0</v>
      </c>
      <c r="AF362" s="3">
        <f>ROUND((EV362),6)</f>
        <v>0</v>
      </c>
      <c r="AG362" s="3">
        <f t="shared" si="336"/>
        <v>0</v>
      </c>
      <c r="AH362" s="3">
        <f>(EW362)</f>
        <v>0</v>
      </c>
      <c r="AI362" s="3">
        <f>(EX362)</f>
        <v>0</v>
      </c>
      <c r="AJ362" s="3">
        <f t="shared" si="337"/>
        <v>0</v>
      </c>
      <c r="AK362" s="3">
        <v>5.78</v>
      </c>
      <c r="AL362" s="3">
        <v>5.78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97</v>
      </c>
      <c r="AU362" s="3">
        <v>51</v>
      </c>
      <c r="AV362" s="3">
        <v>1</v>
      </c>
      <c r="AW362" s="3">
        <v>1</v>
      </c>
      <c r="AZ362" s="3">
        <v>1</v>
      </c>
      <c r="BA362" s="3">
        <v>1</v>
      </c>
      <c r="BB362" s="3">
        <v>1</v>
      </c>
      <c r="BC362" s="3">
        <v>6.14</v>
      </c>
      <c r="BD362" s="3" t="s">
        <v>3</v>
      </c>
      <c r="BE362" s="3" t="s">
        <v>3</v>
      </c>
      <c r="BF362" s="3" t="s">
        <v>3</v>
      </c>
      <c r="BG362" s="3" t="s">
        <v>3</v>
      </c>
      <c r="BH362" s="3">
        <v>3</v>
      </c>
      <c r="BI362" s="3">
        <v>2</v>
      </c>
      <c r="BJ362" s="3" t="s">
        <v>519</v>
      </c>
      <c r="BM362" s="3">
        <v>67</v>
      </c>
      <c r="BN362" s="3">
        <v>0</v>
      </c>
      <c r="BO362" s="3" t="s">
        <v>517</v>
      </c>
      <c r="BP362" s="3">
        <v>1</v>
      </c>
      <c r="BQ362" s="3">
        <v>40</v>
      </c>
      <c r="BR362" s="3">
        <v>0</v>
      </c>
      <c r="BS362" s="3">
        <v>1</v>
      </c>
      <c r="BT362" s="3">
        <v>1</v>
      </c>
      <c r="BU362" s="3">
        <v>1</v>
      </c>
      <c r="BV362" s="3">
        <v>1</v>
      </c>
      <c r="BW362" s="3">
        <v>1</v>
      </c>
      <c r="BX362" s="3">
        <v>1</v>
      </c>
      <c r="BY362" s="3" t="s">
        <v>3</v>
      </c>
      <c r="BZ362" s="3">
        <v>97</v>
      </c>
      <c r="CA362" s="3">
        <v>51</v>
      </c>
      <c r="CB362" s="3" t="s">
        <v>3</v>
      </c>
      <c r="CE362" s="3">
        <v>1566</v>
      </c>
      <c r="CF362" s="3">
        <v>0</v>
      </c>
      <c r="CG362" s="3">
        <v>0</v>
      </c>
      <c r="CM362" s="3">
        <v>0</v>
      </c>
      <c r="CN362" s="3" t="s">
        <v>1252</v>
      </c>
      <c r="CO362" s="3">
        <v>0</v>
      </c>
      <c r="CP362" s="3">
        <f t="shared" si="338"/>
        <v>2533.92</v>
      </c>
      <c r="CQ362" s="3">
        <f t="shared" si="339"/>
        <v>35.49</v>
      </c>
      <c r="CR362" s="3">
        <f>(ROUND((ROUND(((ET362)*AV362*1),2)*BB362),2)+ROUND((ROUND(((AE362-(EU362))*AV362*1),2)*BS362),2))</f>
        <v>0</v>
      </c>
      <c r="CS362" s="3">
        <f>(ROUND((ROUND(((EU362)*AV362*1),2)*BS362),2)+ROUND((ROUND(((AE362-(EU362))*AV362*1),2)*BS362),2))</f>
        <v>0</v>
      </c>
      <c r="CT362" s="3">
        <f t="shared" si="340"/>
        <v>0</v>
      </c>
      <c r="CU362" s="3">
        <f t="shared" si="341"/>
        <v>0</v>
      </c>
      <c r="CV362" s="3">
        <f t="shared" si="342"/>
        <v>0</v>
      </c>
      <c r="CW362" s="3">
        <f t="shared" si="343"/>
        <v>0</v>
      </c>
      <c r="CX362" s="3">
        <f t="shared" si="344"/>
        <v>0</v>
      </c>
      <c r="CY362" s="3">
        <f>(ROUND((((S362+ROUND((ROUND(((EU362)*AV362*1),2)*BS362),2))*AT362)/100),2)+ROUND(((ROUND((ROUND(((AE362-(EU362))*AV362*1),2)*BS362),2)*AT362)/100),2))</f>
        <v>0</v>
      </c>
      <c r="CZ362" s="3">
        <f>(ROUND((((S362+ROUND((ROUND(((EU362)*AV362*1),2)*BS362),2))*AU362)/100),2)+ROUND(((ROUND((ROUND(((AE362-(EU362))*AV362*1),2)*BS362),2)*AU362)/100),2))</f>
        <v>0</v>
      </c>
      <c r="DC362" s="3" t="s">
        <v>3</v>
      </c>
      <c r="DD362" s="3" t="s">
        <v>3</v>
      </c>
      <c r="DE362" s="3" t="s">
        <v>3</v>
      </c>
      <c r="DF362" s="3" t="s">
        <v>3</v>
      </c>
      <c r="DG362" s="3" t="s">
        <v>3</v>
      </c>
      <c r="DH362" s="3" t="s">
        <v>3</v>
      </c>
      <c r="DI362" s="3" t="s">
        <v>3</v>
      </c>
      <c r="DJ362" s="3" t="s">
        <v>3</v>
      </c>
      <c r="DK362" s="3" t="s">
        <v>3</v>
      </c>
      <c r="DL362" s="3" t="s">
        <v>3</v>
      </c>
      <c r="DM362" s="3" t="s">
        <v>3</v>
      </c>
      <c r="DN362" s="3">
        <v>0</v>
      </c>
      <c r="DO362" s="3">
        <v>0</v>
      </c>
      <c r="DP362" s="3">
        <v>1</v>
      </c>
      <c r="DQ362" s="3">
        <v>1</v>
      </c>
      <c r="DU362" s="3">
        <v>1003</v>
      </c>
      <c r="DV362" s="3" t="s">
        <v>486</v>
      </c>
      <c r="DW362" s="3" t="s">
        <v>486</v>
      </c>
      <c r="DX362" s="3">
        <v>1</v>
      </c>
      <c r="DZ362" s="3" t="s">
        <v>3</v>
      </c>
      <c r="EA362" s="3" t="s">
        <v>3</v>
      </c>
      <c r="EB362" s="3" t="s">
        <v>3</v>
      </c>
      <c r="EC362" s="3" t="s">
        <v>3</v>
      </c>
      <c r="EE362" s="3">
        <v>55393699</v>
      </c>
      <c r="EF362" s="3">
        <v>40</v>
      </c>
      <c r="EG362" s="3" t="s">
        <v>26</v>
      </c>
      <c r="EH362" s="3">
        <v>0</v>
      </c>
      <c r="EI362" s="3" t="s">
        <v>3</v>
      </c>
      <c r="EJ362" s="3">
        <v>2</v>
      </c>
      <c r="EK362" s="3">
        <v>67</v>
      </c>
      <c r="EL362" s="3" t="s">
        <v>72</v>
      </c>
      <c r="EM362" s="3" t="s">
        <v>73</v>
      </c>
      <c r="EO362" s="3" t="s">
        <v>67</v>
      </c>
      <c r="EQ362" s="3">
        <v>0</v>
      </c>
      <c r="ER362" s="3">
        <v>5.78</v>
      </c>
      <c r="ES362" s="3">
        <v>5.78</v>
      </c>
      <c r="ET362" s="3">
        <v>0</v>
      </c>
      <c r="EU362" s="3">
        <v>0</v>
      </c>
      <c r="EV362" s="3">
        <v>0</v>
      </c>
      <c r="EW362" s="3">
        <v>0</v>
      </c>
      <c r="EX362" s="3">
        <v>0</v>
      </c>
      <c r="FQ362" s="3">
        <v>0</v>
      </c>
      <c r="FR362" s="3">
        <v>0</v>
      </c>
      <c r="FS362" s="3">
        <v>0</v>
      </c>
      <c r="FX362" s="3">
        <v>97</v>
      </c>
      <c r="FY362" s="3">
        <v>51</v>
      </c>
      <c r="GA362" s="3" t="s">
        <v>3</v>
      </c>
      <c r="GD362" s="3">
        <v>1</v>
      </c>
      <c r="GF362" s="3">
        <v>-1899352111</v>
      </c>
      <c r="GG362" s="3">
        <v>2</v>
      </c>
      <c r="GH362" s="3">
        <v>1</v>
      </c>
      <c r="GI362" s="3">
        <v>2</v>
      </c>
      <c r="GJ362" s="3">
        <v>0</v>
      </c>
      <c r="GK362" s="3">
        <v>0</v>
      </c>
      <c r="GL362" s="3">
        <f t="shared" si="345"/>
        <v>0</v>
      </c>
      <c r="GM362" s="3">
        <f t="shared" si="346"/>
        <v>2533.92</v>
      </c>
      <c r="GN362" s="3">
        <f t="shared" si="347"/>
        <v>0</v>
      </c>
      <c r="GO362" s="3">
        <f t="shared" si="348"/>
        <v>2533.92</v>
      </c>
      <c r="GP362" s="3">
        <f t="shared" si="349"/>
        <v>0</v>
      </c>
      <c r="GR362" s="3">
        <v>0</v>
      </c>
      <c r="GS362" s="3">
        <v>3</v>
      </c>
      <c r="GT362" s="3">
        <v>0</v>
      </c>
      <c r="GU362" s="3" t="s">
        <v>3</v>
      </c>
      <c r="GV362" s="3">
        <f t="shared" si="350"/>
        <v>0</v>
      </c>
      <c r="GW362" s="3">
        <v>1</v>
      </c>
      <c r="GX362" s="3">
        <f t="shared" si="351"/>
        <v>0</v>
      </c>
      <c r="HA362" s="3">
        <v>0</v>
      </c>
      <c r="HB362" s="3">
        <v>0</v>
      </c>
      <c r="HC362" s="3">
        <f t="shared" si="352"/>
        <v>0</v>
      </c>
      <c r="HE362" s="3" t="s">
        <v>3</v>
      </c>
      <c r="HF362" s="3" t="s">
        <v>3</v>
      </c>
      <c r="HM362" s="3" t="s">
        <v>3</v>
      </c>
      <c r="HN362" s="3" t="s">
        <v>3</v>
      </c>
      <c r="HO362" s="3" t="s">
        <v>3</v>
      </c>
      <c r="HP362" s="3" t="s">
        <v>3</v>
      </c>
      <c r="HQ362" s="3" t="s">
        <v>3</v>
      </c>
      <c r="HS362" s="3">
        <v>0</v>
      </c>
      <c r="IK362" s="3">
        <v>0</v>
      </c>
    </row>
    <row r="363" spans="1:255" x14ac:dyDescent="0.2">
      <c r="A363" s="2">
        <v>17</v>
      </c>
      <c r="B363" s="2">
        <v>1</v>
      </c>
      <c r="C363" s="2">
        <f>ROW(SmtRes!A554)</f>
        <v>554</v>
      </c>
      <c r="D363" s="2">
        <f>ROW(EtalonRes!A648)</f>
        <v>648</v>
      </c>
      <c r="E363" s="2" t="s">
        <v>520</v>
      </c>
      <c r="F363" s="2" t="s">
        <v>521</v>
      </c>
      <c r="G363" s="2" t="s">
        <v>522</v>
      </c>
      <c r="H363" s="2" t="s">
        <v>82</v>
      </c>
      <c r="I363" s="2">
        <f>ROUND(70/100,9)</f>
        <v>0.7</v>
      </c>
      <c r="J363" s="2">
        <v>0</v>
      </c>
      <c r="K363" s="2">
        <f>ROUND(70/100,9)</f>
        <v>0.7</v>
      </c>
      <c r="L363" s="2"/>
      <c r="M363" s="2"/>
      <c r="N363" s="2"/>
      <c r="O363" s="2">
        <f t="shared" si="328"/>
        <v>106.32</v>
      </c>
      <c r="P363" s="2">
        <f t="shared" si="329"/>
        <v>43.39</v>
      </c>
      <c r="Q363" s="2">
        <f>(ROUND((ROUND((((ET363*1.2))*AV363*I363),2)*BB363),2)+ROUND((ROUND(((AE363-((EU363*1.2)))*AV363*I363),2)*BS363),2))</f>
        <v>4.62</v>
      </c>
      <c r="R363" s="2">
        <f>(ROUND((ROUND((((EU363*1.2))*AV363*I363),2)*BS363),2)+ROUND((ROUND(((AE363-((EU363*1.2)))*AV363*I363),2)*BS363),2))</f>
        <v>0.52</v>
      </c>
      <c r="S363" s="2">
        <f t="shared" si="330"/>
        <v>58.31</v>
      </c>
      <c r="T363" s="2">
        <f t="shared" si="331"/>
        <v>0</v>
      </c>
      <c r="U363" s="2">
        <f t="shared" si="332"/>
        <v>4.7403971999999985</v>
      </c>
      <c r="V363" s="2">
        <f t="shared" si="333"/>
        <v>0</v>
      </c>
      <c r="W363" s="2">
        <f t="shared" si="334"/>
        <v>0</v>
      </c>
      <c r="X363" s="2">
        <f>(ROUND((((S363+ROUND((ROUND((((EU363*1.2))*AV363*I363),2)*BS363),2))*AT363)/100),2)+ROUND(((ROUND((ROUND(((AE363-((EU363*1.2)))*AV363*I363),2)*BS363),2)*AT363)/100),2))</f>
        <v>57.07</v>
      </c>
      <c r="Y363" s="2">
        <f>(ROUND((((S363+ROUND((ROUND((((EU363*1.2))*AV363*I363),2)*BS363),2))*AU363)/100),2)+ROUND(((ROUND((ROUND(((AE363-((EU363*1.2)))*AV363*I363),2)*BS363),2)*AU363)/100),2))</f>
        <v>30</v>
      </c>
      <c r="Z363" s="2"/>
      <c r="AA363" s="2">
        <v>55929113</v>
      </c>
      <c r="AB363" s="2">
        <f t="shared" si="335"/>
        <v>147.84</v>
      </c>
      <c r="AC363" s="2">
        <f>ROUND(((ES363*1)),6)</f>
        <v>61.98</v>
      </c>
      <c r="AD363" s="2">
        <f>ROUND(((((ET363*1.2))-((EU363*1.2)))+AE363),6)</f>
        <v>6.3</v>
      </c>
      <c r="AE363" s="2">
        <f>ROUND(((EU363*1.2)),6)</f>
        <v>0.70799999999999996</v>
      </c>
      <c r="AF363" s="2">
        <f>ROUND(((EV363*1.2)),6)</f>
        <v>79.56</v>
      </c>
      <c r="AG363" s="2">
        <f t="shared" si="336"/>
        <v>0</v>
      </c>
      <c r="AH363" s="2">
        <f>((EW363*1.2))</f>
        <v>6.4679999999999991</v>
      </c>
      <c r="AI363" s="2">
        <f>((EX363*1.2))</f>
        <v>0</v>
      </c>
      <c r="AJ363" s="2">
        <f t="shared" si="337"/>
        <v>0</v>
      </c>
      <c r="AK363" s="2">
        <v>133.53</v>
      </c>
      <c r="AL363" s="2">
        <v>61.98</v>
      </c>
      <c r="AM363" s="2">
        <v>5.25</v>
      </c>
      <c r="AN363" s="2">
        <v>0.59</v>
      </c>
      <c r="AO363" s="2">
        <v>66.3</v>
      </c>
      <c r="AP363" s="2">
        <v>0</v>
      </c>
      <c r="AQ363" s="2">
        <v>5.39</v>
      </c>
      <c r="AR363" s="2">
        <v>0</v>
      </c>
      <c r="AS363" s="2">
        <v>0</v>
      </c>
      <c r="AT363" s="2">
        <v>97</v>
      </c>
      <c r="AU363" s="2">
        <v>51</v>
      </c>
      <c r="AV363" s="2">
        <v>1.0469999999999999</v>
      </c>
      <c r="AW363" s="2">
        <v>1</v>
      </c>
      <c r="AX363" s="2"/>
      <c r="AY363" s="2"/>
      <c r="AZ363" s="2">
        <v>1</v>
      </c>
      <c r="BA363" s="2">
        <v>1</v>
      </c>
      <c r="BB363" s="2">
        <v>1</v>
      </c>
      <c r="BC363" s="2">
        <v>1</v>
      </c>
      <c r="BD363" s="2" t="s">
        <v>3</v>
      </c>
      <c r="BE363" s="2" t="s">
        <v>3</v>
      </c>
      <c r="BF363" s="2" t="s">
        <v>3</v>
      </c>
      <c r="BG363" s="2" t="s">
        <v>3</v>
      </c>
      <c r="BH363" s="2">
        <v>0</v>
      </c>
      <c r="BI363" s="2">
        <v>2</v>
      </c>
      <c r="BJ363" s="2" t="s">
        <v>523</v>
      </c>
      <c r="BK363" s="2"/>
      <c r="BL363" s="2"/>
      <c r="BM363" s="2">
        <v>67</v>
      </c>
      <c r="BN363" s="2">
        <v>0</v>
      </c>
      <c r="BO363" s="2" t="s">
        <v>521</v>
      </c>
      <c r="BP363" s="2">
        <v>1</v>
      </c>
      <c r="BQ363" s="2">
        <v>40</v>
      </c>
      <c r="BR363" s="2">
        <v>0</v>
      </c>
      <c r="BS363" s="2">
        <v>1</v>
      </c>
      <c r="BT363" s="2">
        <v>1</v>
      </c>
      <c r="BU363" s="2">
        <v>1</v>
      </c>
      <c r="BV363" s="2">
        <v>1</v>
      </c>
      <c r="BW363" s="2">
        <v>1</v>
      </c>
      <c r="BX363" s="2">
        <v>1</v>
      </c>
      <c r="BY363" s="2" t="s">
        <v>3</v>
      </c>
      <c r="BZ363" s="2">
        <v>97</v>
      </c>
      <c r="CA363" s="2">
        <v>51</v>
      </c>
      <c r="CB363" s="2" t="s">
        <v>3</v>
      </c>
      <c r="CC363" s="2"/>
      <c r="CD363" s="2"/>
      <c r="CE363" s="2">
        <v>1566</v>
      </c>
      <c r="CF363" s="2">
        <v>0</v>
      </c>
      <c r="CG363" s="2">
        <v>0</v>
      </c>
      <c r="CH363" s="2"/>
      <c r="CI363" s="2"/>
      <c r="CJ363" s="2"/>
      <c r="CK363" s="2"/>
      <c r="CL363" s="2"/>
      <c r="CM363" s="2">
        <v>0</v>
      </c>
      <c r="CN363" s="2" t="s">
        <v>1250</v>
      </c>
      <c r="CO363" s="2">
        <v>0</v>
      </c>
      <c r="CP363" s="2">
        <f t="shared" si="338"/>
        <v>106.32</v>
      </c>
      <c r="CQ363" s="2">
        <f t="shared" si="339"/>
        <v>61.98</v>
      </c>
      <c r="CR363" s="2">
        <f>(ROUND((ROUND((((ET363*1.2))*AV363*1),2)*BB363),2)+ROUND((ROUND(((AE363-((EU363*1.2)))*AV363*1),2)*BS363),2))</f>
        <v>6.6</v>
      </c>
      <c r="CS363" s="2">
        <f>(ROUND((ROUND((((EU363*1.2))*AV363*1),2)*BS363),2)+ROUND((ROUND(((AE363-((EU363*1.2)))*AV363*1),2)*BS363),2))</f>
        <v>0.74</v>
      </c>
      <c r="CT363" s="2">
        <f t="shared" si="340"/>
        <v>83.3</v>
      </c>
      <c r="CU363" s="2">
        <f t="shared" si="341"/>
        <v>0</v>
      </c>
      <c r="CV363" s="2">
        <f t="shared" si="342"/>
        <v>6.7719959999999988</v>
      </c>
      <c r="CW363" s="2">
        <f t="shared" si="343"/>
        <v>0</v>
      </c>
      <c r="CX363" s="2">
        <f t="shared" si="344"/>
        <v>0</v>
      </c>
      <c r="CY363" s="2">
        <f>(ROUND((((S363+ROUND((ROUND((((EU363*1.2))*AV363*1),2)*BS363),2))*AT363)/100),2)+ROUND(((ROUND((ROUND(((AE363-((EU363*1.2)))*AV363*1),2)*BS363),2)*AT363)/100),2))</f>
        <v>57.28</v>
      </c>
      <c r="CZ363" s="2">
        <f>(ROUND((((S363+ROUND((ROUND((((EU363*1.2))*AV363*1),2)*BS363),2))*AU363)/100),2)+ROUND(((ROUND((ROUND(((AE363-((EU363*1.2)))*AV363*1),2)*BS363),2)*AU363)/100),2))</f>
        <v>30.12</v>
      </c>
      <c r="DA363" s="2"/>
      <c r="DB363" s="2">
        <v>127</v>
      </c>
      <c r="DC363" s="2" t="s">
        <v>3</v>
      </c>
      <c r="DD363" s="2" t="s">
        <v>62</v>
      </c>
      <c r="DE363" s="2" t="s">
        <v>63</v>
      </c>
      <c r="DF363" s="2" t="s">
        <v>63</v>
      </c>
      <c r="DG363" s="2" t="s">
        <v>63</v>
      </c>
      <c r="DH363" s="2" t="s">
        <v>3</v>
      </c>
      <c r="DI363" s="2" t="s">
        <v>63</v>
      </c>
      <c r="DJ363" s="2" t="s">
        <v>63</v>
      </c>
      <c r="DK363" s="2" t="s">
        <v>3</v>
      </c>
      <c r="DL363" s="2" t="s">
        <v>3</v>
      </c>
      <c r="DM363" s="2" t="s">
        <v>3</v>
      </c>
      <c r="DN363" s="2">
        <v>0</v>
      </c>
      <c r="DO363" s="2">
        <v>0</v>
      </c>
      <c r="DP363" s="2">
        <v>1</v>
      </c>
      <c r="DQ363" s="2">
        <v>1</v>
      </c>
      <c r="DR363" s="2"/>
      <c r="DS363" s="2"/>
      <c r="DT363" s="2"/>
      <c r="DU363" s="2">
        <v>1003</v>
      </c>
      <c r="DV363" s="2" t="s">
        <v>82</v>
      </c>
      <c r="DW363" s="2" t="s">
        <v>82</v>
      </c>
      <c r="DX363" s="2">
        <v>100</v>
      </c>
      <c r="DY363" s="2"/>
      <c r="DZ363" s="2" t="s">
        <v>3</v>
      </c>
      <c r="EA363" s="2" t="s">
        <v>3</v>
      </c>
      <c r="EB363" s="2" t="s">
        <v>3</v>
      </c>
      <c r="EC363" s="2" t="s">
        <v>3</v>
      </c>
      <c r="ED363" s="2"/>
      <c r="EE363" s="2">
        <v>55393699</v>
      </c>
      <c r="EF363" s="2">
        <v>40</v>
      </c>
      <c r="EG363" s="2" t="s">
        <v>26</v>
      </c>
      <c r="EH363" s="2">
        <v>0</v>
      </c>
      <c r="EI363" s="2" t="s">
        <v>3</v>
      </c>
      <c r="EJ363" s="2">
        <v>2</v>
      </c>
      <c r="EK363" s="2">
        <v>67</v>
      </c>
      <c r="EL363" s="2" t="s">
        <v>72</v>
      </c>
      <c r="EM363" s="2" t="s">
        <v>73</v>
      </c>
      <c r="EN363" s="2"/>
      <c r="EO363" s="2" t="s">
        <v>67</v>
      </c>
      <c r="EP363" s="2"/>
      <c r="EQ363" s="2">
        <v>0</v>
      </c>
      <c r="ER363" s="2">
        <v>133.53</v>
      </c>
      <c r="ES363" s="2">
        <v>61.98</v>
      </c>
      <c r="ET363" s="2">
        <v>5.25</v>
      </c>
      <c r="EU363" s="2">
        <v>0.59</v>
      </c>
      <c r="EV363" s="2">
        <v>66.3</v>
      </c>
      <c r="EW363" s="2">
        <v>5.39</v>
      </c>
      <c r="EX363" s="2">
        <v>0</v>
      </c>
      <c r="EY363" s="2">
        <v>0</v>
      </c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>
        <v>0</v>
      </c>
      <c r="FR363" s="2">
        <v>0</v>
      </c>
      <c r="FS363" s="2">
        <v>0</v>
      </c>
      <c r="FT363" s="2"/>
      <c r="FU363" s="2"/>
      <c r="FV363" s="2"/>
      <c r="FW363" s="2"/>
      <c r="FX363" s="2">
        <v>97</v>
      </c>
      <c r="FY363" s="2">
        <v>51</v>
      </c>
      <c r="FZ363" s="2"/>
      <c r="GA363" s="2" t="s">
        <v>3</v>
      </c>
      <c r="GB363" s="2"/>
      <c r="GC363" s="2"/>
      <c r="GD363" s="2">
        <v>1</v>
      </c>
      <c r="GE363" s="2"/>
      <c r="GF363" s="2">
        <v>-941333321</v>
      </c>
      <c r="GG363" s="2">
        <v>2</v>
      </c>
      <c r="GH363" s="2">
        <v>1</v>
      </c>
      <c r="GI363" s="2">
        <v>2</v>
      </c>
      <c r="GJ363" s="2">
        <v>0</v>
      </c>
      <c r="GK363" s="2">
        <v>0</v>
      </c>
      <c r="GL363" s="2">
        <f t="shared" si="345"/>
        <v>0</v>
      </c>
      <c r="GM363" s="2">
        <f t="shared" si="346"/>
        <v>193.39</v>
      </c>
      <c r="GN363" s="2">
        <f t="shared" si="347"/>
        <v>0</v>
      </c>
      <c r="GO363" s="2">
        <f t="shared" si="348"/>
        <v>193.39</v>
      </c>
      <c r="GP363" s="2">
        <f t="shared" si="349"/>
        <v>0</v>
      </c>
      <c r="GQ363" s="2"/>
      <c r="GR363" s="2">
        <v>0</v>
      </c>
      <c r="GS363" s="2">
        <v>3</v>
      </c>
      <c r="GT363" s="2">
        <v>0</v>
      </c>
      <c r="GU363" s="2" t="s">
        <v>3</v>
      </c>
      <c r="GV363" s="2">
        <f t="shared" si="350"/>
        <v>0</v>
      </c>
      <c r="GW363" s="2">
        <v>1</v>
      </c>
      <c r="GX363" s="2">
        <f t="shared" si="351"/>
        <v>0</v>
      </c>
      <c r="GY363" s="2"/>
      <c r="GZ363" s="2"/>
      <c r="HA363" s="2">
        <v>0</v>
      </c>
      <c r="HB363" s="2">
        <v>0</v>
      </c>
      <c r="HC363" s="2">
        <f t="shared" si="352"/>
        <v>0</v>
      </c>
      <c r="HD363" s="2"/>
      <c r="HE363" s="2" t="s">
        <v>3</v>
      </c>
      <c r="HF363" s="2" t="s">
        <v>3</v>
      </c>
      <c r="HG363" s="2"/>
      <c r="HH363" s="2"/>
      <c r="HI363" s="2"/>
      <c r="HJ363" s="2"/>
      <c r="HK363" s="2"/>
      <c r="HL363" s="2"/>
      <c r="HM363" s="2" t="s">
        <v>3</v>
      </c>
      <c r="HN363" s="2" t="s">
        <v>3</v>
      </c>
      <c r="HO363" s="2" t="s">
        <v>3</v>
      </c>
      <c r="HP363" s="2" t="s">
        <v>3</v>
      </c>
      <c r="HQ363" s="2" t="s">
        <v>3</v>
      </c>
      <c r="HR363" s="2"/>
      <c r="HS363" s="2">
        <v>0</v>
      </c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>
        <v>0</v>
      </c>
      <c r="IL363" s="2"/>
      <c r="IM363" s="2"/>
      <c r="IN363" s="2"/>
      <c r="IO363" s="2"/>
      <c r="IP363" s="2"/>
      <c r="IQ363" s="2"/>
      <c r="IR363" s="2"/>
      <c r="IS363" s="2"/>
      <c r="IT363" s="2"/>
      <c r="IU363" s="2"/>
    </row>
    <row r="364" spans="1:255" x14ac:dyDescent="0.2">
      <c r="A364" s="3">
        <v>17</v>
      </c>
      <c r="B364" s="3">
        <v>1</v>
      </c>
      <c r="C364" s="3">
        <f>ROW(SmtRes!A564)</f>
        <v>564</v>
      </c>
      <c r="D364" s="3">
        <f>ROW(EtalonRes!A658)</f>
        <v>658</v>
      </c>
      <c r="E364" s="3" t="s">
        <v>520</v>
      </c>
      <c r="F364" s="3" t="s">
        <v>521</v>
      </c>
      <c r="G364" s="3" t="s">
        <v>522</v>
      </c>
      <c r="H364" s="3" t="s">
        <v>82</v>
      </c>
      <c r="I364" s="3">
        <f>ROUND(70/100,9)</f>
        <v>0.7</v>
      </c>
      <c r="J364" s="3">
        <v>0</v>
      </c>
      <c r="K364" s="3">
        <f>ROUND(70/100,9)</f>
        <v>0.7</v>
      </c>
      <c r="O364" s="3">
        <f t="shared" si="328"/>
        <v>3554.96</v>
      </c>
      <c r="P364" s="3">
        <f t="shared" si="329"/>
        <v>198.73</v>
      </c>
      <c r="Q364" s="3">
        <f>(ROUND((ROUND((((ET364*1.2))*AV364*I364),2)*BB364),2)+ROUND((ROUND(((AE364-((EU364*1.2)))*AV364*I364),2)*BS364),2))</f>
        <v>70.459999999999994</v>
      </c>
      <c r="R364" s="3">
        <f>(ROUND((ROUND((((EU364*1.2))*AV364*I364),2)*BS364),2)+ROUND((ROUND(((AE364-((EU364*1.2)))*AV364*I364),2)*BS364),2))</f>
        <v>29.3</v>
      </c>
      <c r="S364" s="3">
        <f t="shared" si="330"/>
        <v>3285.77</v>
      </c>
      <c r="T364" s="3">
        <f t="shared" si="331"/>
        <v>0</v>
      </c>
      <c r="U364" s="3">
        <f t="shared" si="332"/>
        <v>4.7403971999999985</v>
      </c>
      <c r="V364" s="3">
        <f t="shared" si="333"/>
        <v>0</v>
      </c>
      <c r="W364" s="3">
        <f t="shared" si="334"/>
        <v>0</v>
      </c>
      <c r="X364" s="3">
        <f>(ROUND((((S364+ROUND((ROUND((((EU364*1.2))*AV364*I364),2)*BS364),2))*AT364)/100),2)+ROUND(((ROUND((ROUND(((AE364-((EU364*1.2)))*AV364*I364),2)*BS364),2)*AT364)/100),2))</f>
        <v>3215.62</v>
      </c>
      <c r="Y364" s="3">
        <f>(ROUND((((S364+ROUND((ROUND((((EU364*1.2))*AV364*I364),2)*BS364),2))*AU364)/100),2)+ROUND(((ROUND((ROUND(((AE364-((EU364*1.2)))*AV364*I364),2)*BS364),2)*AU364)/100),2))</f>
        <v>1690.69</v>
      </c>
      <c r="AA364" s="3">
        <v>55929115</v>
      </c>
      <c r="AB364" s="3">
        <f t="shared" si="335"/>
        <v>147.84</v>
      </c>
      <c r="AC364" s="3">
        <f>ROUND(((ES364*1)),6)</f>
        <v>61.98</v>
      </c>
      <c r="AD364" s="3">
        <f>ROUND(((((ET364*1.2))-((EU364*1.2)))+AE364),6)</f>
        <v>6.3</v>
      </c>
      <c r="AE364" s="3">
        <f>ROUND(((EU364*1.2)),6)</f>
        <v>0.70799999999999996</v>
      </c>
      <c r="AF364" s="3">
        <f>ROUND(((EV364*1.2)),6)</f>
        <v>79.56</v>
      </c>
      <c r="AG364" s="3">
        <f t="shared" si="336"/>
        <v>0</v>
      </c>
      <c r="AH364" s="3">
        <f>((EW364*1.2))</f>
        <v>6.4679999999999991</v>
      </c>
      <c r="AI364" s="3">
        <f>((EX364*1.2))</f>
        <v>0</v>
      </c>
      <c r="AJ364" s="3">
        <f t="shared" si="337"/>
        <v>0</v>
      </c>
      <c r="AK364" s="3">
        <v>133.53</v>
      </c>
      <c r="AL364" s="3">
        <v>61.98</v>
      </c>
      <c r="AM364" s="3">
        <v>5.25</v>
      </c>
      <c r="AN364" s="3">
        <v>0.59</v>
      </c>
      <c r="AO364" s="3">
        <v>66.3</v>
      </c>
      <c r="AP364" s="3">
        <v>0</v>
      </c>
      <c r="AQ364" s="3">
        <v>5.39</v>
      </c>
      <c r="AR364" s="3">
        <v>0</v>
      </c>
      <c r="AS364" s="3">
        <v>0</v>
      </c>
      <c r="AT364" s="3">
        <v>97</v>
      </c>
      <c r="AU364" s="3">
        <v>51</v>
      </c>
      <c r="AV364" s="3">
        <v>1.0469999999999999</v>
      </c>
      <c r="AW364" s="3">
        <v>1</v>
      </c>
      <c r="AZ364" s="3">
        <v>1</v>
      </c>
      <c r="BA364" s="3">
        <v>56.35</v>
      </c>
      <c r="BB364" s="3">
        <v>15.25</v>
      </c>
      <c r="BC364" s="3">
        <v>4.58</v>
      </c>
      <c r="BD364" s="3" t="s">
        <v>3</v>
      </c>
      <c r="BE364" s="3" t="s">
        <v>3</v>
      </c>
      <c r="BF364" s="3" t="s">
        <v>3</v>
      </c>
      <c r="BG364" s="3" t="s">
        <v>3</v>
      </c>
      <c r="BH364" s="3">
        <v>0</v>
      </c>
      <c r="BI364" s="3">
        <v>2</v>
      </c>
      <c r="BJ364" s="3" t="s">
        <v>523</v>
      </c>
      <c r="BM364" s="3">
        <v>67</v>
      </c>
      <c r="BN364" s="3">
        <v>0</v>
      </c>
      <c r="BO364" s="3" t="s">
        <v>521</v>
      </c>
      <c r="BP364" s="3">
        <v>1</v>
      </c>
      <c r="BQ364" s="3">
        <v>40</v>
      </c>
      <c r="BR364" s="3">
        <v>0</v>
      </c>
      <c r="BS364" s="3">
        <v>56.35</v>
      </c>
      <c r="BT364" s="3">
        <v>1</v>
      </c>
      <c r="BU364" s="3">
        <v>1</v>
      </c>
      <c r="BV364" s="3">
        <v>1</v>
      </c>
      <c r="BW364" s="3">
        <v>1</v>
      </c>
      <c r="BX364" s="3">
        <v>1</v>
      </c>
      <c r="BY364" s="3" t="s">
        <v>3</v>
      </c>
      <c r="BZ364" s="3">
        <v>97</v>
      </c>
      <c r="CA364" s="3">
        <v>51</v>
      </c>
      <c r="CB364" s="3" t="s">
        <v>3</v>
      </c>
      <c r="CE364" s="3">
        <v>1566</v>
      </c>
      <c r="CF364" s="3">
        <v>0</v>
      </c>
      <c r="CG364" s="3">
        <v>0</v>
      </c>
      <c r="CM364" s="3">
        <v>0</v>
      </c>
      <c r="CN364" s="3" t="s">
        <v>1250</v>
      </c>
      <c r="CO364" s="3">
        <v>0</v>
      </c>
      <c r="CP364" s="3">
        <f t="shared" si="338"/>
        <v>3554.96</v>
      </c>
      <c r="CQ364" s="3">
        <f t="shared" si="339"/>
        <v>283.87</v>
      </c>
      <c r="CR364" s="3">
        <f>(ROUND((ROUND((((ET364*1.2))*AV364*1),2)*BB364),2)+ROUND((ROUND(((AE364-((EU364*1.2)))*AV364*1),2)*BS364),2))</f>
        <v>100.65</v>
      </c>
      <c r="CS364" s="3">
        <f>(ROUND((ROUND((((EU364*1.2))*AV364*1),2)*BS364),2)+ROUND((ROUND(((AE364-((EU364*1.2)))*AV364*1),2)*BS364),2))</f>
        <v>41.7</v>
      </c>
      <c r="CT364" s="3">
        <f t="shared" si="340"/>
        <v>4693.96</v>
      </c>
      <c r="CU364" s="3">
        <f t="shared" si="341"/>
        <v>0</v>
      </c>
      <c r="CV364" s="3">
        <f t="shared" si="342"/>
        <v>6.7719959999999988</v>
      </c>
      <c r="CW364" s="3">
        <f t="shared" si="343"/>
        <v>0</v>
      </c>
      <c r="CX364" s="3">
        <f t="shared" si="344"/>
        <v>0</v>
      </c>
      <c r="CY364" s="3">
        <f>(ROUND((((S364+ROUND((ROUND((((EU364*1.2))*AV364*1),2)*BS364),2))*AT364)/100),2)+ROUND(((ROUND((ROUND(((AE364-((EU364*1.2)))*AV364*1),2)*BS364),2)*AT364)/100),2))</f>
        <v>3227.65</v>
      </c>
      <c r="CZ364" s="3">
        <f>(ROUND((((S364+ROUND((ROUND((((EU364*1.2))*AV364*1),2)*BS364),2))*AU364)/100),2)+ROUND(((ROUND((ROUND(((AE364-((EU364*1.2)))*AV364*1),2)*BS364),2)*AU364)/100),2))</f>
        <v>1697.01</v>
      </c>
      <c r="DB364" s="3">
        <v>128</v>
      </c>
      <c r="DC364" s="3" t="s">
        <v>3</v>
      </c>
      <c r="DD364" s="3" t="s">
        <v>62</v>
      </c>
      <c r="DE364" s="3" t="s">
        <v>63</v>
      </c>
      <c r="DF364" s="3" t="s">
        <v>63</v>
      </c>
      <c r="DG364" s="3" t="s">
        <v>63</v>
      </c>
      <c r="DH364" s="3" t="s">
        <v>3</v>
      </c>
      <c r="DI364" s="3" t="s">
        <v>63</v>
      </c>
      <c r="DJ364" s="3" t="s">
        <v>63</v>
      </c>
      <c r="DK364" s="3" t="s">
        <v>3</v>
      </c>
      <c r="DL364" s="3" t="s">
        <v>3</v>
      </c>
      <c r="DM364" s="3" t="s">
        <v>3</v>
      </c>
      <c r="DN364" s="3">
        <v>0</v>
      </c>
      <c r="DO364" s="3">
        <v>0</v>
      </c>
      <c r="DP364" s="3">
        <v>1</v>
      </c>
      <c r="DQ364" s="3">
        <v>1</v>
      </c>
      <c r="DU364" s="3">
        <v>1003</v>
      </c>
      <c r="DV364" s="3" t="s">
        <v>82</v>
      </c>
      <c r="DW364" s="3" t="s">
        <v>82</v>
      </c>
      <c r="DX364" s="3">
        <v>100</v>
      </c>
      <c r="DZ364" s="3" t="s">
        <v>3</v>
      </c>
      <c r="EA364" s="3" t="s">
        <v>3</v>
      </c>
      <c r="EB364" s="3" t="s">
        <v>3</v>
      </c>
      <c r="EC364" s="3" t="s">
        <v>3</v>
      </c>
      <c r="EE364" s="3">
        <v>55393699</v>
      </c>
      <c r="EF364" s="3">
        <v>40</v>
      </c>
      <c r="EG364" s="3" t="s">
        <v>26</v>
      </c>
      <c r="EH364" s="3">
        <v>0</v>
      </c>
      <c r="EI364" s="3" t="s">
        <v>3</v>
      </c>
      <c r="EJ364" s="3">
        <v>2</v>
      </c>
      <c r="EK364" s="3">
        <v>67</v>
      </c>
      <c r="EL364" s="3" t="s">
        <v>72</v>
      </c>
      <c r="EM364" s="3" t="s">
        <v>73</v>
      </c>
      <c r="EO364" s="3" t="s">
        <v>67</v>
      </c>
      <c r="EQ364" s="3">
        <v>0</v>
      </c>
      <c r="ER364" s="3">
        <v>133.53</v>
      </c>
      <c r="ES364" s="3">
        <v>61.98</v>
      </c>
      <c r="ET364" s="3">
        <v>5.25</v>
      </c>
      <c r="EU364" s="3">
        <v>0.59</v>
      </c>
      <c r="EV364" s="3">
        <v>66.3</v>
      </c>
      <c r="EW364" s="3">
        <v>5.39</v>
      </c>
      <c r="EX364" s="3">
        <v>0</v>
      </c>
      <c r="EY364" s="3">
        <v>0</v>
      </c>
      <c r="FQ364" s="3">
        <v>0</v>
      </c>
      <c r="FR364" s="3">
        <v>0</v>
      </c>
      <c r="FS364" s="3">
        <v>0</v>
      </c>
      <c r="FX364" s="3">
        <v>97</v>
      </c>
      <c r="FY364" s="3">
        <v>51</v>
      </c>
      <c r="GA364" s="3" t="s">
        <v>3</v>
      </c>
      <c r="GD364" s="3">
        <v>1</v>
      </c>
      <c r="GF364" s="3">
        <v>-941333321</v>
      </c>
      <c r="GG364" s="3">
        <v>2</v>
      </c>
      <c r="GH364" s="3">
        <v>1</v>
      </c>
      <c r="GI364" s="3">
        <v>2</v>
      </c>
      <c r="GJ364" s="3">
        <v>0</v>
      </c>
      <c r="GK364" s="3">
        <v>0</v>
      </c>
      <c r="GL364" s="3">
        <f t="shared" si="345"/>
        <v>0</v>
      </c>
      <c r="GM364" s="3">
        <f t="shared" si="346"/>
        <v>8461.27</v>
      </c>
      <c r="GN364" s="3">
        <f t="shared" si="347"/>
        <v>0</v>
      </c>
      <c r="GO364" s="3">
        <f t="shared" si="348"/>
        <v>8461.27</v>
      </c>
      <c r="GP364" s="3">
        <f t="shared" si="349"/>
        <v>0</v>
      </c>
      <c r="GR364" s="3">
        <v>0</v>
      </c>
      <c r="GS364" s="3">
        <v>3</v>
      </c>
      <c r="GT364" s="3">
        <v>0</v>
      </c>
      <c r="GU364" s="3" t="s">
        <v>3</v>
      </c>
      <c r="GV364" s="3">
        <f t="shared" si="350"/>
        <v>0</v>
      </c>
      <c r="GW364" s="3">
        <v>1</v>
      </c>
      <c r="GX364" s="3">
        <f t="shared" si="351"/>
        <v>0</v>
      </c>
      <c r="HA364" s="3">
        <v>0</v>
      </c>
      <c r="HB364" s="3">
        <v>0</v>
      </c>
      <c r="HC364" s="3">
        <f t="shared" si="352"/>
        <v>0</v>
      </c>
      <c r="HE364" s="3" t="s">
        <v>3</v>
      </c>
      <c r="HF364" s="3" t="s">
        <v>3</v>
      </c>
      <c r="HM364" s="3" t="s">
        <v>3</v>
      </c>
      <c r="HN364" s="3" t="s">
        <v>3</v>
      </c>
      <c r="HO364" s="3" t="s">
        <v>3</v>
      </c>
      <c r="HP364" s="3" t="s">
        <v>3</v>
      </c>
      <c r="HQ364" s="3" t="s">
        <v>3</v>
      </c>
      <c r="HS364" s="3">
        <v>0</v>
      </c>
      <c r="IK364" s="3">
        <v>0</v>
      </c>
    </row>
    <row r="365" spans="1:255" x14ac:dyDescent="0.2">
      <c r="A365" s="2">
        <v>18</v>
      </c>
      <c r="B365" s="2">
        <v>1</v>
      </c>
      <c r="C365" s="2">
        <v>554</v>
      </c>
      <c r="D365" s="2"/>
      <c r="E365" s="2" t="s">
        <v>524</v>
      </c>
      <c r="F365" s="2" t="s">
        <v>501</v>
      </c>
      <c r="G365" s="2" t="s">
        <v>502</v>
      </c>
      <c r="H365" s="2" t="s">
        <v>486</v>
      </c>
      <c r="I365" s="2">
        <f>I363*J365</f>
        <v>72.099999999999994</v>
      </c>
      <c r="J365" s="2">
        <v>103</v>
      </c>
      <c r="K365" s="2">
        <v>103</v>
      </c>
      <c r="L365" s="2"/>
      <c r="M365" s="2"/>
      <c r="N365" s="2"/>
      <c r="O365" s="2">
        <f t="shared" si="328"/>
        <v>596.27</v>
      </c>
      <c r="P365" s="2">
        <f t="shared" si="329"/>
        <v>596.27</v>
      </c>
      <c r="Q365" s="2">
        <f>(ROUND((ROUND(((ET365)*AV365*I365),2)*BB365),2)+ROUND((ROUND(((AE365-(EU365))*AV365*I365),2)*BS365),2))</f>
        <v>0</v>
      </c>
      <c r="R365" s="2">
        <f>(ROUND((ROUND(((EU365)*AV365*I365),2)*BS365),2)+ROUND((ROUND(((AE365-(EU365))*AV365*I365),2)*BS365),2))</f>
        <v>0</v>
      </c>
      <c r="S365" s="2">
        <f t="shared" si="330"/>
        <v>0</v>
      </c>
      <c r="T365" s="2">
        <f t="shared" si="331"/>
        <v>0</v>
      </c>
      <c r="U365" s="2">
        <f t="shared" si="332"/>
        <v>0</v>
      </c>
      <c r="V365" s="2">
        <f t="shared" si="333"/>
        <v>0</v>
      </c>
      <c r="W365" s="2">
        <f t="shared" si="334"/>
        <v>0</v>
      </c>
      <c r="X365" s="2">
        <f>(ROUND((((S365+ROUND((ROUND(((EU365)*AV365*I365),2)*BS365),2))*AT365)/100),2)+ROUND(((ROUND((ROUND(((AE365-(EU365))*AV365*I365),2)*BS365),2)*AT365)/100),2))</f>
        <v>0</v>
      </c>
      <c r="Y365" s="2">
        <f>(ROUND((((S365+ROUND((ROUND(((EU365)*AV365*I365),2)*BS365),2))*AU365)/100),2)+ROUND(((ROUND((ROUND(((AE365-(EU365))*AV365*I365),2)*BS365),2)*AU365)/100),2))</f>
        <v>0</v>
      </c>
      <c r="Z365" s="2"/>
      <c r="AA365" s="2">
        <v>55929113</v>
      </c>
      <c r="AB365" s="2">
        <f t="shared" si="335"/>
        <v>8.27</v>
      </c>
      <c r="AC365" s="2">
        <f>ROUND((ES365),6)</f>
        <v>8.27</v>
      </c>
      <c r="AD365" s="2">
        <f>ROUND((((ET365)-(EU365))+AE365),6)</f>
        <v>0</v>
      </c>
      <c r="AE365" s="2">
        <f>ROUND((EU365),6)</f>
        <v>0</v>
      </c>
      <c r="AF365" s="2">
        <f>ROUND((EV365),6)</f>
        <v>0</v>
      </c>
      <c r="AG365" s="2">
        <f t="shared" si="336"/>
        <v>0</v>
      </c>
      <c r="AH365" s="2">
        <f>(EW365)</f>
        <v>0</v>
      </c>
      <c r="AI365" s="2">
        <f>(EX365)</f>
        <v>0</v>
      </c>
      <c r="AJ365" s="2">
        <f t="shared" si="337"/>
        <v>0</v>
      </c>
      <c r="AK365" s="2">
        <v>8.27</v>
      </c>
      <c r="AL365" s="2">
        <v>8.27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1</v>
      </c>
      <c r="AW365" s="2">
        <v>1</v>
      </c>
      <c r="AX365" s="2"/>
      <c r="AY365" s="2"/>
      <c r="AZ365" s="2">
        <v>1</v>
      </c>
      <c r="BA365" s="2">
        <v>1</v>
      </c>
      <c r="BB365" s="2">
        <v>1</v>
      </c>
      <c r="BC365" s="2">
        <v>1</v>
      </c>
      <c r="BD365" s="2" t="s">
        <v>3</v>
      </c>
      <c r="BE365" s="2" t="s">
        <v>3</v>
      </c>
      <c r="BF365" s="2" t="s">
        <v>3</v>
      </c>
      <c r="BG365" s="2" t="s">
        <v>3</v>
      </c>
      <c r="BH365" s="2">
        <v>3</v>
      </c>
      <c r="BI365" s="2">
        <v>2</v>
      </c>
      <c r="BJ365" s="2" t="s">
        <v>501</v>
      </c>
      <c r="BK365" s="2"/>
      <c r="BL365" s="2"/>
      <c r="BM365" s="2">
        <v>400005</v>
      </c>
      <c r="BN365" s="2">
        <v>0</v>
      </c>
      <c r="BO365" s="2" t="s">
        <v>3</v>
      </c>
      <c r="BP365" s="2">
        <v>0</v>
      </c>
      <c r="BQ365" s="2">
        <v>213</v>
      </c>
      <c r="BR365" s="2">
        <v>0</v>
      </c>
      <c r="BS365" s="2">
        <v>1</v>
      </c>
      <c r="BT365" s="2">
        <v>1</v>
      </c>
      <c r="BU365" s="2">
        <v>1</v>
      </c>
      <c r="BV365" s="2">
        <v>1</v>
      </c>
      <c r="BW365" s="2">
        <v>1</v>
      </c>
      <c r="BX365" s="2">
        <v>1</v>
      </c>
      <c r="BY365" s="2" t="s">
        <v>3</v>
      </c>
      <c r="BZ365" s="2">
        <v>97</v>
      </c>
      <c r="CA365" s="2">
        <v>51</v>
      </c>
      <c r="CB365" s="2" t="s">
        <v>3</v>
      </c>
      <c r="CC365" s="2"/>
      <c r="CD365" s="2"/>
      <c r="CE365" s="2">
        <v>1566</v>
      </c>
      <c r="CF365" s="2">
        <v>0</v>
      </c>
      <c r="CG365" s="2">
        <v>0</v>
      </c>
      <c r="CH365" s="2"/>
      <c r="CI365" s="2"/>
      <c r="CJ365" s="2"/>
      <c r="CK365" s="2"/>
      <c r="CL365" s="2"/>
      <c r="CM365" s="2">
        <v>0</v>
      </c>
      <c r="CN365" s="2" t="s">
        <v>1252</v>
      </c>
      <c r="CO365" s="2">
        <v>0</v>
      </c>
      <c r="CP365" s="2">
        <f t="shared" si="338"/>
        <v>596.27</v>
      </c>
      <c r="CQ365" s="2">
        <f t="shared" si="339"/>
        <v>8.27</v>
      </c>
      <c r="CR365" s="2">
        <f>(ROUND((ROUND(((ET365)*AV365*1),2)*BB365),2)+ROUND((ROUND(((AE365-(EU365))*AV365*1),2)*BS365),2))</f>
        <v>0</v>
      </c>
      <c r="CS365" s="2">
        <f>(ROUND((ROUND(((EU365)*AV365*1),2)*BS365),2)+ROUND((ROUND(((AE365-(EU365))*AV365*1),2)*BS365),2))</f>
        <v>0</v>
      </c>
      <c r="CT365" s="2">
        <f t="shared" si="340"/>
        <v>0</v>
      </c>
      <c r="CU365" s="2">
        <f t="shared" si="341"/>
        <v>0</v>
      </c>
      <c r="CV365" s="2">
        <f t="shared" si="342"/>
        <v>0</v>
      </c>
      <c r="CW365" s="2">
        <f t="shared" si="343"/>
        <v>0</v>
      </c>
      <c r="CX365" s="2">
        <f t="shared" si="344"/>
        <v>0</v>
      </c>
      <c r="CY365" s="2">
        <f>(ROUND((((S365+ROUND((ROUND(((EU365)*AV365*1),2)*BS365),2))*AT365)/100),2)+ROUND(((ROUND((ROUND(((AE365-(EU365))*AV365*1),2)*BS365),2)*AT365)/100),2))</f>
        <v>0</v>
      </c>
      <c r="CZ365" s="2">
        <f>(ROUND((((S365+ROUND((ROUND(((EU365)*AV365*1),2)*BS365),2))*AU365)/100),2)+ROUND(((ROUND((ROUND(((AE365-(EU365))*AV365*1),2)*BS365),2)*AU365)/100),2))</f>
        <v>0</v>
      </c>
      <c r="DA365" s="2"/>
      <c r="DB365" s="2"/>
      <c r="DC365" s="2" t="s">
        <v>3</v>
      </c>
      <c r="DD365" s="2" t="s">
        <v>3</v>
      </c>
      <c r="DE365" s="2" t="s">
        <v>3</v>
      </c>
      <c r="DF365" s="2" t="s">
        <v>3</v>
      </c>
      <c r="DG365" s="2" t="s">
        <v>3</v>
      </c>
      <c r="DH365" s="2" t="s">
        <v>3</v>
      </c>
      <c r="DI365" s="2" t="s">
        <v>3</v>
      </c>
      <c r="DJ365" s="2" t="s">
        <v>3</v>
      </c>
      <c r="DK365" s="2" t="s">
        <v>3</v>
      </c>
      <c r="DL365" s="2" t="s">
        <v>3</v>
      </c>
      <c r="DM365" s="2" t="s">
        <v>3</v>
      </c>
      <c r="DN365" s="2">
        <v>0</v>
      </c>
      <c r="DO365" s="2">
        <v>0</v>
      </c>
      <c r="DP365" s="2">
        <v>1</v>
      </c>
      <c r="DQ365" s="2">
        <v>1</v>
      </c>
      <c r="DR365" s="2"/>
      <c r="DS365" s="2"/>
      <c r="DT365" s="2"/>
      <c r="DU365" s="2">
        <v>1003</v>
      </c>
      <c r="DV365" s="2" t="s">
        <v>486</v>
      </c>
      <c r="DW365" s="2" t="s">
        <v>486</v>
      </c>
      <c r="DX365" s="2">
        <v>1</v>
      </c>
      <c r="DY365" s="2"/>
      <c r="DZ365" s="2" t="s">
        <v>3</v>
      </c>
      <c r="EA365" s="2" t="s">
        <v>3</v>
      </c>
      <c r="EB365" s="2" t="s">
        <v>3</v>
      </c>
      <c r="EC365" s="2" t="s">
        <v>3</v>
      </c>
      <c r="ED365" s="2"/>
      <c r="EE365" s="2">
        <v>55393628</v>
      </c>
      <c r="EF365" s="2">
        <v>213</v>
      </c>
      <c r="EG365" s="2" t="s">
        <v>208</v>
      </c>
      <c r="EH365" s="2">
        <v>0</v>
      </c>
      <c r="EI365" s="2" t="s">
        <v>3</v>
      </c>
      <c r="EJ365" s="2">
        <v>1</v>
      </c>
      <c r="EK365" s="2">
        <v>400005</v>
      </c>
      <c r="EL365" s="2" t="s">
        <v>208</v>
      </c>
      <c r="EM365" s="2" t="s">
        <v>209</v>
      </c>
      <c r="EN365" s="2"/>
      <c r="EO365" s="2" t="s">
        <v>67</v>
      </c>
      <c r="EP365" s="2"/>
      <c r="EQ365" s="2">
        <v>16</v>
      </c>
      <c r="ER365" s="2">
        <v>0</v>
      </c>
      <c r="ES365" s="2">
        <v>8.27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>
        <v>0</v>
      </c>
      <c r="FR365" s="2">
        <v>0</v>
      </c>
      <c r="FS365" s="2">
        <v>0</v>
      </c>
      <c r="FT365" s="2"/>
      <c r="FU365" s="2"/>
      <c r="FV365" s="2"/>
      <c r="FW365" s="2"/>
      <c r="FX365" s="2">
        <v>97</v>
      </c>
      <c r="FY365" s="2">
        <v>51</v>
      </c>
      <c r="FZ365" s="2"/>
      <c r="GA365" s="2" t="s">
        <v>503</v>
      </c>
      <c r="GB365" s="2"/>
      <c r="GC365" s="2"/>
      <c r="GD365" s="2">
        <v>1</v>
      </c>
      <c r="GE365" s="2"/>
      <c r="GF365" s="2">
        <v>-2134288609</v>
      </c>
      <c r="GG365" s="2">
        <v>2</v>
      </c>
      <c r="GH365" s="2">
        <v>4</v>
      </c>
      <c r="GI365" s="2">
        <v>-2</v>
      </c>
      <c r="GJ365" s="2">
        <v>0</v>
      </c>
      <c r="GK365" s="2">
        <v>0</v>
      </c>
      <c r="GL365" s="2">
        <f t="shared" si="345"/>
        <v>0</v>
      </c>
      <c r="GM365" s="2">
        <f t="shared" si="346"/>
        <v>596.27</v>
      </c>
      <c r="GN365" s="2">
        <f t="shared" si="347"/>
        <v>0</v>
      </c>
      <c r="GO365" s="2">
        <f t="shared" si="348"/>
        <v>596.27</v>
      </c>
      <c r="GP365" s="2">
        <f t="shared" si="349"/>
        <v>0</v>
      </c>
      <c r="GQ365" s="2"/>
      <c r="GR365" s="2">
        <v>1</v>
      </c>
      <c r="GS365" s="2">
        <v>2</v>
      </c>
      <c r="GT365" s="2">
        <v>0</v>
      </c>
      <c r="GU365" s="2" t="s">
        <v>3</v>
      </c>
      <c r="GV365" s="2">
        <f t="shared" si="350"/>
        <v>0</v>
      </c>
      <c r="GW365" s="2">
        <v>1</v>
      </c>
      <c r="GX365" s="2">
        <f t="shared" si="351"/>
        <v>0</v>
      </c>
      <c r="GY365" s="2"/>
      <c r="GZ365" s="2"/>
      <c r="HA365" s="2">
        <v>0</v>
      </c>
      <c r="HB365" s="2">
        <v>0</v>
      </c>
      <c r="HC365" s="2">
        <f t="shared" si="352"/>
        <v>0</v>
      </c>
      <c r="HD365" s="2"/>
      <c r="HE365" s="2" t="s">
        <v>211</v>
      </c>
      <c r="HF365" s="2" t="s">
        <v>30</v>
      </c>
      <c r="HG365" s="2"/>
      <c r="HH365" s="2"/>
      <c r="HI365" s="2"/>
      <c r="HJ365" s="2"/>
      <c r="HK365" s="2"/>
      <c r="HL365" s="2"/>
      <c r="HM365" s="2" t="s">
        <v>3</v>
      </c>
      <c r="HN365" s="2" t="s">
        <v>3</v>
      </c>
      <c r="HO365" s="2" t="s">
        <v>3</v>
      </c>
      <c r="HP365" s="2" t="s">
        <v>3</v>
      </c>
      <c r="HQ365" s="2" t="s">
        <v>3</v>
      </c>
      <c r="HR365" s="2"/>
      <c r="HS365" s="2">
        <v>0</v>
      </c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>
        <v>0</v>
      </c>
      <c r="IL365" s="2"/>
      <c r="IM365" s="2"/>
      <c r="IN365" s="2"/>
      <c r="IO365" s="2"/>
      <c r="IP365" s="2"/>
      <c r="IQ365" s="2"/>
      <c r="IR365" s="2"/>
      <c r="IS365" s="2"/>
      <c r="IT365" s="2"/>
      <c r="IU365" s="2"/>
    </row>
    <row r="366" spans="1:255" x14ac:dyDescent="0.2">
      <c r="A366" s="3">
        <v>18</v>
      </c>
      <c r="B366" s="3">
        <v>1</v>
      </c>
      <c r="C366" s="3">
        <v>564</v>
      </c>
      <c r="E366" s="3" t="s">
        <v>524</v>
      </c>
      <c r="F366" s="3" t="s">
        <v>501</v>
      </c>
      <c r="G366" s="3" t="s">
        <v>502</v>
      </c>
      <c r="H366" s="3" t="s">
        <v>486</v>
      </c>
      <c r="I366" s="3">
        <f>I364*J366</f>
        <v>72.099999999999994</v>
      </c>
      <c r="J366" s="3">
        <v>103</v>
      </c>
      <c r="K366" s="3">
        <v>103</v>
      </c>
      <c r="O366" s="3">
        <f t="shared" si="328"/>
        <v>5867.3</v>
      </c>
      <c r="P366" s="3">
        <f t="shared" si="329"/>
        <v>5867.3</v>
      </c>
      <c r="Q366" s="3">
        <f>(ROUND((ROUND(((ET366)*AV366*I366),2)*BB366),2)+ROUND((ROUND(((AE366-(EU366))*AV366*I366),2)*BS366),2))</f>
        <v>0</v>
      </c>
      <c r="R366" s="3">
        <f>(ROUND((ROUND(((EU366)*AV366*I366),2)*BS366),2)+ROUND((ROUND(((AE366-(EU366))*AV366*I366),2)*BS366),2))</f>
        <v>0</v>
      </c>
      <c r="S366" s="3">
        <f t="shared" si="330"/>
        <v>0</v>
      </c>
      <c r="T366" s="3">
        <f t="shared" si="331"/>
        <v>0</v>
      </c>
      <c r="U366" s="3">
        <f t="shared" si="332"/>
        <v>0</v>
      </c>
      <c r="V366" s="3">
        <f t="shared" si="333"/>
        <v>0</v>
      </c>
      <c r="W366" s="3">
        <f t="shared" si="334"/>
        <v>0</v>
      </c>
      <c r="X366" s="3">
        <f>(ROUND((((S366+ROUND((ROUND(((EU366)*AV366*I366),2)*BS366),2))*AT366)/100),2)+ROUND(((ROUND((ROUND(((AE366-(EU366))*AV366*I366),2)*BS366),2)*AT366)/100),2))</f>
        <v>0</v>
      </c>
      <c r="Y366" s="3">
        <f>(ROUND((((S366+ROUND((ROUND(((EU366)*AV366*I366),2)*BS366),2))*AU366)/100),2)+ROUND(((ROUND((ROUND(((AE366-(EU366))*AV366*I366),2)*BS366),2)*AU366)/100),2))</f>
        <v>0</v>
      </c>
      <c r="AA366" s="3">
        <v>55929115</v>
      </c>
      <c r="AB366" s="3">
        <f t="shared" si="335"/>
        <v>8.27</v>
      </c>
      <c r="AC366" s="3">
        <f>ROUND((ES366),6)</f>
        <v>8.27</v>
      </c>
      <c r="AD366" s="3">
        <f>ROUND((((ET366)-(EU366))+AE366),6)</f>
        <v>0</v>
      </c>
      <c r="AE366" s="3">
        <f>ROUND((EU366),6)</f>
        <v>0</v>
      </c>
      <c r="AF366" s="3">
        <f>ROUND((EV366),6)</f>
        <v>0</v>
      </c>
      <c r="AG366" s="3">
        <f t="shared" si="336"/>
        <v>0</v>
      </c>
      <c r="AH366" s="3">
        <f>(EW366)</f>
        <v>0</v>
      </c>
      <c r="AI366" s="3">
        <f>(EX366)</f>
        <v>0</v>
      </c>
      <c r="AJ366" s="3">
        <f t="shared" si="337"/>
        <v>0</v>
      </c>
      <c r="AK366" s="3">
        <v>8.27</v>
      </c>
      <c r="AL366" s="3">
        <v>8.27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1</v>
      </c>
      <c r="AW366" s="3">
        <v>1</v>
      </c>
      <c r="AZ366" s="3">
        <v>1</v>
      </c>
      <c r="BA366" s="3">
        <v>1</v>
      </c>
      <c r="BB366" s="3">
        <v>1</v>
      </c>
      <c r="BC366" s="3">
        <v>9.84</v>
      </c>
      <c r="BD366" s="3" t="s">
        <v>3</v>
      </c>
      <c r="BE366" s="3" t="s">
        <v>3</v>
      </c>
      <c r="BF366" s="3" t="s">
        <v>3</v>
      </c>
      <c r="BG366" s="3" t="s">
        <v>3</v>
      </c>
      <c r="BH366" s="3">
        <v>3</v>
      </c>
      <c r="BI366" s="3">
        <v>2</v>
      </c>
      <c r="BJ366" s="3" t="s">
        <v>501</v>
      </c>
      <c r="BM366" s="3">
        <v>400005</v>
      </c>
      <c r="BN366" s="3">
        <v>0</v>
      </c>
      <c r="BO366" s="3" t="s">
        <v>3</v>
      </c>
      <c r="BP366" s="3">
        <v>0</v>
      </c>
      <c r="BQ366" s="3">
        <v>213</v>
      </c>
      <c r="BR366" s="3">
        <v>0</v>
      </c>
      <c r="BS366" s="3">
        <v>1</v>
      </c>
      <c r="BT366" s="3">
        <v>1</v>
      </c>
      <c r="BU366" s="3">
        <v>1</v>
      </c>
      <c r="BV366" s="3">
        <v>1</v>
      </c>
      <c r="BW366" s="3">
        <v>1</v>
      </c>
      <c r="BX366" s="3">
        <v>1</v>
      </c>
      <c r="BY366" s="3" t="s">
        <v>3</v>
      </c>
      <c r="BZ366" s="3">
        <v>97</v>
      </c>
      <c r="CA366" s="3">
        <v>51</v>
      </c>
      <c r="CB366" s="3" t="s">
        <v>3</v>
      </c>
      <c r="CE366" s="3">
        <v>1566</v>
      </c>
      <c r="CF366" s="3">
        <v>0</v>
      </c>
      <c r="CG366" s="3">
        <v>0</v>
      </c>
      <c r="CM366" s="3">
        <v>0</v>
      </c>
      <c r="CN366" s="3" t="s">
        <v>1252</v>
      </c>
      <c r="CO366" s="3">
        <v>0</v>
      </c>
      <c r="CP366" s="3">
        <f t="shared" si="338"/>
        <v>5867.3</v>
      </c>
      <c r="CQ366" s="3">
        <f t="shared" si="339"/>
        <v>81.38</v>
      </c>
      <c r="CR366" s="3">
        <f>(ROUND((ROUND(((ET366)*AV366*1),2)*BB366),2)+ROUND((ROUND(((AE366-(EU366))*AV366*1),2)*BS366),2))</f>
        <v>0</v>
      </c>
      <c r="CS366" s="3">
        <f>(ROUND((ROUND(((EU366)*AV366*1),2)*BS366),2)+ROUND((ROUND(((AE366-(EU366))*AV366*1),2)*BS366),2))</f>
        <v>0</v>
      </c>
      <c r="CT366" s="3">
        <f t="shared" si="340"/>
        <v>0</v>
      </c>
      <c r="CU366" s="3">
        <f t="shared" si="341"/>
        <v>0</v>
      </c>
      <c r="CV366" s="3">
        <f t="shared" si="342"/>
        <v>0</v>
      </c>
      <c r="CW366" s="3">
        <f t="shared" si="343"/>
        <v>0</v>
      </c>
      <c r="CX366" s="3">
        <f t="shared" si="344"/>
        <v>0</v>
      </c>
      <c r="CY366" s="3">
        <f>(ROUND((((S366+ROUND((ROUND(((EU366)*AV366*1),2)*BS366),2))*AT366)/100),2)+ROUND(((ROUND((ROUND(((AE366-(EU366))*AV366*1),2)*BS366),2)*AT366)/100),2))</f>
        <v>0</v>
      </c>
      <c r="CZ366" s="3">
        <f>(ROUND((((S366+ROUND((ROUND(((EU366)*AV366*1),2)*BS366),2))*AU366)/100),2)+ROUND(((ROUND((ROUND(((AE366-(EU366))*AV366*1),2)*BS366),2)*AU366)/100),2))</f>
        <v>0</v>
      </c>
      <c r="DC366" s="3" t="s">
        <v>3</v>
      </c>
      <c r="DD366" s="3" t="s">
        <v>3</v>
      </c>
      <c r="DE366" s="3" t="s">
        <v>3</v>
      </c>
      <c r="DF366" s="3" t="s">
        <v>3</v>
      </c>
      <c r="DG366" s="3" t="s">
        <v>3</v>
      </c>
      <c r="DH366" s="3" t="s">
        <v>3</v>
      </c>
      <c r="DI366" s="3" t="s">
        <v>3</v>
      </c>
      <c r="DJ366" s="3" t="s">
        <v>3</v>
      </c>
      <c r="DK366" s="3" t="s">
        <v>3</v>
      </c>
      <c r="DL366" s="3" t="s">
        <v>3</v>
      </c>
      <c r="DM366" s="3" t="s">
        <v>3</v>
      </c>
      <c r="DN366" s="3">
        <v>0</v>
      </c>
      <c r="DO366" s="3">
        <v>0</v>
      </c>
      <c r="DP366" s="3">
        <v>1</v>
      </c>
      <c r="DQ366" s="3">
        <v>1</v>
      </c>
      <c r="DU366" s="3">
        <v>1003</v>
      </c>
      <c r="DV366" s="3" t="s">
        <v>486</v>
      </c>
      <c r="DW366" s="3" t="s">
        <v>486</v>
      </c>
      <c r="DX366" s="3">
        <v>1</v>
      </c>
      <c r="DZ366" s="3" t="s">
        <v>3</v>
      </c>
      <c r="EA366" s="3" t="s">
        <v>3</v>
      </c>
      <c r="EB366" s="3" t="s">
        <v>3</v>
      </c>
      <c r="EC366" s="3" t="s">
        <v>3</v>
      </c>
      <c r="EE366" s="3">
        <v>55393628</v>
      </c>
      <c r="EF366" s="3">
        <v>213</v>
      </c>
      <c r="EG366" s="3" t="s">
        <v>208</v>
      </c>
      <c r="EH366" s="3">
        <v>0</v>
      </c>
      <c r="EI366" s="3" t="s">
        <v>3</v>
      </c>
      <c r="EJ366" s="3">
        <v>1</v>
      </c>
      <c r="EK366" s="3">
        <v>400005</v>
      </c>
      <c r="EL366" s="3" t="s">
        <v>208</v>
      </c>
      <c r="EM366" s="3" t="s">
        <v>209</v>
      </c>
      <c r="EO366" s="3" t="s">
        <v>67</v>
      </c>
      <c r="EQ366" s="3">
        <v>16</v>
      </c>
      <c r="ER366" s="3">
        <v>0</v>
      </c>
      <c r="ES366" s="3">
        <v>8.27</v>
      </c>
      <c r="ET366" s="3">
        <v>0</v>
      </c>
      <c r="EU366" s="3">
        <v>0</v>
      </c>
      <c r="EV366" s="3">
        <v>0</v>
      </c>
      <c r="EW366" s="3">
        <v>0</v>
      </c>
      <c r="EX366" s="3">
        <v>0</v>
      </c>
      <c r="EZ366" s="3">
        <v>5</v>
      </c>
      <c r="FC366" s="3">
        <v>1</v>
      </c>
      <c r="FD366" s="3">
        <v>18</v>
      </c>
      <c r="FF366" s="3">
        <v>97.34</v>
      </c>
      <c r="FQ366" s="3">
        <v>0</v>
      </c>
      <c r="FR366" s="3">
        <v>0</v>
      </c>
      <c r="FS366" s="3">
        <v>0</v>
      </c>
      <c r="FX366" s="3">
        <v>97</v>
      </c>
      <c r="FY366" s="3">
        <v>51</v>
      </c>
      <c r="GA366" s="3" t="s">
        <v>503</v>
      </c>
      <c r="GD366" s="3">
        <v>1</v>
      </c>
      <c r="GF366" s="3">
        <v>-2134288609</v>
      </c>
      <c r="GG366" s="3">
        <v>2</v>
      </c>
      <c r="GH366" s="3">
        <v>3</v>
      </c>
      <c r="GI366" s="3">
        <v>5</v>
      </c>
      <c r="GJ366" s="3">
        <v>0</v>
      </c>
      <c r="GK366" s="3">
        <v>0</v>
      </c>
      <c r="GL366" s="3">
        <f t="shared" si="345"/>
        <v>0</v>
      </c>
      <c r="GM366" s="3">
        <f t="shared" si="346"/>
        <v>5867.3</v>
      </c>
      <c r="GN366" s="3">
        <f t="shared" si="347"/>
        <v>0</v>
      </c>
      <c r="GO366" s="3">
        <f t="shared" si="348"/>
        <v>5867.3</v>
      </c>
      <c r="GP366" s="3">
        <f t="shared" si="349"/>
        <v>0</v>
      </c>
      <c r="GR366" s="3">
        <v>1</v>
      </c>
      <c r="GS366" s="3">
        <v>1</v>
      </c>
      <c r="GT366" s="3">
        <v>0</v>
      </c>
      <c r="GU366" s="3" t="s">
        <v>3</v>
      </c>
      <c r="GV366" s="3">
        <f t="shared" si="350"/>
        <v>0</v>
      </c>
      <c r="GW366" s="3">
        <v>1</v>
      </c>
      <c r="GX366" s="3">
        <f t="shared" si="351"/>
        <v>0</v>
      </c>
      <c r="HA366" s="3">
        <v>0</v>
      </c>
      <c r="HB366" s="3">
        <v>0</v>
      </c>
      <c r="HC366" s="3">
        <f t="shared" si="352"/>
        <v>0</v>
      </c>
      <c r="HE366" s="3" t="s">
        <v>211</v>
      </c>
      <c r="HF366" s="3" t="s">
        <v>30</v>
      </c>
      <c r="HM366" s="3" t="s">
        <v>3</v>
      </c>
      <c r="HN366" s="3" t="s">
        <v>3</v>
      </c>
      <c r="HO366" s="3" t="s">
        <v>3</v>
      </c>
      <c r="HP366" s="3" t="s">
        <v>3</v>
      </c>
      <c r="HQ366" s="3" t="s">
        <v>3</v>
      </c>
      <c r="HS366" s="3">
        <v>0</v>
      </c>
      <c r="IK366" s="3">
        <v>0</v>
      </c>
    </row>
    <row r="367" spans="1:255" x14ac:dyDescent="0.2">
      <c r="A367" s="2">
        <v>17</v>
      </c>
      <c r="B367" s="2">
        <v>1</v>
      </c>
      <c r="C367" s="2">
        <f>ROW(SmtRes!A570)</f>
        <v>570</v>
      </c>
      <c r="D367" s="2">
        <f>ROW(EtalonRes!A664)</f>
        <v>664</v>
      </c>
      <c r="E367" s="2" t="s">
        <v>525</v>
      </c>
      <c r="F367" s="2" t="s">
        <v>526</v>
      </c>
      <c r="G367" s="2" t="s">
        <v>527</v>
      </c>
      <c r="H367" s="2" t="s">
        <v>82</v>
      </c>
      <c r="I367" s="2">
        <f>ROUND((26500-4460-70)/100,9)</f>
        <v>219.7</v>
      </c>
      <c r="J367" s="2">
        <v>0</v>
      </c>
      <c r="K367" s="2">
        <f>ROUND((26500-4460-70)/100,9)</f>
        <v>219.7</v>
      </c>
      <c r="L367" s="2"/>
      <c r="M367" s="2"/>
      <c r="N367" s="2"/>
      <c r="O367" s="2">
        <f t="shared" si="328"/>
        <v>46475.69</v>
      </c>
      <c r="P367" s="2">
        <f t="shared" si="329"/>
        <v>27644.85</v>
      </c>
      <c r="Q367" s="2">
        <f>(ROUND((ROUND((((ET367*1.2))*AV367*I367),2)*BB367),2)+ROUND((ROUND(((AE367-((EU367*1.2)))*AV367*I367),2)*BS367),2))</f>
        <v>723.2</v>
      </c>
      <c r="R367" s="2">
        <f>(ROUND((ROUND((((EU367*1.2))*AV367*I367),2)*BS367),2)+ROUND((ROUND(((AE367-((EU367*1.2)))*AV367*I367),2)*BS367),2))</f>
        <v>82.81</v>
      </c>
      <c r="S367" s="2">
        <f t="shared" si="330"/>
        <v>18107.64</v>
      </c>
      <c r="T367" s="2">
        <f t="shared" si="331"/>
        <v>0</v>
      </c>
      <c r="U367" s="2">
        <f t="shared" si="332"/>
        <v>1460.2044131999996</v>
      </c>
      <c r="V367" s="2">
        <f t="shared" si="333"/>
        <v>0</v>
      </c>
      <c r="W367" s="2">
        <f t="shared" si="334"/>
        <v>0</v>
      </c>
      <c r="X367" s="2">
        <f>(ROUND((((S367+ROUND((ROUND((((EU367*1.2))*AV367*I367),2)*BS367),2))*AT367)/100),2)+ROUND(((ROUND((ROUND(((AE367-((EU367*1.2)))*AV367*I367),2)*BS367),2)*AT367)/100),2))</f>
        <v>17644.740000000002</v>
      </c>
      <c r="Y367" s="2">
        <f>(ROUND((((S367+ROUND((ROUND((((EU367*1.2))*AV367*I367),2)*BS367),2))*AU367)/100),2)+ROUND(((ROUND((ROUND(((AE367-((EU367*1.2)))*AV367*I367),2)*BS367),2)*AU367)/100),2))</f>
        <v>9277.1299999999992</v>
      </c>
      <c r="Z367" s="2"/>
      <c r="AA367" s="2">
        <v>55929113</v>
      </c>
      <c r="AB367" s="2">
        <f t="shared" si="335"/>
        <v>207.69399999999999</v>
      </c>
      <c r="AC367" s="2">
        <f>ROUND(((ES367*1)),6)</f>
        <v>125.83</v>
      </c>
      <c r="AD367" s="2">
        <f>ROUND(((((ET367*1.2))-((EU367*1.2)))+AE367),6)</f>
        <v>3.1440000000000001</v>
      </c>
      <c r="AE367" s="2">
        <f>ROUND(((EU367*1.2)),6)</f>
        <v>0.36</v>
      </c>
      <c r="AF367" s="2">
        <f>ROUND(((EV367*1.2)),6)</f>
        <v>78.72</v>
      </c>
      <c r="AG367" s="2">
        <f t="shared" si="336"/>
        <v>0</v>
      </c>
      <c r="AH367" s="2">
        <f>((EW367*1.2))</f>
        <v>6.3479999999999999</v>
      </c>
      <c r="AI367" s="2">
        <f>((EX367*1.2))</f>
        <v>0</v>
      </c>
      <c r="AJ367" s="2">
        <f t="shared" si="337"/>
        <v>0</v>
      </c>
      <c r="AK367" s="2">
        <v>194.05</v>
      </c>
      <c r="AL367" s="2">
        <v>125.83</v>
      </c>
      <c r="AM367" s="2">
        <v>2.62</v>
      </c>
      <c r="AN367" s="2">
        <v>0.3</v>
      </c>
      <c r="AO367" s="2">
        <v>65.599999999999994</v>
      </c>
      <c r="AP367" s="2">
        <v>0</v>
      </c>
      <c r="AQ367" s="2">
        <v>5.29</v>
      </c>
      <c r="AR367" s="2">
        <v>0</v>
      </c>
      <c r="AS367" s="2">
        <v>0</v>
      </c>
      <c r="AT367" s="2">
        <v>97</v>
      </c>
      <c r="AU367" s="2">
        <v>51</v>
      </c>
      <c r="AV367" s="2">
        <v>1.0469999999999999</v>
      </c>
      <c r="AW367" s="2">
        <v>1</v>
      </c>
      <c r="AX367" s="2"/>
      <c r="AY367" s="2"/>
      <c r="AZ367" s="2">
        <v>1</v>
      </c>
      <c r="BA367" s="2">
        <v>1</v>
      </c>
      <c r="BB367" s="2">
        <v>1</v>
      </c>
      <c r="BC367" s="2">
        <v>1</v>
      </c>
      <c r="BD367" s="2" t="s">
        <v>3</v>
      </c>
      <c r="BE367" s="2" t="s">
        <v>3</v>
      </c>
      <c r="BF367" s="2" t="s">
        <v>3</v>
      </c>
      <c r="BG367" s="2" t="s">
        <v>3</v>
      </c>
      <c r="BH367" s="2">
        <v>0</v>
      </c>
      <c r="BI367" s="2">
        <v>2</v>
      </c>
      <c r="BJ367" s="2" t="s">
        <v>528</v>
      </c>
      <c r="BK367" s="2"/>
      <c r="BL367" s="2"/>
      <c r="BM367" s="2">
        <v>67</v>
      </c>
      <c r="BN367" s="2">
        <v>0</v>
      </c>
      <c r="BO367" s="2" t="s">
        <v>526</v>
      </c>
      <c r="BP367" s="2">
        <v>1</v>
      </c>
      <c r="BQ367" s="2">
        <v>40</v>
      </c>
      <c r="BR367" s="2">
        <v>0</v>
      </c>
      <c r="BS367" s="2">
        <v>1</v>
      </c>
      <c r="BT367" s="2">
        <v>1</v>
      </c>
      <c r="BU367" s="2">
        <v>1</v>
      </c>
      <c r="BV367" s="2">
        <v>1</v>
      </c>
      <c r="BW367" s="2">
        <v>1</v>
      </c>
      <c r="BX367" s="2">
        <v>1</v>
      </c>
      <c r="BY367" s="2" t="s">
        <v>3</v>
      </c>
      <c r="BZ367" s="2">
        <v>97</v>
      </c>
      <c r="CA367" s="2">
        <v>51</v>
      </c>
      <c r="CB367" s="2" t="s">
        <v>3</v>
      </c>
      <c r="CC367" s="2"/>
      <c r="CD367" s="2"/>
      <c r="CE367" s="2">
        <v>1566</v>
      </c>
      <c r="CF367" s="2">
        <v>0</v>
      </c>
      <c r="CG367" s="2">
        <v>0</v>
      </c>
      <c r="CH367" s="2"/>
      <c r="CI367" s="2"/>
      <c r="CJ367" s="2"/>
      <c r="CK367" s="2"/>
      <c r="CL367" s="2"/>
      <c r="CM367" s="2">
        <v>0</v>
      </c>
      <c r="CN367" s="2" t="s">
        <v>1250</v>
      </c>
      <c r="CO367" s="2">
        <v>0</v>
      </c>
      <c r="CP367" s="2">
        <f t="shared" si="338"/>
        <v>46475.69</v>
      </c>
      <c r="CQ367" s="2">
        <f t="shared" si="339"/>
        <v>125.83</v>
      </c>
      <c r="CR367" s="2">
        <f>(ROUND((ROUND((((ET367*1.2))*AV367*1),2)*BB367),2)+ROUND((ROUND(((AE367-((EU367*1.2)))*AV367*1),2)*BS367),2))</f>
        <v>3.29</v>
      </c>
      <c r="CS367" s="2">
        <f>(ROUND((ROUND((((EU367*1.2))*AV367*1),2)*BS367),2)+ROUND((ROUND(((AE367-((EU367*1.2)))*AV367*1),2)*BS367),2))</f>
        <v>0.38</v>
      </c>
      <c r="CT367" s="2">
        <f t="shared" si="340"/>
        <v>82.42</v>
      </c>
      <c r="CU367" s="2">
        <f t="shared" si="341"/>
        <v>0</v>
      </c>
      <c r="CV367" s="2">
        <f t="shared" si="342"/>
        <v>6.646355999999999</v>
      </c>
      <c r="CW367" s="2">
        <f t="shared" si="343"/>
        <v>0</v>
      </c>
      <c r="CX367" s="2">
        <f t="shared" si="344"/>
        <v>0</v>
      </c>
      <c r="CY367" s="2">
        <f>(ROUND((((S367+ROUND((ROUND((((EU367*1.2))*AV367*1),2)*BS367),2))*AT367)/100),2)+ROUND(((ROUND((ROUND(((AE367-((EU367*1.2)))*AV367*1),2)*BS367),2)*AT367)/100),2))</f>
        <v>17564.78</v>
      </c>
      <c r="CZ367" s="2">
        <f>(ROUND((((S367+ROUND((ROUND((((EU367*1.2))*AV367*1),2)*BS367),2))*AU367)/100),2)+ROUND(((ROUND((ROUND(((AE367-((EU367*1.2)))*AV367*1),2)*BS367),2)*AU367)/100),2))</f>
        <v>9235.09</v>
      </c>
      <c r="DA367" s="2"/>
      <c r="DB367" s="2">
        <v>129</v>
      </c>
      <c r="DC367" s="2" t="s">
        <v>3</v>
      </c>
      <c r="DD367" s="2" t="s">
        <v>62</v>
      </c>
      <c r="DE367" s="2" t="s">
        <v>63</v>
      </c>
      <c r="DF367" s="2" t="s">
        <v>63</v>
      </c>
      <c r="DG367" s="2" t="s">
        <v>63</v>
      </c>
      <c r="DH367" s="2" t="s">
        <v>3</v>
      </c>
      <c r="DI367" s="2" t="s">
        <v>63</v>
      </c>
      <c r="DJ367" s="2" t="s">
        <v>63</v>
      </c>
      <c r="DK367" s="2" t="s">
        <v>3</v>
      </c>
      <c r="DL367" s="2" t="s">
        <v>3</v>
      </c>
      <c r="DM367" s="2" t="s">
        <v>3</v>
      </c>
      <c r="DN367" s="2">
        <v>0</v>
      </c>
      <c r="DO367" s="2">
        <v>0</v>
      </c>
      <c r="DP367" s="2">
        <v>1</v>
      </c>
      <c r="DQ367" s="2">
        <v>1</v>
      </c>
      <c r="DR367" s="2"/>
      <c r="DS367" s="2"/>
      <c r="DT367" s="2"/>
      <c r="DU367" s="2">
        <v>1003</v>
      </c>
      <c r="DV367" s="2" t="s">
        <v>82</v>
      </c>
      <c r="DW367" s="2" t="s">
        <v>82</v>
      </c>
      <c r="DX367" s="2">
        <v>100</v>
      </c>
      <c r="DY367" s="2"/>
      <c r="DZ367" s="2" t="s">
        <v>3</v>
      </c>
      <c r="EA367" s="2" t="s">
        <v>3</v>
      </c>
      <c r="EB367" s="2" t="s">
        <v>3</v>
      </c>
      <c r="EC367" s="2" t="s">
        <v>3</v>
      </c>
      <c r="ED367" s="2"/>
      <c r="EE367" s="2">
        <v>55393699</v>
      </c>
      <c r="EF367" s="2">
        <v>40</v>
      </c>
      <c r="EG367" s="2" t="s">
        <v>26</v>
      </c>
      <c r="EH367" s="2">
        <v>0</v>
      </c>
      <c r="EI367" s="2" t="s">
        <v>3</v>
      </c>
      <c r="EJ367" s="2">
        <v>2</v>
      </c>
      <c r="EK367" s="2">
        <v>67</v>
      </c>
      <c r="EL367" s="2" t="s">
        <v>72</v>
      </c>
      <c r="EM367" s="2" t="s">
        <v>73</v>
      </c>
      <c r="EN367" s="2"/>
      <c r="EO367" s="2" t="s">
        <v>67</v>
      </c>
      <c r="EP367" s="2"/>
      <c r="EQ367" s="2">
        <v>0</v>
      </c>
      <c r="ER367" s="2">
        <v>194.05</v>
      </c>
      <c r="ES367" s="2">
        <v>125.83</v>
      </c>
      <c r="ET367" s="2">
        <v>2.62</v>
      </c>
      <c r="EU367" s="2">
        <v>0.3</v>
      </c>
      <c r="EV367" s="2">
        <v>65.599999999999994</v>
      </c>
      <c r="EW367" s="2">
        <v>5.29</v>
      </c>
      <c r="EX367" s="2">
        <v>0</v>
      </c>
      <c r="EY367" s="2">
        <v>0</v>
      </c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>
        <v>0</v>
      </c>
      <c r="FR367" s="2">
        <v>0</v>
      </c>
      <c r="FS367" s="2">
        <v>0</v>
      </c>
      <c r="FT367" s="2"/>
      <c r="FU367" s="2"/>
      <c r="FV367" s="2"/>
      <c r="FW367" s="2"/>
      <c r="FX367" s="2">
        <v>97</v>
      </c>
      <c r="FY367" s="2">
        <v>51</v>
      </c>
      <c r="FZ367" s="2"/>
      <c r="GA367" s="2" t="s">
        <v>3</v>
      </c>
      <c r="GB367" s="2"/>
      <c r="GC367" s="2"/>
      <c r="GD367" s="2">
        <v>1</v>
      </c>
      <c r="GE367" s="2"/>
      <c r="GF367" s="2">
        <v>669823142</v>
      </c>
      <c r="GG367" s="2">
        <v>2</v>
      </c>
      <c r="GH367" s="2">
        <v>1</v>
      </c>
      <c r="GI367" s="2">
        <v>2</v>
      </c>
      <c r="GJ367" s="2">
        <v>0</v>
      </c>
      <c r="GK367" s="2">
        <v>0</v>
      </c>
      <c r="GL367" s="2">
        <f t="shared" si="345"/>
        <v>0</v>
      </c>
      <c r="GM367" s="2">
        <f t="shared" si="346"/>
        <v>73397.56</v>
      </c>
      <c r="GN367" s="2">
        <f t="shared" si="347"/>
        <v>0</v>
      </c>
      <c r="GO367" s="2">
        <f t="shared" si="348"/>
        <v>73397.56</v>
      </c>
      <c r="GP367" s="2">
        <f t="shared" si="349"/>
        <v>0</v>
      </c>
      <c r="GQ367" s="2"/>
      <c r="GR367" s="2">
        <v>0</v>
      </c>
      <c r="GS367" s="2">
        <v>3</v>
      </c>
      <c r="GT367" s="2">
        <v>0</v>
      </c>
      <c r="GU367" s="2" t="s">
        <v>3</v>
      </c>
      <c r="GV367" s="2">
        <f t="shared" si="350"/>
        <v>0</v>
      </c>
      <c r="GW367" s="2">
        <v>1</v>
      </c>
      <c r="GX367" s="2">
        <f t="shared" si="351"/>
        <v>0</v>
      </c>
      <c r="GY367" s="2"/>
      <c r="GZ367" s="2"/>
      <c r="HA367" s="2">
        <v>0</v>
      </c>
      <c r="HB367" s="2">
        <v>0</v>
      </c>
      <c r="HC367" s="2">
        <f t="shared" si="352"/>
        <v>0</v>
      </c>
      <c r="HD367" s="2"/>
      <c r="HE367" s="2" t="s">
        <v>3</v>
      </c>
      <c r="HF367" s="2" t="s">
        <v>3</v>
      </c>
      <c r="HG367" s="2"/>
      <c r="HH367" s="2"/>
      <c r="HI367" s="2"/>
      <c r="HJ367" s="2"/>
      <c r="HK367" s="2"/>
      <c r="HL367" s="2"/>
      <c r="HM367" s="2" t="s">
        <v>3</v>
      </c>
      <c r="HN367" s="2" t="s">
        <v>3</v>
      </c>
      <c r="HO367" s="2" t="s">
        <v>3</v>
      </c>
      <c r="HP367" s="2" t="s">
        <v>3</v>
      </c>
      <c r="HQ367" s="2" t="s">
        <v>3</v>
      </c>
      <c r="HR367" s="2"/>
      <c r="HS367" s="2">
        <v>0</v>
      </c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>
        <v>0</v>
      </c>
      <c r="IL367" s="2"/>
      <c r="IM367" s="2"/>
      <c r="IN367" s="2"/>
      <c r="IO367" s="2"/>
      <c r="IP367" s="2"/>
      <c r="IQ367" s="2"/>
      <c r="IR367" s="2"/>
      <c r="IS367" s="2"/>
      <c r="IT367" s="2"/>
      <c r="IU367" s="2"/>
    </row>
    <row r="368" spans="1:255" x14ac:dyDescent="0.2">
      <c r="A368" s="3">
        <v>17</v>
      </c>
      <c r="B368" s="3">
        <v>1</v>
      </c>
      <c r="C368" s="3">
        <f>ROW(SmtRes!A576)</f>
        <v>576</v>
      </c>
      <c r="D368" s="3">
        <f>ROW(EtalonRes!A670)</f>
        <v>670</v>
      </c>
      <c r="E368" s="3" t="s">
        <v>525</v>
      </c>
      <c r="F368" s="3" t="s">
        <v>526</v>
      </c>
      <c r="G368" s="3" t="s">
        <v>527</v>
      </c>
      <c r="H368" s="3" t="s">
        <v>82</v>
      </c>
      <c r="I368" s="3">
        <f>ROUND((26500-4460-70)/100,9)</f>
        <v>219.7</v>
      </c>
      <c r="J368" s="3">
        <v>0</v>
      </c>
      <c r="K368" s="3">
        <f>ROUND((26500-4460-70)/100,9)</f>
        <v>219.7</v>
      </c>
      <c r="O368" s="3">
        <f t="shared" si="328"/>
        <v>1135913.54</v>
      </c>
      <c r="P368" s="3">
        <f t="shared" si="329"/>
        <v>104497.53</v>
      </c>
      <c r="Q368" s="3">
        <f>(ROUND((ROUND((((ET368*1.2))*AV368*I368),2)*BB368),2)+ROUND((ROUND(((AE368-((EU368*1.2)))*AV368*I368),2)*BS368),2))</f>
        <v>11050.5</v>
      </c>
      <c r="R368" s="3">
        <f>(ROUND((ROUND((((EU368*1.2))*AV368*I368),2)*BS368),2)+ROUND((ROUND(((AE368-((EU368*1.2)))*AV368*I368),2)*BS368),2))</f>
        <v>4666.34</v>
      </c>
      <c r="S368" s="3">
        <f t="shared" si="330"/>
        <v>1020365.51</v>
      </c>
      <c r="T368" s="3">
        <f t="shared" si="331"/>
        <v>0</v>
      </c>
      <c r="U368" s="3">
        <f t="shared" si="332"/>
        <v>1460.2044131999996</v>
      </c>
      <c r="V368" s="3">
        <f t="shared" si="333"/>
        <v>0</v>
      </c>
      <c r="W368" s="3">
        <f t="shared" si="334"/>
        <v>0</v>
      </c>
      <c r="X368" s="3">
        <f>(ROUND((((S368+ROUND((ROUND((((EU368*1.2))*AV368*I368),2)*BS368),2))*AT368)/100),2)+ROUND(((ROUND((ROUND(((AE368-((EU368*1.2)))*AV368*I368),2)*BS368),2)*AT368)/100),2))</f>
        <v>994280.89</v>
      </c>
      <c r="Y368" s="3">
        <f>(ROUND((((S368+ROUND((ROUND((((EU368*1.2))*AV368*I368),2)*BS368),2))*AU368)/100),2)+ROUND(((ROUND((ROUND(((AE368-((EU368*1.2)))*AV368*I368),2)*BS368),2)*AU368)/100),2))</f>
        <v>522766.24</v>
      </c>
      <c r="AA368" s="3">
        <v>55929115</v>
      </c>
      <c r="AB368" s="3">
        <f t="shared" si="335"/>
        <v>207.69399999999999</v>
      </c>
      <c r="AC368" s="3">
        <f>ROUND(((ES368*1)),6)</f>
        <v>125.83</v>
      </c>
      <c r="AD368" s="3">
        <f>ROUND(((((ET368*1.2))-((EU368*1.2)))+AE368),6)</f>
        <v>3.1440000000000001</v>
      </c>
      <c r="AE368" s="3">
        <f>ROUND(((EU368*1.2)),6)</f>
        <v>0.36</v>
      </c>
      <c r="AF368" s="3">
        <f>ROUND(((EV368*1.2)),6)</f>
        <v>78.72</v>
      </c>
      <c r="AG368" s="3">
        <f t="shared" si="336"/>
        <v>0</v>
      </c>
      <c r="AH368" s="3">
        <f>((EW368*1.2))</f>
        <v>6.3479999999999999</v>
      </c>
      <c r="AI368" s="3">
        <f>((EX368*1.2))</f>
        <v>0</v>
      </c>
      <c r="AJ368" s="3">
        <f t="shared" si="337"/>
        <v>0</v>
      </c>
      <c r="AK368" s="3">
        <v>194.05</v>
      </c>
      <c r="AL368" s="3">
        <v>125.83</v>
      </c>
      <c r="AM368" s="3">
        <v>2.62</v>
      </c>
      <c r="AN368" s="3">
        <v>0.3</v>
      </c>
      <c r="AO368" s="3">
        <v>65.599999999999994</v>
      </c>
      <c r="AP368" s="3">
        <v>0</v>
      </c>
      <c r="AQ368" s="3">
        <v>5.29</v>
      </c>
      <c r="AR368" s="3">
        <v>0</v>
      </c>
      <c r="AS368" s="3">
        <v>0</v>
      </c>
      <c r="AT368" s="3">
        <v>97</v>
      </c>
      <c r="AU368" s="3">
        <v>51</v>
      </c>
      <c r="AV368" s="3">
        <v>1.0469999999999999</v>
      </c>
      <c r="AW368" s="3">
        <v>1</v>
      </c>
      <c r="AZ368" s="3">
        <v>1</v>
      </c>
      <c r="BA368" s="3">
        <v>56.35</v>
      </c>
      <c r="BB368" s="3">
        <v>15.28</v>
      </c>
      <c r="BC368" s="3">
        <v>3.78</v>
      </c>
      <c r="BD368" s="3" t="s">
        <v>3</v>
      </c>
      <c r="BE368" s="3" t="s">
        <v>3</v>
      </c>
      <c r="BF368" s="3" t="s">
        <v>3</v>
      </c>
      <c r="BG368" s="3" t="s">
        <v>3</v>
      </c>
      <c r="BH368" s="3">
        <v>0</v>
      </c>
      <c r="BI368" s="3">
        <v>2</v>
      </c>
      <c r="BJ368" s="3" t="s">
        <v>528</v>
      </c>
      <c r="BM368" s="3">
        <v>67</v>
      </c>
      <c r="BN368" s="3">
        <v>0</v>
      </c>
      <c r="BO368" s="3" t="s">
        <v>526</v>
      </c>
      <c r="BP368" s="3">
        <v>1</v>
      </c>
      <c r="BQ368" s="3">
        <v>40</v>
      </c>
      <c r="BR368" s="3">
        <v>0</v>
      </c>
      <c r="BS368" s="3">
        <v>56.35</v>
      </c>
      <c r="BT368" s="3">
        <v>1</v>
      </c>
      <c r="BU368" s="3">
        <v>1</v>
      </c>
      <c r="BV368" s="3">
        <v>1</v>
      </c>
      <c r="BW368" s="3">
        <v>1</v>
      </c>
      <c r="BX368" s="3">
        <v>1</v>
      </c>
      <c r="BY368" s="3" t="s">
        <v>3</v>
      </c>
      <c r="BZ368" s="3">
        <v>97</v>
      </c>
      <c r="CA368" s="3">
        <v>51</v>
      </c>
      <c r="CB368" s="3" t="s">
        <v>3</v>
      </c>
      <c r="CE368" s="3">
        <v>1566</v>
      </c>
      <c r="CF368" s="3">
        <v>0</v>
      </c>
      <c r="CG368" s="3">
        <v>0</v>
      </c>
      <c r="CM368" s="3">
        <v>0</v>
      </c>
      <c r="CN368" s="3" t="s">
        <v>1250</v>
      </c>
      <c r="CO368" s="3">
        <v>0</v>
      </c>
      <c r="CP368" s="3">
        <f t="shared" si="338"/>
        <v>1135913.54</v>
      </c>
      <c r="CQ368" s="3">
        <f t="shared" si="339"/>
        <v>475.64</v>
      </c>
      <c r="CR368" s="3">
        <f>(ROUND((ROUND((((ET368*1.2))*AV368*1),2)*BB368),2)+ROUND((ROUND(((AE368-((EU368*1.2)))*AV368*1),2)*BS368),2))</f>
        <v>50.27</v>
      </c>
      <c r="CS368" s="3">
        <f>(ROUND((ROUND((((EU368*1.2))*AV368*1),2)*BS368),2)+ROUND((ROUND(((AE368-((EU368*1.2)))*AV368*1),2)*BS368),2))</f>
        <v>21.41</v>
      </c>
      <c r="CT368" s="3">
        <f t="shared" si="340"/>
        <v>4644.37</v>
      </c>
      <c r="CU368" s="3">
        <f t="shared" si="341"/>
        <v>0</v>
      </c>
      <c r="CV368" s="3">
        <f t="shared" si="342"/>
        <v>6.646355999999999</v>
      </c>
      <c r="CW368" s="3">
        <f t="shared" si="343"/>
        <v>0</v>
      </c>
      <c r="CX368" s="3">
        <f t="shared" si="344"/>
        <v>0</v>
      </c>
      <c r="CY368" s="3">
        <f>(ROUND((((S368+ROUND((ROUND((((EU368*1.2))*AV368*1),2)*BS368),2))*AT368)/100),2)+ROUND(((ROUND((ROUND(((AE368-((EU368*1.2)))*AV368*1),2)*BS368),2)*AT368)/100),2))</f>
        <v>989775.31</v>
      </c>
      <c r="CZ368" s="3">
        <f>(ROUND((((S368+ROUND((ROUND((((EU368*1.2))*AV368*1),2)*BS368),2))*AU368)/100),2)+ROUND(((ROUND((ROUND(((AE368-((EU368*1.2)))*AV368*1),2)*BS368),2)*AU368)/100),2))</f>
        <v>520397.33</v>
      </c>
      <c r="DB368" s="3">
        <v>130</v>
      </c>
      <c r="DC368" s="3" t="s">
        <v>3</v>
      </c>
      <c r="DD368" s="3" t="s">
        <v>62</v>
      </c>
      <c r="DE368" s="3" t="s">
        <v>63</v>
      </c>
      <c r="DF368" s="3" t="s">
        <v>63</v>
      </c>
      <c r="DG368" s="3" t="s">
        <v>63</v>
      </c>
      <c r="DH368" s="3" t="s">
        <v>3</v>
      </c>
      <c r="DI368" s="3" t="s">
        <v>63</v>
      </c>
      <c r="DJ368" s="3" t="s">
        <v>63</v>
      </c>
      <c r="DK368" s="3" t="s">
        <v>3</v>
      </c>
      <c r="DL368" s="3" t="s">
        <v>3</v>
      </c>
      <c r="DM368" s="3" t="s">
        <v>3</v>
      </c>
      <c r="DN368" s="3">
        <v>0</v>
      </c>
      <c r="DO368" s="3">
        <v>0</v>
      </c>
      <c r="DP368" s="3">
        <v>1</v>
      </c>
      <c r="DQ368" s="3">
        <v>1</v>
      </c>
      <c r="DU368" s="3">
        <v>1003</v>
      </c>
      <c r="DV368" s="3" t="s">
        <v>82</v>
      </c>
      <c r="DW368" s="3" t="s">
        <v>82</v>
      </c>
      <c r="DX368" s="3">
        <v>100</v>
      </c>
      <c r="DZ368" s="3" t="s">
        <v>3</v>
      </c>
      <c r="EA368" s="3" t="s">
        <v>3</v>
      </c>
      <c r="EB368" s="3" t="s">
        <v>3</v>
      </c>
      <c r="EC368" s="3" t="s">
        <v>3</v>
      </c>
      <c r="EE368" s="3">
        <v>55393699</v>
      </c>
      <c r="EF368" s="3">
        <v>40</v>
      </c>
      <c r="EG368" s="3" t="s">
        <v>26</v>
      </c>
      <c r="EH368" s="3">
        <v>0</v>
      </c>
      <c r="EI368" s="3" t="s">
        <v>3</v>
      </c>
      <c r="EJ368" s="3">
        <v>2</v>
      </c>
      <c r="EK368" s="3">
        <v>67</v>
      </c>
      <c r="EL368" s="3" t="s">
        <v>72</v>
      </c>
      <c r="EM368" s="3" t="s">
        <v>73</v>
      </c>
      <c r="EO368" s="3" t="s">
        <v>67</v>
      </c>
      <c r="EQ368" s="3">
        <v>0</v>
      </c>
      <c r="ER368" s="3">
        <v>194.05</v>
      </c>
      <c r="ES368" s="3">
        <v>125.83</v>
      </c>
      <c r="ET368" s="3">
        <v>2.62</v>
      </c>
      <c r="EU368" s="3">
        <v>0.3</v>
      </c>
      <c r="EV368" s="3">
        <v>65.599999999999994</v>
      </c>
      <c r="EW368" s="3">
        <v>5.29</v>
      </c>
      <c r="EX368" s="3">
        <v>0</v>
      </c>
      <c r="EY368" s="3">
        <v>0</v>
      </c>
      <c r="FQ368" s="3">
        <v>0</v>
      </c>
      <c r="FR368" s="3">
        <v>0</v>
      </c>
      <c r="FS368" s="3">
        <v>0</v>
      </c>
      <c r="FX368" s="3">
        <v>97</v>
      </c>
      <c r="FY368" s="3">
        <v>51</v>
      </c>
      <c r="GA368" s="3" t="s">
        <v>3</v>
      </c>
      <c r="GD368" s="3">
        <v>1</v>
      </c>
      <c r="GF368" s="3">
        <v>669823142</v>
      </c>
      <c r="GG368" s="3">
        <v>2</v>
      </c>
      <c r="GH368" s="3">
        <v>1</v>
      </c>
      <c r="GI368" s="3">
        <v>2</v>
      </c>
      <c r="GJ368" s="3">
        <v>0</v>
      </c>
      <c r="GK368" s="3">
        <v>0</v>
      </c>
      <c r="GL368" s="3">
        <f t="shared" si="345"/>
        <v>0</v>
      </c>
      <c r="GM368" s="3">
        <f t="shared" si="346"/>
        <v>2652960.67</v>
      </c>
      <c r="GN368" s="3">
        <f t="shared" si="347"/>
        <v>0</v>
      </c>
      <c r="GO368" s="3">
        <f t="shared" si="348"/>
        <v>2652960.67</v>
      </c>
      <c r="GP368" s="3">
        <f t="shared" si="349"/>
        <v>0</v>
      </c>
      <c r="GR368" s="3">
        <v>0</v>
      </c>
      <c r="GS368" s="3">
        <v>3</v>
      </c>
      <c r="GT368" s="3">
        <v>0</v>
      </c>
      <c r="GU368" s="3" t="s">
        <v>3</v>
      </c>
      <c r="GV368" s="3">
        <f t="shared" si="350"/>
        <v>0</v>
      </c>
      <c r="GW368" s="3">
        <v>1</v>
      </c>
      <c r="GX368" s="3">
        <f t="shared" si="351"/>
        <v>0</v>
      </c>
      <c r="HA368" s="3">
        <v>0</v>
      </c>
      <c r="HB368" s="3">
        <v>0</v>
      </c>
      <c r="HC368" s="3">
        <f t="shared" si="352"/>
        <v>0</v>
      </c>
      <c r="HE368" s="3" t="s">
        <v>3</v>
      </c>
      <c r="HF368" s="3" t="s">
        <v>3</v>
      </c>
      <c r="HM368" s="3" t="s">
        <v>3</v>
      </c>
      <c r="HN368" s="3" t="s">
        <v>3</v>
      </c>
      <c r="HO368" s="3" t="s">
        <v>3</v>
      </c>
      <c r="HP368" s="3" t="s">
        <v>3</v>
      </c>
      <c r="HQ368" s="3" t="s">
        <v>3</v>
      </c>
      <c r="HS368" s="3">
        <v>0</v>
      </c>
      <c r="IK368" s="3">
        <v>0</v>
      </c>
    </row>
    <row r="369" spans="1:255" x14ac:dyDescent="0.2">
      <c r="A369" s="2">
        <v>18</v>
      </c>
      <c r="B369" s="2">
        <v>1</v>
      </c>
      <c r="C369" s="2">
        <v>570</v>
      </c>
      <c r="D369" s="2"/>
      <c r="E369" s="2" t="s">
        <v>529</v>
      </c>
      <c r="F369" s="2" t="s">
        <v>501</v>
      </c>
      <c r="G369" s="2" t="s">
        <v>502</v>
      </c>
      <c r="H369" s="2" t="s">
        <v>486</v>
      </c>
      <c r="I369" s="2">
        <f>I367*J369</f>
        <v>22409.4</v>
      </c>
      <c r="J369" s="2">
        <v>102.00000000000001</v>
      </c>
      <c r="K369" s="2">
        <v>102</v>
      </c>
      <c r="L369" s="2"/>
      <c r="M369" s="2"/>
      <c r="N369" s="2"/>
      <c r="O369" s="2">
        <f t="shared" si="328"/>
        <v>185325.74</v>
      </c>
      <c r="P369" s="2">
        <f t="shared" si="329"/>
        <v>185325.74</v>
      </c>
      <c r="Q369" s="2">
        <f>(ROUND((ROUND(((ET369)*AV369*I369),2)*BB369),2)+ROUND((ROUND(((AE369-(EU369))*AV369*I369),2)*BS369),2))</f>
        <v>0</v>
      </c>
      <c r="R369" s="2">
        <f>(ROUND((ROUND(((EU369)*AV369*I369),2)*BS369),2)+ROUND((ROUND(((AE369-(EU369))*AV369*I369),2)*BS369),2))</f>
        <v>0</v>
      </c>
      <c r="S369" s="2">
        <f t="shared" si="330"/>
        <v>0</v>
      </c>
      <c r="T369" s="2">
        <f t="shared" si="331"/>
        <v>0</v>
      </c>
      <c r="U369" s="2">
        <f t="shared" si="332"/>
        <v>0</v>
      </c>
      <c r="V369" s="2">
        <f t="shared" si="333"/>
        <v>0</v>
      </c>
      <c r="W369" s="2">
        <f t="shared" si="334"/>
        <v>0</v>
      </c>
      <c r="X369" s="2">
        <f>(ROUND((((S369+ROUND((ROUND(((EU369)*AV369*I369),2)*BS369),2))*AT369)/100),2)+ROUND(((ROUND((ROUND(((AE369-(EU369))*AV369*I369),2)*BS369),2)*AT369)/100),2))</f>
        <v>0</v>
      </c>
      <c r="Y369" s="2">
        <f>(ROUND((((S369+ROUND((ROUND(((EU369)*AV369*I369),2)*BS369),2))*AU369)/100),2)+ROUND(((ROUND((ROUND(((AE369-(EU369))*AV369*I369),2)*BS369),2)*AU369)/100),2))</f>
        <v>0</v>
      </c>
      <c r="Z369" s="2"/>
      <c r="AA369" s="2">
        <v>55929113</v>
      </c>
      <c r="AB369" s="2">
        <f t="shared" si="335"/>
        <v>8.27</v>
      </c>
      <c r="AC369" s="2">
        <f>ROUND((ES369),6)</f>
        <v>8.27</v>
      </c>
      <c r="AD369" s="2">
        <f>ROUND((((ET369)-(EU369))+AE369),6)</f>
        <v>0</v>
      </c>
      <c r="AE369" s="2">
        <f>ROUND((EU369),6)</f>
        <v>0</v>
      </c>
      <c r="AF369" s="2">
        <f>ROUND((EV369),6)</f>
        <v>0</v>
      </c>
      <c r="AG369" s="2">
        <f t="shared" si="336"/>
        <v>0</v>
      </c>
      <c r="AH369" s="2">
        <f>(EW369)</f>
        <v>0</v>
      </c>
      <c r="AI369" s="2">
        <f>(EX369)</f>
        <v>0</v>
      </c>
      <c r="AJ369" s="2">
        <f t="shared" si="337"/>
        <v>0</v>
      </c>
      <c r="AK369" s="2">
        <v>8.27</v>
      </c>
      <c r="AL369" s="2">
        <v>8.27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1</v>
      </c>
      <c r="AW369" s="2">
        <v>1</v>
      </c>
      <c r="AX369" s="2"/>
      <c r="AY369" s="2"/>
      <c r="AZ369" s="2">
        <v>1</v>
      </c>
      <c r="BA369" s="2">
        <v>1</v>
      </c>
      <c r="BB369" s="2">
        <v>1</v>
      </c>
      <c r="BC369" s="2">
        <v>1</v>
      </c>
      <c r="BD369" s="2" t="s">
        <v>3</v>
      </c>
      <c r="BE369" s="2" t="s">
        <v>3</v>
      </c>
      <c r="BF369" s="2" t="s">
        <v>3</v>
      </c>
      <c r="BG369" s="2" t="s">
        <v>3</v>
      </c>
      <c r="BH369" s="2">
        <v>3</v>
      </c>
      <c r="BI369" s="2">
        <v>2</v>
      </c>
      <c r="BJ369" s="2" t="s">
        <v>501</v>
      </c>
      <c r="BK369" s="2"/>
      <c r="BL369" s="2"/>
      <c r="BM369" s="2">
        <v>400005</v>
      </c>
      <c r="BN369" s="2">
        <v>0</v>
      </c>
      <c r="BO369" s="2" t="s">
        <v>3</v>
      </c>
      <c r="BP369" s="2">
        <v>0</v>
      </c>
      <c r="BQ369" s="2">
        <v>213</v>
      </c>
      <c r="BR369" s="2">
        <v>0</v>
      </c>
      <c r="BS369" s="2">
        <v>1</v>
      </c>
      <c r="BT369" s="2">
        <v>1</v>
      </c>
      <c r="BU369" s="2">
        <v>1</v>
      </c>
      <c r="BV369" s="2">
        <v>1</v>
      </c>
      <c r="BW369" s="2">
        <v>1</v>
      </c>
      <c r="BX369" s="2">
        <v>1</v>
      </c>
      <c r="BY369" s="2" t="s">
        <v>3</v>
      </c>
      <c r="BZ369" s="2">
        <v>97</v>
      </c>
      <c r="CA369" s="2">
        <v>51</v>
      </c>
      <c r="CB369" s="2" t="s">
        <v>3</v>
      </c>
      <c r="CC369" s="2"/>
      <c r="CD369" s="2"/>
      <c r="CE369" s="2">
        <v>1566</v>
      </c>
      <c r="CF369" s="2">
        <v>0</v>
      </c>
      <c r="CG369" s="2">
        <v>0</v>
      </c>
      <c r="CH369" s="2"/>
      <c r="CI369" s="2"/>
      <c r="CJ369" s="2"/>
      <c r="CK369" s="2"/>
      <c r="CL369" s="2"/>
      <c r="CM369" s="2">
        <v>0</v>
      </c>
      <c r="CN369" s="2" t="s">
        <v>1252</v>
      </c>
      <c r="CO369" s="2">
        <v>0</v>
      </c>
      <c r="CP369" s="2">
        <f t="shared" si="338"/>
        <v>185325.74</v>
      </c>
      <c r="CQ369" s="2">
        <f t="shared" si="339"/>
        <v>8.27</v>
      </c>
      <c r="CR369" s="2">
        <f>(ROUND((ROUND(((ET369)*AV369*1),2)*BB369),2)+ROUND((ROUND(((AE369-(EU369))*AV369*1),2)*BS369),2))</f>
        <v>0</v>
      </c>
      <c r="CS369" s="2">
        <f>(ROUND((ROUND(((EU369)*AV369*1),2)*BS369),2)+ROUND((ROUND(((AE369-(EU369))*AV369*1),2)*BS369),2))</f>
        <v>0</v>
      </c>
      <c r="CT369" s="2">
        <f t="shared" si="340"/>
        <v>0</v>
      </c>
      <c r="CU369" s="2">
        <f t="shared" si="341"/>
        <v>0</v>
      </c>
      <c r="CV369" s="2">
        <f t="shared" si="342"/>
        <v>0</v>
      </c>
      <c r="CW369" s="2">
        <f t="shared" si="343"/>
        <v>0</v>
      </c>
      <c r="CX369" s="2">
        <f t="shared" si="344"/>
        <v>0</v>
      </c>
      <c r="CY369" s="2">
        <f>(ROUND((((S369+ROUND((ROUND(((EU369)*AV369*1),2)*BS369),2))*AT369)/100),2)+ROUND(((ROUND((ROUND(((AE369-(EU369))*AV369*1),2)*BS369),2)*AT369)/100),2))</f>
        <v>0</v>
      </c>
      <c r="CZ369" s="2">
        <f>(ROUND((((S369+ROUND((ROUND(((EU369)*AV369*1),2)*BS369),2))*AU369)/100),2)+ROUND(((ROUND((ROUND(((AE369-(EU369))*AV369*1),2)*BS369),2)*AU369)/100),2))</f>
        <v>0</v>
      </c>
      <c r="DA369" s="2"/>
      <c r="DB369" s="2"/>
      <c r="DC369" s="2" t="s">
        <v>3</v>
      </c>
      <c r="DD369" s="2" t="s">
        <v>3</v>
      </c>
      <c r="DE369" s="2" t="s">
        <v>3</v>
      </c>
      <c r="DF369" s="2" t="s">
        <v>3</v>
      </c>
      <c r="DG369" s="2" t="s">
        <v>3</v>
      </c>
      <c r="DH369" s="2" t="s">
        <v>3</v>
      </c>
      <c r="DI369" s="2" t="s">
        <v>3</v>
      </c>
      <c r="DJ369" s="2" t="s">
        <v>3</v>
      </c>
      <c r="DK369" s="2" t="s">
        <v>3</v>
      </c>
      <c r="DL369" s="2" t="s">
        <v>3</v>
      </c>
      <c r="DM369" s="2" t="s">
        <v>3</v>
      </c>
      <c r="DN369" s="2">
        <v>0</v>
      </c>
      <c r="DO369" s="2">
        <v>0</v>
      </c>
      <c r="DP369" s="2">
        <v>1</v>
      </c>
      <c r="DQ369" s="2">
        <v>1</v>
      </c>
      <c r="DR369" s="2"/>
      <c r="DS369" s="2"/>
      <c r="DT369" s="2"/>
      <c r="DU369" s="2">
        <v>1003</v>
      </c>
      <c r="DV369" s="2" t="s">
        <v>486</v>
      </c>
      <c r="DW369" s="2" t="s">
        <v>486</v>
      </c>
      <c r="DX369" s="2">
        <v>1</v>
      </c>
      <c r="DY369" s="2"/>
      <c r="DZ369" s="2" t="s">
        <v>3</v>
      </c>
      <c r="EA369" s="2" t="s">
        <v>3</v>
      </c>
      <c r="EB369" s="2" t="s">
        <v>3</v>
      </c>
      <c r="EC369" s="2" t="s">
        <v>3</v>
      </c>
      <c r="ED369" s="2"/>
      <c r="EE369" s="2">
        <v>55393628</v>
      </c>
      <c r="EF369" s="2">
        <v>213</v>
      </c>
      <c r="EG369" s="2" t="s">
        <v>208</v>
      </c>
      <c r="EH369" s="2">
        <v>0</v>
      </c>
      <c r="EI369" s="2" t="s">
        <v>3</v>
      </c>
      <c r="EJ369" s="2">
        <v>1</v>
      </c>
      <c r="EK369" s="2">
        <v>400005</v>
      </c>
      <c r="EL369" s="2" t="s">
        <v>208</v>
      </c>
      <c r="EM369" s="2" t="s">
        <v>209</v>
      </c>
      <c r="EN369" s="2"/>
      <c r="EO369" s="2" t="s">
        <v>67</v>
      </c>
      <c r="EP369" s="2"/>
      <c r="EQ369" s="2">
        <v>16</v>
      </c>
      <c r="ER369" s="2">
        <v>0</v>
      </c>
      <c r="ES369" s="2">
        <v>8.27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>
        <v>0</v>
      </c>
      <c r="FR369" s="2">
        <v>0</v>
      </c>
      <c r="FS369" s="2">
        <v>0</v>
      </c>
      <c r="FT369" s="2"/>
      <c r="FU369" s="2"/>
      <c r="FV369" s="2"/>
      <c r="FW369" s="2"/>
      <c r="FX369" s="2">
        <v>97</v>
      </c>
      <c r="FY369" s="2">
        <v>51</v>
      </c>
      <c r="FZ369" s="2"/>
      <c r="GA369" s="2" t="s">
        <v>503</v>
      </c>
      <c r="GB369" s="2"/>
      <c r="GC369" s="2"/>
      <c r="GD369" s="2">
        <v>1</v>
      </c>
      <c r="GE369" s="2"/>
      <c r="GF369" s="2">
        <v>-2134288609</v>
      </c>
      <c r="GG369" s="2">
        <v>2</v>
      </c>
      <c r="GH369" s="2">
        <v>4</v>
      </c>
      <c r="GI369" s="2">
        <v>-2</v>
      </c>
      <c r="GJ369" s="2">
        <v>0</v>
      </c>
      <c r="GK369" s="2">
        <v>0</v>
      </c>
      <c r="GL369" s="2">
        <f t="shared" si="345"/>
        <v>0</v>
      </c>
      <c r="GM369" s="2">
        <f t="shared" si="346"/>
        <v>185325.74</v>
      </c>
      <c r="GN369" s="2">
        <f t="shared" si="347"/>
        <v>0</v>
      </c>
      <c r="GO369" s="2">
        <f t="shared" si="348"/>
        <v>185325.74</v>
      </c>
      <c r="GP369" s="2">
        <f t="shared" si="349"/>
        <v>0</v>
      </c>
      <c r="GQ369" s="2"/>
      <c r="GR369" s="2">
        <v>1</v>
      </c>
      <c r="GS369" s="2">
        <v>2</v>
      </c>
      <c r="GT369" s="2">
        <v>0</v>
      </c>
      <c r="GU369" s="2" t="s">
        <v>3</v>
      </c>
      <c r="GV369" s="2">
        <f t="shared" si="350"/>
        <v>0</v>
      </c>
      <c r="GW369" s="2">
        <v>1</v>
      </c>
      <c r="GX369" s="2">
        <f t="shared" si="351"/>
        <v>0</v>
      </c>
      <c r="GY369" s="2"/>
      <c r="GZ369" s="2"/>
      <c r="HA369" s="2">
        <v>0</v>
      </c>
      <c r="HB369" s="2">
        <v>0</v>
      </c>
      <c r="HC369" s="2">
        <f t="shared" si="352"/>
        <v>0</v>
      </c>
      <c r="HD369" s="2"/>
      <c r="HE369" s="2" t="s">
        <v>211</v>
      </c>
      <c r="HF369" s="2" t="s">
        <v>30</v>
      </c>
      <c r="HG369" s="2"/>
      <c r="HH369" s="2"/>
      <c r="HI369" s="2"/>
      <c r="HJ369" s="2"/>
      <c r="HK369" s="2"/>
      <c r="HL369" s="2"/>
      <c r="HM369" s="2" t="s">
        <v>62</v>
      </c>
      <c r="HN369" s="2" t="s">
        <v>3</v>
      </c>
      <c r="HO369" s="2" t="s">
        <v>3</v>
      </c>
      <c r="HP369" s="2" t="s">
        <v>3</v>
      </c>
      <c r="HQ369" s="2" t="s">
        <v>3</v>
      </c>
      <c r="HR369" s="2"/>
      <c r="HS369" s="2">
        <v>0</v>
      </c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>
        <v>0</v>
      </c>
      <c r="IL369" s="2"/>
      <c r="IM369" s="2"/>
      <c r="IN369" s="2"/>
      <c r="IO369" s="2"/>
      <c r="IP369" s="2"/>
      <c r="IQ369" s="2"/>
      <c r="IR369" s="2"/>
      <c r="IS369" s="2"/>
      <c r="IT369" s="2"/>
      <c r="IU369" s="2"/>
    </row>
    <row r="370" spans="1:255" x14ac:dyDescent="0.2">
      <c r="A370" s="3">
        <v>18</v>
      </c>
      <c r="B370" s="3">
        <v>1</v>
      </c>
      <c r="C370" s="3">
        <v>576</v>
      </c>
      <c r="E370" s="3" t="s">
        <v>529</v>
      </c>
      <c r="F370" s="3" t="s">
        <v>501</v>
      </c>
      <c r="G370" s="3" t="s">
        <v>502</v>
      </c>
      <c r="H370" s="3" t="s">
        <v>486</v>
      </c>
      <c r="I370" s="3">
        <f>I368*J370</f>
        <v>22409.4</v>
      </c>
      <c r="J370" s="3">
        <v>102.00000000000001</v>
      </c>
      <c r="K370" s="3">
        <v>102</v>
      </c>
      <c r="O370" s="3">
        <f t="shared" si="328"/>
        <v>1823605.28</v>
      </c>
      <c r="P370" s="3">
        <f t="shared" si="329"/>
        <v>1823605.28</v>
      </c>
      <c r="Q370" s="3">
        <f>(ROUND((ROUND(((ET370)*AV370*I370),2)*BB370),2)+ROUND((ROUND(((AE370-(EU370))*AV370*I370),2)*BS370),2))</f>
        <v>0</v>
      </c>
      <c r="R370" s="3">
        <f>(ROUND((ROUND(((EU370)*AV370*I370),2)*BS370),2)+ROUND((ROUND(((AE370-(EU370))*AV370*I370),2)*BS370),2))</f>
        <v>0</v>
      </c>
      <c r="S370" s="3">
        <f t="shared" si="330"/>
        <v>0</v>
      </c>
      <c r="T370" s="3">
        <f t="shared" si="331"/>
        <v>0</v>
      </c>
      <c r="U370" s="3">
        <f t="shared" si="332"/>
        <v>0</v>
      </c>
      <c r="V370" s="3">
        <f t="shared" si="333"/>
        <v>0</v>
      </c>
      <c r="W370" s="3">
        <f t="shared" si="334"/>
        <v>0</v>
      </c>
      <c r="X370" s="3">
        <f>(ROUND((((S370+ROUND((ROUND(((EU370)*AV370*I370),2)*BS370),2))*AT370)/100),2)+ROUND(((ROUND((ROUND(((AE370-(EU370))*AV370*I370),2)*BS370),2)*AT370)/100),2))</f>
        <v>0</v>
      </c>
      <c r="Y370" s="3">
        <f>(ROUND((((S370+ROUND((ROUND(((EU370)*AV370*I370),2)*BS370),2))*AU370)/100),2)+ROUND(((ROUND((ROUND(((AE370-(EU370))*AV370*I370),2)*BS370),2)*AU370)/100),2))</f>
        <v>0</v>
      </c>
      <c r="AA370" s="3">
        <v>55929115</v>
      </c>
      <c r="AB370" s="3">
        <f t="shared" si="335"/>
        <v>8.27</v>
      </c>
      <c r="AC370" s="3">
        <f>ROUND((ES370),6)</f>
        <v>8.27</v>
      </c>
      <c r="AD370" s="3">
        <f>ROUND((((ET370)-(EU370))+AE370),6)</f>
        <v>0</v>
      </c>
      <c r="AE370" s="3">
        <f>ROUND((EU370),6)</f>
        <v>0</v>
      </c>
      <c r="AF370" s="3">
        <f>ROUND((EV370),6)</f>
        <v>0</v>
      </c>
      <c r="AG370" s="3">
        <f t="shared" si="336"/>
        <v>0</v>
      </c>
      <c r="AH370" s="3">
        <f>(EW370)</f>
        <v>0</v>
      </c>
      <c r="AI370" s="3">
        <f>(EX370)</f>
        <v>0</v>
      </c>
      <c r="AJ370" s="3">
        <f t="shared" si="337"/>
        <v>0</v>
      </c>
      <c r="AK370" s="3">
        <v>8.27</v>
      </c>
      <c r="AL370" s="3">
        <v>8.27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1</v>
      </c>
      <c r="AW370" s="3">
        <v>1</v>
      </c>
      <c r="AZ370" s="3">
        <v>1</v>
      </c>
      <c r="BA370" s="3">
        <v>1</v>
      </c>
      <c r="BB370" s="3">
        <v>1</v>
      </c>
      <c r="BC370" s="3">
        <v>9.84</v>
      </c>
      <c r="BD370" s="3" t="s">
        <v>3</v>
      </c>
      <c r="BE370" s="3" t="s">
        <v>3</v>
      </c>
      <c r="BF370" s="3" t="s">
        <v>3</v>
      </c>
      <c r="BG370" s="3" t="s">
        <v>3</v>
      </c>
      <c r="BH370" s="3">
        <v>3</v>
      </c>
      <c r="BI370" s="3">
        <v>2</v>
      </c>
      <c r="BJ370" s="3" t="s">
        <v>501</v>
      </c>
      <c r="BM370" s="3">
        <v>400005</v>
      </c>
      <c r="BN370" s="3">
        <v>0</v>
      </c>
      <c r="BO370" s="3" t="s">
        <v>3</v>
      </c>
      <c r="BP370" s="3">
        <v>0</v>
      </c>
      <c r="BQ370" s="3">
        <v>213</v>
      </c>
      <c r="BR370" s="3">
        <v>0</v>
      </c>
      <c r="BS370" s="3">
        <v>1</v>
      </c>
      <c r="BT370" s="3">
        <v>1</v>
      </c>
      <c r="BU370" s="3">
        <v>1</v>
      </c>
      <c r="BV370" s="3">
        <v>1</v>
      </c>
      <c r="BW370" s="3">
        <v>1</v>
      </c>
      <c r="BX370" s="3">
        <v>1</v>
      </c>
      <c r="BY370" s="3" t="s">
        <v>3</v>
      </c>
      <c r="BZ370" s="3">
        <v>97</v>
      </c>
      <c r="CA370" s="3">
        <v>51</v>
      </c>
      <c r="CB370" s="3" t="s">
        <v>3</v>
      </c>
      <c r="CE370" s="3">
        <v>1566</v>
      </c>
      <c r="CF370" s="3">
        <v>0</v>
      </c>
      <c r="CG370" s="3">
        <v>0</v>
      </c>
      <c r="CM370" s="3">
        <v>0</v>
      </c>
      <c r="CN370" s="3" t="s">
        <v>1252</v>
      </c>
      <c r="CO370" s="3">
        <v>0</v>
      </c>
      <c r="CP370" s="3">
        <f t="shared" si="338"/>
        <v>1823605.28</v>
      </c>
      <c r="CQ370" s="3">
        <f t="shared" si="339"/>
        <v>81.38</v>
      </c>
      <c r="CR370" s="3">
        <f>(ROUND((ROUND(((ET370)*AV370*1),2)*BB370),2)+ROUND((ROUND(((AE370-(EU370))*AV370*1),2)*BS370),2))</f>
        <v>0</v>
      </c>
      <c r="CS370" s="3">
        <f>(ROUND((ROUND(((EU370)*AV370*1),2)*BS370),2)+ROUND((ROUND(((AE370-(EU370))*AV370*1),2)*BS370),2))</f>
        <v>0</v>
      </c>
      <c r="CT370" s="3">
        <f t="shared" si="340"/>
        <v>0</v>
      </c>
      <c r="CU370" s="3">
        <f t="shared" si="341"/>
        <v>0</v>
      </c>
      <c r="CV370" s="3">
        <f t="shared" si="342"/>
        <v>0</v>
      </c>
      <c r="CW370" s="3">
        <f t="shared" si="343"/>
        <v>0</v>
      </c>
      <c r="CX370" s="3">
        <f t="shared" si="344"/>
        <v>0</v>
      </c>
      <c r="CY370" s="3">
        <f>(ROUND((((S370+ROUND((ROUND(((EU370)*AV370*1),2)*BS370),2))*AT370)/100),2)+ROUND(((ROUND((ROUND(((AE370-(EU370))*AV370*1),2)*BS370),2)*AT370)/100),2))</f>
        <v>0</v>
      </c>
      <c r="CZ370" s="3">
        <f>(ROUND((((S370+ROUND((ROUND(((EU370)*AV370*1),2)*BS370),2))*AU370)/100),2)+ROUND(((ROUND((ROUND(((AE370-(EU370))*AV370*1),2)*BS370),2)*AU370)/100),2))</f>
        <v>0</v>
      </c>
      <c r="DC370" s="3" t="s">
        <v>3</v>
      </c>
      <c r="DD370" s="3" t="s">
        <v>3</v>
      </c>
      <c r="DE370" s="3" t="s">
        <v>3</v>
      </c>
      <c r="DF370" s="3" t="s">
        <v>3</v>
      </c>
      <c r="DG370" s="3" t="s">
        <v>3</v>
      </c>
      <c r="DH370" s="3" t="s">
        <v>3</v>
      </c>
      <c r="DI370" s="3" t="s">
        <v>3</v>
      </c>
      <c r="DJ370" s="3" t="s">
        <v>3</v>
      </c>
      <c r="DK370" s="3" t="s">
        <v>3</v>
      </c>
      <c r="DL370" s="3" t="s">
        <v>3</v>
      </c>
      <c r="DM370" s="3" t="s">
        <v>3</v>
      </c>
      <c r="DN370" s="3">
        <v>0</v>
      </c>
      <c r="DO370" s="3">
        <v>0</v>
      </c>
      <c r="DP370" s="3">
        <v>1</v>
      </c>
      <c r="DQ370" s="3">
        <v>1</v>
      </c>
      <c r="DU370" s="3">
        <v>1003</v>
      </c>
      <c r="DV370" s="3" t="s">
        <v>486</v>
      </c>
      <c r="DW370" s="3" t="s">
        <v>486</v>
      </c>
      <c r="DX370" s="3">
        <v>1</v>
      </c>
      <c r="DZ370" s="3" t="s">
        <v>3</v>
      </c>
      <c r="EA370" s="3" t="s">
        <v>3</v>
      </c>
      <c r="EB370" s="3" t="s">
        <v>3</v>
      </c>
      <c r="EC370" s="3" t="s">
        <v>3</v>
      </c>
      <c r="EE370" s="3">
        <v>55393628</v>
      </c>
      <c r="EF370" s="3">
        <v>213</v>
      </c>
      <c r="EG370" s="3" t="s">
        <v>208</v>
      </c>
      <c r="EH370" s="3">
        <v>0</v>
      </c>
      <c r="EI370" s="3" t="s">
        <v>3</v>
      </c>
      <c r="EJ370" s="3">
        <v>1</v>
      </c>
      <c r="EK370" s="3">
        <v>400005</v>
      </c>
      <c r="EL370" s="3" t="s">
        <v>208</v>
      </c>
      <c r="EM370" s="3" t="s">
        <v>209</v>
      </c>
      <c r="EO370" s="3" t="s">
        <v>67</v>
      </c>
      <c r="EQ370" s="3">
        <v>16</v>
      </c>
      <c r="ER370" s="3">
        <v>0</v>
      </c>
      <c r="ES370" s="3">
        <v>8.27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EZ370" s="3">
        <v>5</v>
      </c>
      <c r="FC370" s="3">
        <v>1</v>
      </c>
      <c r="FD370" s="3">
        <v>18</v>
      </c>
      <c r="FF370" s="3">
        <v>97.34</v>
      </c>
      <c r="FQ370" s="3">
        <v>0</v>
      </c>
      <c r="FR370" s="3">
        <v>0</v>
      </c>
      <c r="FS370" s="3">
        <v>0</v>
      </c>
      <c r="FX370" s="3">
        <v>97</v>
      </c>
      <c r="FY370" s="3">
        <v>51</v>
      </c>
      <c r="GA370" s="3" t="s">
        <v>503</v>
      </c>
      <c r="GD370" s="3">
        <v>1</v>
      </c>
      <c r="GF370" s="3">
        <v>-2134288609</v>
      </c>
      <c r="GG370" s="3">
        <v>2</v>
      </c>
      <c r="GH370" s="3">
        <v>3</v>
      </c>
      <c r="GI370" s="3">
        <v>5</v>
      </c>
      <c r="GJ370" s="3">
        <v>0</v>
      </c>
      <c r="GK370" s="3">
        <v>0</v>
      </c>
      <c r="GL370" s="3">
        <f t="shared" si="345"/>
        <v>0</v>
      </c>
      <c r="GM370" s="3">
        <f t="shared" si="346"/>
        <v>1823605.28</v>
      </c>
      <c r="GN370" s="3">
        <f t="shared" si="347"/>
        <v>0</v>
      </c>
      <c r="GO370" s="3">
        <f t="shared" si="348"/>
        <v>1823605.28</v>
      </c>
      <c r="GP370" s="3">
        <f t="shared" si="349"/>
        <v>0</v>
      </c>
      <c r="GR370" s="3">
        <v>1</v>
      </c>
      <c r="GS370" s="3">
        <v>1</v>
      </c>
      <c r="GT370" s="3">
        <v>0</v>
      </c>
      <c r="GU370" s="3" t="s">
        <v>3</v>
      </c>
      <c r="GV370" s="3">
        <f t="shared" si="350"/>
        <v>0</v>
      </c>
      <c r="GW370" s="3">
        <v>1</v>
      </c>
      <c r="GX370" s="3">
        <f t="shared" si="351"/>
        <v>0</v>
      </c>
      <c r="HA370" s="3">
        <v>0</v>
      </c>
      <c r="HB370" s="3">
        <v>0</v>
      </c>
      <c r="HC370" s="3">
        <f t="shared" si="352"/>
        <v>0</v>
      </c>
      <c r="HE370" s="3" t="s">
        <v>211</v>
      </c>
      <c r="HF370" s="3" t="s">
        <v>30</v>
      </c>
      <c r="HM370" s="3" t="s">
        <v>62</v>
      </c>
      <c r="HN370" s="3" t="s">
        <v>3</v>
      </c>
      <c r="HO370" s="3" t="s">
        <v>3</v>
      </c>
      <c r="HP370" s="3" t="s">
        <v>3</v>
      </c>
      <c r="HQ370" s="3" t="s">
        <v>3</v>
      </c>
      <c r="HS370" s="3">
        <v>0</v>
      </c>
      <c r="IK370" s="3">
        <v>0</v>
      </c>
    </row>
    <row r="371" spans="1:255" x14ac:dyDescent="0.2">
      <c r="A371" s="2">
        <v>17</v>
      </c>
      <c r="B371" s="2">
        <v>1</v>
      </c>
      <c r="C371" s="2">
        <f>ROW(SmtRes!A577)</f>
        <v>577</v>
      </c>
      <c r="D371" s="2">
        <f>ROW(EtalonRes!A672)</f>
        <v>672</v>
      </c>
      <c r="E371" s="2" t="s">
        <v>530</v>
      </c>
      <c r="F371" s="2" t="s">
        <v>531</v>
      </c>
      <c r="G371" s="2" t="s">
        <v>532</v>
      </c>
      <c r="H371" s="2" t="s">
        <v>533</v>
      </c>
      <c r="I371" s="2">
        <f>ROUND((26500+150+100)/100,9)</f>
        <v>267.5</v>
      </c>
      <c r="J371" s="2">
        <v>0</v>
      </c>
      <c r="K371" s="2">
        <f>ROUND((26500+150+100)/100,9)</f>
        <v>267.5</v>
      </c>
      <c r="L371" s="2"/>
      <c r="M371" s="2"/>
      <c r="N371" s="2"/>
      <c r="O371" s="2">
        <f t="shared" si="328"/>
        <v>5368.55</v>
      </c>
      <c r="P371" s="2">
        <f t="shared" si="329"/>
        <v>152.47999999999999</v>
      </c>
      <c r="Q371" s="2">
        <f>(ROUND((ROUND((((ET371*1.2))*AV371*I371),2)*BB371),2)+ROUND((ROUND(((AE371-((EU371*1.2)))*AV371*I371),2)*BS371),2))</f>
        <v>0</v>
      </c>
      <c r="R371" s="2">
        <f>(ROUND((ROUND((((EU371*1.2))*AV371*I371),2)*BS371),2)+ROUND((ROUND(((AE371-((EU371*1.2)))*AV371*I371),2)*BS371),2))</f>
        <v>0</v>
      </c>
      <c r="S371" s="2">
        <f t="shared" si="330"/>
        <v>5216.07</v>
      </c>
      <c r="T371" s="2">
        <f t="shared" si="331"/>
        <v>0</v>
      </c>
      <c r="U371" s="2">
        <f t="shared" si="332"/>
        <v>423.46961999999996</v>
      </c>
      <c r="V371" s="2">
        <f t="shared" si="333"/>
        <v>0</v>
      </c>
      <c r="W371" s="2">
        <f t="shared" si="334"/>
        <v>0</v>
      </c>
      <c r="X371" s="2">
        <f>(ROUND((((S371+ROUND((ROUND((((EU371*1.2))*AV371*I371),2)*BS371),2))*AT371)/100),2)+ROUND(((ROUND((ROUND(((AE371-((EU371*1.2)))*AV371*I371),2)*BS371),2)*AT371)/100),2))</f>
        <v>5059.59</v>
      </c>
      <c r="Y371" s="2">
        <f>(ROUND((((S371+ROUND((ROUND((((EU371*1.2))*AV371*I371),2)*BS371),2))*AU371)/100),2)+ROUND(((ROUND((ROUND(((AE371-((EU371*1.2)))*AV371*I371),2)*BS371),2)*AU371)/100),2))</f>
        <v>2660.2</v>
      </c>
      <c r="Z371" s="2"/>
      <c r="AA371" s="2">
        <v>55929113</v>
      </c>
      <c r="AB371" s="2">
        <f t="shared" si="335"/>
        <v>19.193999999999999</v>
      </c>
      <c r="AC371" s="2">
        <f>ROUND(((ES371*1)),6)</f>
        <v>0.56999999999999995</v>
      </c>
      <c r="AD371" s="2">
        <f>ROUND(((((ET371*1.2))-((EU371*1.2)))+AE371),6)</f>
        <v>0</v>
      </c>
      <c r="AE371" s="2">
        <f>ROUND(((EU371*1.2)),6)</f>
        <v>0</v>
      </c>
      <c r="AF371" s="2">
        <f>ROUND(((EV371*1.2)),6)</f>
        <v>18.623999999999999</v>
      </c>
      <c r="AG371" s="2">
        <f t="shared" si="336"/>
        <v>0</v>
      </c>
      <c r="AH371" s="2">
        <f>((EW371*1.2))</f>
        <v>1.512</v>
      </c>
      <c r="AI371" s="2">
        <f>((EX371*1.2))</f>
        <v>0</v>
      </c>
      <c r="AJ371" s="2">
        <f t="shared" si="337"/>
        <v>0</v>
      </c>
      <c r="AK371" s="2">
        <v>16.09</v>
      </c>
      <c r="AL371" s="2">
        <v>0.56999999999999995</v>
      </c>
      <c r="AM371" s="2">
        <v>0</v>
      </c>
      <c r="AN371" s="2">
        <v>0</v>
      </c>
      <c r="AO371" s="2">
        <v>15.52</v>
      </c>
      <c r="AP371" s="2">
        <v>0</v>
      </c>
      <c r="AQ371" s="2">
        <v>1.26</v>
      </c>
      <c r="AR371" s="2">
        <v>0</v>
      </c>
      <c r="AS371" s="2">
        <v>0</v>
      </c>
      <c r="AT371" s="2">
        <v>97</v>
      </c>
      <c r="AU371" s="2">
        <v>51</v>
      </c>
      <c r="AV371" s="2">
        <v>1.0469999999999999</v>
      </c>
      <c r="AW371" s="2">
        <v>1</v>
      </c>
      <c r="AX371" s="2"/>
      <c r="AY371" s="2"/>
      <c r="AZ371" s="2">
        <v>1</v>
      </c>
      <c r="BA371" s="2">
        <v>1</v>
      </c>
      <c r="BB371" s="2">
        <v>1</v>
      </c>
      <c r="BC371" s="2">
        <v>1</v>
      </c>
      <c r="BD371" s="2" t="s">
        <v>3</v>
      </c>
      <c r="BE371" s="2" t="s">
        <v>3</v>
      </c>
      <c r="BF371" s="2" t="s">
        <v>3</v>
      </c>
      <c r="BG371" s="2" t="s">
        <v>3</v>
      </c>
      <c r="BH371" s="2">
        <v>0</v>
      </c>
      <c r="BI371" s="2">
        <v>2</v>
      </c>
      <c r="BJ371" s="2" t="s">
        <v>534</v>
      </c>
      <c r="BK371" s="2"/>
      <c r="BL371" s="2"/>
      <c r="BM371" s="2">
        <v>67</v>
      </c>
      <c r="BN371" s="2">
        <v>0</v>
      </c>
      <c r="BO371" s="2" t="s">
        <v>531</v>
      </c>
      <c r="BP371" s="2">
        <v>1</v>
      </c>
      <c r="BQ371" s="2">
        <v>40</v>
      </c>
      <c r="BR371" s="2">
        <v>0</v>
      </c>
      <c r="BS371" s="2">
        <v>1</v>
      </c>
      <c r="BT371" s="2">
        <v>1</v>
      </c>
      <c r="BU371" s="2">
        <v>1</v>
      </c>
      <c r="BV371" s="2">
        <v>1</v>
      </c>
      <c r="BW371" s="2">
        <v>1</v>
      </c>
      <c r="BX371" s="2">
        <v>1</v>
      </c>
      <c r="BY371" s="2" t="s">
        <v>3</v>
      </c>
      <c r="BZ371" s="2">
        <v>97</v>
      </c>
      <c r="CA371" s="2">
        <v>51</v>
      </c>
      <c r="CB371" s="2" t="s">
        <v>3</v>
      </c>
      <c r="CC371" s="2"/>
      <c r="CD371" s="2"/>
      <c r="CE371" s="2">
        <v>1566</v>
      </c>
      <c r="CF371" s="2">
        <v>0</v>
      </c>
      <c r="CG371" s="2">
        <v>0</v>
      </c>
      <c r="CH371" s="2"/>
      <c r="CI371" s="2"/>
      <c r="CJ371" s="2"/>
      <c r="CK371" s="2"/>
      <c r="CL371" s="2"/>
      <c r="CM371" s="2">
        <v>0</v>
      </c>
      <c r="CN371" s="2" t="s">
        <v>1250</v>
      </c>
      <c r="CO371" s="2">
        <v>0</v>
      </c>
      <c r="CP371" s="2">
        <f t="shared" si="338"/>
        <v>5368.5499999999993</v>
      </c>
      <c r="CQ371" s="2">
        <f t="shared" si="339"/>
        <v>0.56999999999999995</v>
      </c>
      <c r="CR371" s="2">
        <f>(ROUND((ROUND((((ET371*1.2))*AV371*1),2)*BB371),2)+ROUND((ROUND(((AE371-((EU371*1.2)))*AV371*1),2)*BS371),2))</f>
        <v>0</v>
      </c>
      <c r="CS371" s="2">
        <f>(ROUND((ROUND((((EU371*1.2))*AV371*1),2)*BS371),2)+ROUND((ROUND(((AE371-((EU371*1.2)))*AV371*1),2)*BS371),2))</f>
        <v>0</v>
      </c>
      <c r="CT371" s="2">
        <f t="shared" si="340"/>
        <v>19.5</v>
      </c>
      <c r="CU371" s="2">
        <f t="shared" si="341"/>
        <v>0</v>
      </c>
      <c r="CV371" s="2">
        <f t="shared" si="342"/>
        <v>1.5830639999999998</v>
      </c>
      <c r="CW371" s="2">
        <f t="shared" si="343"/>
        <v>0</v>
      </c>
      <c r="CX371" s="2">
        <f t="shared" si="344"/>
        <v>0</v>
      </c>
      <c r="CY371" s="2">
        <f>(ROUND((((S371+ROUND((ROUND((((EU371*1.2))*AV371*1),2)*BS371),2))*AT371)/100),2)+ROUND(((ROUND((ROUND(((AE371-((EU371*1.2)))*AV371*1),2)*BS371),2)*AT371)/100),2))</f>
        <v>5059.59</v>
      </c>
      <c r="CZ371" s="2">
        <f>(ROUND((((S371+ROUND((ROUND((((EU371*1.2))*AV371*1),2)*BS371),2))*AU371)/100),2)+ROUND(((ROUND((ROUND(((AE371-((EU371*1.2)))*AV371*1),2)*BS371),2)*AU371)/100),2))</f>
        <v>2660.2</v>
      </c>
      <c r="DA371" s="2"/>
      <c r="DB371" s="2">
        <v>131</v>
      </c>
      <c r="DC371" s="2" t="s">
        <v>3</v>
      </c>
      <c r="DD371" s="2" t="s">
        <v>62</v>
      </c>
      <c r="DE371" s="2" t="s">
        <v>63</v>
      </c>
      <c r="DF371" s="2" t="s">
        <v>63</v>
      </c>
      <c r="DG371" s="2" t="s">
        <v>63</v>
      </c>
      <c r="DH371" s="2" t="s">
        <v>3</v>
      </c>
      <c r="DI371" s="2" t="s">
        <v>63</v>
      </c>
      <c r="DJ371" s="2" t="s">
        <v>63</v>
      </c>
      <c r="DK371" s="2" t="s">
        <v>3</v>
      </c>
      <c r="DL371" s="2" t="s">
        <v>3</v>
      </c>
      <c r="DM371" s="2" t="s">
        <v>3</v>
      </c>
      <c r="DN371" s="2">
        <v>0</v>
      </c>
      <c r="DO371" s="2">
        <v>0</v>
      </c>
      <c r="DP371" s="2">
        <v>1</v>
      </c>
      <c r="DQ371" s="2">
        <v>1</v>
      </c>
      <c r="DR371" s="2"/>
      <c r="DS371" s="2"/>
      <c r="DT371" s="2"/>
      <c r="DU371" s="2">
        <v>1013</v>
      </c>
      <c r="DV371" s="2" t="s">
        <v>533</v>
      </c>
      <c r="DW371" s="2" t="s">
        <v>533</v>
      </c>
      <c r="DX371" s="2">
        <v>1</v>
      </c>
      <c r="DY371" s="2"/>
      <c r="DZ371" s="2" t="s">
        <v>3</v>
      </c>
      <c r="EA371" s="2" t="s">
        <v>3</v>
      </c>
      <c r="EB371" s="2" t="s">
        <v>3</v>
      </c>
      <c r="EC371" s="2" t="s">
        <v>3</v>
      </c>
      <c r="ED371" s="2"/>
      <c r="EE371" s="2">
        <v>55393699</v>
      </c>
      <c r="EF371" s="2">
        <v>40</v>
      </c>
      <c r="EG371" s="2" t="s">
        <v>26</v>
      </c>
      <c r="EH371" s="2">
        <v>0</v>
      </c>
      <c r="EI371" s="2" t="s">
        <v>3</v>
      </c>
      <c r="EJ371" s="2">
        <v>2</v>
      </c>
      <c r="EK371" s="2">
        <v>67</v>
      </c>
      <c r="EL371" s="2" t="s">
        <v>72</v>
      </c>
      <c r="EM371" s="2" t="s">
        <v>73</v>
      </c>
      <c r="EN371" s="2"/>
      <c r="EO371" s="2" t="s">
        <v>67</v>
      </c>
      <c r="EP371" s="2"/>
      <c r="EQ371" s="2">
        <v>0</v>
      </c>
      <c r="ER371" s="2">
        <v>16.09</v>
      </c>
      <c r="ES371" s="2">
        <v>0.56999999999999995</v>
      </c>
      <c r="ET371" s="2">
        <v>0</v>
      </c>
      <c r="EU371" s="2">
        <v>0</v>
      </c>
      <c r="EV371" s="2">
        <v>15.52</v>
      </c>
      <c r="EW371" s="2">
        <v>1.26</v>
      </c>
      <c r="EX371" s="2">
        <v>0</v>
      </c>
      <c r="EY371" s="2">
        <v>0</v>
      </c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>
        <v>0</v>
      </c>
      <c r="FR371" s="2">
        <v>0</v>
      </c>
      <c r="FS371" s="2">
        <v>0</v>
      </c>
      <c r="FT371" s="2"/>
      <c r="FU371" s="2"/>
      <c r="FV371" s="2"/>
      <c r="FW371" s="2"/>
      <c r="FX371" s="2">
        <v>97</v>
      </c>
      <c r="FY371" s="2">
        <v>51</v>
      </c>
      <c r="FZ371" s="2"/>
      <c r="GA371" s="2" t="s">
        <v>3</v>
      </c>
      <c r="GB371" s="2"/>
      <c r="GC371" s="2"/>
      <c r="GD371" s="2">
        <v>1</v>
      </c>
      <c r="GE371" s="2"/>
      <c r="GF371" s="2">
        <v>2037938139</v>
      </c>
      <c r="GG371" s="2">
        <v>2</v>
      </c>
      <c r="GH371" s="2">
        <v>1</v>
      </c>
      <c r="GI371" s="2">
        <v>2</v>
      </c>
      <c r="GJ371" s="2">
        <v>0</v>
      </c>
      <c r="GK371" s="2">
        <v>0</v>
      </c>
      <c r="GL371" s="2">
        <f t="shared" si="345"/>
        <v>0</v>
      </c>
      <c r="GM371" s="2">
        <f t="shared" si="346"/>
        <v>13088.34</v>
      </c>
      <c r="GN371" s="2">
        <f t="shared" si="347"/>
        <v>0</v>
      </c>
      <c r="GO371" s="2">
        <f t="shared" si="348"/>
        <v>13088.34</v>
      </c>
      <c r="GP371" s="2">
        <f t="shared" si="349"/>
        <v>0</v>
      </c>
      <c r="GQ371" s="2"/>
      <c r="GR371" s="2">
        <v>0</v>
      </c>
      <c r="GS371" s="2">
        <v>3</v>
      </c>
      <c r="GT371" s="2">
        <v>0</v>
      </c>
      <c r="GU371" s="2" t="s">
        <v>3</v>
      </c>
      <c r="GV371" s="2">
        <f t="shared" si="350"/>
        <v>0</v>
      </c>
      <c r="GW371" s="2">
        <v>1</v>
      </c>
      <c r="GX371" s="2">
        <f t="shared" si="351"/>
        <v>0</v>
      </c>
      <c r="GY371" s="2"/>
      <c r="GZ371" s="2"/>
      <c r="HA371" s="2">
        <v>0</v>
      </c>
      <c r="HB371" s="2">
        <v>0</v>
      </c>
      <c r="HC371" s="2">
        <f t="shared" si="352"/>
        <v>0</v>
      </c>
      <c r="HD371" s="2"/>
      <c r="HE371" s="2" t="s">
        <v>3</v>
      </c>
      <c r="HF371" s="2" t="s">
        <v>3</v>
      </c>
      <c r="HG371" s="2"/>
      <c r="HH371" s="2"/>
      <c r="HI371" s="2"/>
      <c r="HJ371" s="2"/>
      <c r="HK371" s="2"/>
      <c r="HL371" s="2"/>
      <c r="HM371" s="2" t="s">
        <v>3</v>
      </c>
      <c r="HN371" s="2" t="s">
        <v>3</v>
      </c>
      <c r="HO371" s="2" t="s">
        <v>3</v>
      </c>
      <c r="HP371" s="2" t="s">
        <v>3</v>
      </c>
      <c r="HQ371" s="2" t="s">
        <v>3</v>
      </c>
      <c r="HR371" s="2"/>
      <c r="HS371" s="2">
        <v>0</v>
      </c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>
        <v>0</v>
      </c>
      <c r="IL371" s="2"/>
      <c r="IM371" s="2"/>
      <c r="IN371" s="2"/>
      <c r="IO371" s="2"/>
      <c r="IP371" s="2"/>
      <c r="IQ371" s="2"/>
      <c r="IR371" s="2"/>
      <c r="IS371" s="2"/>
      <c r="IT371" s="2"/>
      <c r="IU371" s="2"/>
    </row>
    <row r="372" spans="1:255" x14ac:dyDescent="0.2">
      <c r="A372" s="3">
        <v>17</v>
      </c>
      <c r="B372" s="3">
        <v>1</v>
      </c>
      <c r="C372" s="3">
        <f>ROW(SmtRes!A578)</f>
        <v>578</v>
      </c>
      <c r="D372" s="3">
        <f>ROW(EtalonRes!A674)</f>
        <v>674</v>
      </c>
      <c r="E372" s="3" t="s">
        <v>530</v>
      </c>
      <c r="F372" s="3" t="s">
        <v>531</v>
      </c>
      <c r="G372" s="3" t="s">
        <v>532</v>
      </c>
      <c r="H372" s="3" t="s">
        <v>533</v>
      </c>
      <c r="I372" s="3">
        <f>ROUND((26500+150+100)/100,9)</f>
        <v>267.5</v>
      </c>
      <c r="J372" s="3">
        <v>0</v>
      </c>
      <c r="K372" s="3">
        <f>ROUND((26500+150+100)/100,9)</f>
        <v>267.5</v>
      </c>
      <c r="O372" s="3">
        <f t="shared" si="328"/>
        <v>296699.15000000002</v>
      </c>
      <c r="P372" s="3">
        <f t="shared" si="329"/>
        <v>2773.61</v>
      </c>
      <c r="Q372" s="3">
        <f>(ROUND((ROUND((((ET372*1.2))*AV372*I372),2)*BB372),2)+ROUND((ROUND(((AE372-((EU372*1.2)))*AV372*I372),2)*BS372),2))</f>
        <v>0</v>
      </c>
      <c r="R372" s="3">
        <f>(ROUND((ROUND((((EU372*1.2))*AV372*I372),2)*BS372),2)+ROUND((ROUND(((AE372-((EU372*1.2)))*AV372*I372),2)*BS372),2))</f>
        <v>0</v>
      </c>
      <c r="S372" s="3">
        <f t="shared" si="330"/>
        <v>293925.53999999998</v>
      </c>
      <c r="T372" s="3">
        <f t="shared" si="331"/>
        <v>0</v>
      </c>
      <c r="U372" s="3">
        <f t="shared" si="332"/>
        <v>423.46961999999996</v>
      </c>
      <c r="V372" s="3">
        <f t="shared" si="333"/>
        <v>0</v>
      </c>
      <c r="W372" s="3">
        <f t="shared" si="334"/>
        <v>0</v>
      </c>
      <c r="X372" s="3">
        <f>(ROUND((((S372+ROUND((ROUND((((EU372*1.2))*AV372*I372),2)*BS372),2))*AT372)/100),2)+ROUND(((ROUND((ROUND(((AE372-((EU372*1.2)))*AV372*I372),2)*BS372),2)*AT372)/100),2))</f>
        <v>285107.77</v>
      </c>
      <c r="Y372" s="3">
        <f>(ROUND((((S372+ROUND((ROUND((((EU372*1.2))*AV372*I372),2)*BS372),2))*AU372)/100),2)+ROUND(((ROUND((ROUND(((AE372-((EU372*1.2)))*AV372*I372),2)*BS372),2)*AU372)/100),2))</f>
        <v>149902.03</v>
      </c>
      <c r="AA372" s="3">
        <v>55929115</v>
      </c>
      <c r="AB372" s="3">
        <f t="shared" si="335"/>
        <v>19.193999999999999</v>
      </c>
      <c r="AC372" s="3">
        <f>ROUND(((ES372*1)),6)</f>
        <v>0.56999999999999995</v>
      </c>
      <c r="AD372" s="3">
        <f>ROUND(((((ET372*1.2))-((EU372*1.2)))+AE372),6)</f>
        <v>0</v>
      </c>
      <c r="AE372" s="3">
        <f>ROUND(((EU372*1.2)),6)</f>
        <v>0</v>
      </c>
      <c r="AF372" s="3">
        <f>ROUND(((EV372*1.2)),6)</f>
        <v>18.623999999999999</v>
      </c>
      <c r="AG372" s="3">
        <f t="shared" si="336"/>
        <v>0</v>
      </c>
      <c r="AH372" s="3">
        <f>((EW372*1.2))</f>
        <v>1.512</v>
      </c>
      <c r="AI372" s="3">
        <f>((EX372*1.2))</f>
        <v>0</v>
      </c>
      <c r="AJ372" s="3">
        <f t="shared" si="337"/>
        <v>0</v>
      </c>
      <c r="AK372" s="3">
        <v>16.09</v>
      </c>
      <c r="AL372" s="3">
        <v>0.56999999999999995</v>
      </c>
      <c r="AM372" s="3">
        <v>0</v>
      </c>
      <c r="AN372" s="3">
        <v>0</v>
      </c>
      <c r="AO372" s="3">
        <v>15.52</v>
      </c>
      <c r="AP372" s="3">
        <v>0</v>
      </c>
      <c r="AQ372" s="3">
        <v>1.26</v>
      </c>
      <c r="AR372" s="3">
        <v>0</v>
      </c>
      <c r="AS372" s="3">
        <v>0</v>
      </c>
      <c r="AT372" s="3">
        <v>97</v>
      </c>
      <c r="AU372" s="3">
        <v>51</v>
      </c>
      <c r="AV372" s="3">
        <v>1.0469999999999999</v>
      </c>
      <c r="AW372" s="3">
        <v>1</v>
      </c>
      <c r="AZ372" s="3">
        <v>1</v>
      </c>
      <c r="BA372" s="3">
        <v>56.35</v>
      </c>
      <c r="BB372" s="3">
        <v>1</v>
      </c>
      <c r="BC372" s="3">
        <v>18.190000000000001</v>
      </c>
      <c r="BD372" s="3" t="s">
        <v>3</v>
      </c>
      <c r="BE372" s="3" t="s">
        <v>3</v>
      </c>
      <c r="BF372" s="3" t="s">
        <v>3</v>
      </c>
      <c r="BG372" s="3" t="s">
        <v>3</v>
      </c>
      <c r="BH372" s="3">
        <v>0</v>
      </c>
      <c r="BI372" s="3">
        <v>2</v>
      </c>
      <c r="BJ372" s="3" t="s">
        <v>534</v>
      </c>
      <c r="BM372" s="3">
        <v>67</v>
      </c>
      <c r="BN372" s="3">
        <v>0</v>
      </c>
      <c r="BO372" s="3" t="s">
        <v>531</v>
      </c>
      <c r="BP372" s="3">
        <v>1</v>
      </c>
      <c r="BQ372" s="3">
        <v>40</v>
      </c>
      <c r="BR372" s="3">
        <v>0</v>
      </c>
      <c r="BS372" s="3">
        <v>56.35</v>
      </c>
      <c r="BT372" s="3">
        <v>1</v>
      </c>
      <c r="BU372" s="3">
        <v>1</v>
      </c>
      <c r="BV372" s="3">
        <v>1</v>
      </c>
      <c r="BW372" s="3">
        <v>1</v>
      </c>
      <c r="BX372" s="3">
        <v>1</v>
      </c>
      <c r="BY372" s="3" t="s">
        <v>3</v>
      </c>
      <c r="BZ372" s="3">
        <v>97</v>
      </c>
      <c r="CA372" s="3">
        <v>51</v>
      </c>
      <c r="CB372" s="3" t="s">
        <v>3</v>
      </c>
      <c r="CE372" s="3">
        <v>1566</v>
      </c>
      <c r="CF372" s="3">
        <v>0</v>
      </c>
      <c r="CG372" s="3">
        <v>0</v>
      </c>
      <c r="CM372" s="3">
        <v>0</v>
      </c>
      <c r="CN372" s="3" t="s">
        <v>1250</v>
      </c>
      <c r="CO372" s="3">
        <v>0</v>
      </c>
      <c r="CP372" s="3">
        <f t="shared" si="338"/>
        <v>296699.14999999997</v>
      </c>
      <c r="CQ372" s="3">
        <f t="shared" si="339"/>
        <v>10.37</v>
      </c>
      <c r="CR372" s="3">
        <f>(ROUND((ROUND((((ET372*1.2))*AV372*1),2)*BB372),2)+ROUND((ROUND(((AE372-((EU372*1.2)))*AV372*1),2)*BS372),2))</f>
        <v>0</v>
      </c>
      <c r="CS372" s="3">
        <f>(ROUND((ROUND((((EU372*1.2))*AV372*1),2)*BS372),2)+ROUND((ROUND(((AE372-((EU372*1.2)))*AV372*1),2)*BS372),2))</f>
        <v>0</v>
      </c>
      <c r="CT372" s="3">
        <f t="shared" si="340"/>
        <v>1098.83</v>
      </c>
      <c r="CU372" s="3">
        <f t="shared" si="341"/>
        <v>0</v>
      </c>
      <c r="CV372" s="3">
        <f t="shared" si="342"/>
        <v>1.5830639999999998</v>
      </c>
      <c r="CW372" s="3">
        <f t="shared" si="343"/>
        <v>0</v>
      </c>
      <c r="CX372" s="3">
        <f t="shared" si="344"/>
        <v>0</v>
      </c>
      <c r="CY372" s="3">
        <f>(ROUND((((S372+ROUND((ROUND((((EU372*1.2))*AV372*1),2)*BS372),2))*AT372)/100),2)+ROUND(((ROUND((ROUND(((AE372-((EU372*1.2)))*AV372*1),2)*BS372),2)*AT372)/100),2))</f>
        <v>285107.77</v>
      </c>
      <c r="CZ372" s="3">
        <f>(ROUND((((S372+ROUND((ROUND((((EU372*1.2))*AV372*1),2)*BS372),2))*AU372)/100),2)+ROUND(((ROUND((ROUND(((AE372-((EU372*1.2)))*AV372*1),2)*BS372),2)*AU372)/100),2))</f>
        <v>149902.03</v>
      </c>
      <c r="DB372" s="3">
        <v>132</v>
      </c>
      <c r="DC372" s="3" t="s">
        <v>3</v>
      </c>
      <c r="DD372" s="3" t="s">
        <v>62</v>
      </c>
      <c r="DE372" s="3" t="s">
        <v>63</v>
      </c>
      <c r="DF372" s="3" t="s">
        <v>63</v>
      </c>
      <c r="DG372" s="3" t="s">
        <v>63</v>
      </c>
      <c r="DH372" s="3" t="s">
        <v>3</v>
      </c>
      <c r="DI372" s="3" t="s">
        <v>63</v>
      </c>
      <c r="DJ372" s="3" t="s">
        <v>63</v>
      </c>
      <c r="DK372" s="3" t="s">
        <v>3</v>
      </c>
      <c r="DL372" s="3" t="s">
        <v>3</v>
      </c>
      <c r="DM372" s="3" t="s">
        <v>3</v>
      </c>
      <c r="DN372" s="3">
        <v>0</v>
      </c>
      <c r="DO372" s="3">
        <v>0</v>
      </c>
      <c r="DP372" s="3">
        <v>1</v>
      </c>
      <c r="DQ372" s="3">
        <v>1</v>
      </c>
      <c r="DU372" s="3">
        <v>1013</v>
      </c>
      <c r="DV372" s="3" t="s">
        <v>533</v>
      </c>
      <c r="DW372" s="3" t="s">
        <v>533</v>
      </c>
      <c r="DX372" s="3">
        <v>1</v>
      </c>
      <c r="DZ372" s="3" t="s">
        <v>3</v>
      </c>
      <c r="EA372" s="3" t="s">
        <v>3</v>
      </c>
      <c r="EB372" s="3" t="s">
        <v>3</v>
      </c>
      <c r="EC372" s="3" t="s">
        <v>3</v>
      </c>
      <c r="EE372" s="3">
        <v>55393699</v>
      </c>
      <c r="EF372" s="3">
        <v>40</v>
      </c>
      <c r="EG372" s="3" t="s">
        <v>26</v>
      </c>
      <c r="EH372" s="3">
        <v>0</v>
      </c>
      <c r="EI372" s="3" t="s">
        <v>3</v>
      </c>
      <c r="EJ372" s="3">
        <v>2</v>
      </c>
      <c r="EK372" s="3">
        <v>67</v>
      </c>
      <c r="EL372" s="3" t="s">
        <v>72</v>
      </c>
      <c r="EM372" s="3" t="s">
        <v>73</v>
      </c>
      <c r="EO372" s="3" t="s">
        <v>67</v>
      </c>
      <c r="EQ372" s="3">
        <v>0</v>
      </c>
      <c r="ER372" s="3">
        <v>16.09</v>
      </c>
      <c r="ES372" s="3">
        <v>0.56999999999999995</v>
      </c>
      <c r="ET372" s="3">
        <v>0</v>
      </c>
      <c r="EU372" s="3">
        <v>0</v>
      </c>
      <c r="EV372" s="3">
        <v>15.52</v>
      </c>
      <c r="EW372" s="3">
        <v>1.26</v>
      </c>
      <c r="EX372" s="3">
        <v>0</v>
      </c>
      <c r="EY372" s="3">
        <v>0</v>
      </c>
      <c r="FQ372" s="3">
        <v>0</v>
      </c>
      <c r="FR372" s="3">
        <v>0</v>
      </c>
      <c r="FS372" s="3">
        <v>0</v>
      </c>
      <c r="FX372" s="3">
        <v>97</v>
      </c>
      <c r="FY372" s="3">
        <v>51</v>
      </c>
      <c r="GA372" s="3" t="s">
        <v>3</v>
      </c>
      <c r="GD372" s="3">
        <v>1</v>
      </c>
      <c r="GF372" s="3">
        <v>2037938139</v>
      </c>
      <c r="GG372" s="3">
        <v>2</v>
      </c>
      <c r="GH372" s="3">
        <v>1</v>
      </c>
      <c r="GI372" s="3">
        <v>2</v>
      </c>
      <c r="GJ372" s="3">
        <v>0</v>
      </c>
      <c r="GK372" s="3">
        <v>0</v>
      </c>
      <c r="GL372" s="3">
        <f t="shared" si="345"/>
        <v>0</v>
      </c>
      <c r="GM372" s="3">
        <f t="shared" si="346"/>
        <v>731708.95</v>
      </c>
      <c r="GN372" s="3">
        <f t="shared" si="347"/>
        <v>0</v>
      </c>
      <c r="GO372" s="3">
        <f t="shared" si="348"/>
        <v>731708.95</v>
      </c>
      <c r="GP372" s="3">
        <f t="shared" si="349"/>
        <v>0</v>
      </c>
      <c r="GR372" s="3">
        <v>0</v>
      </c>
      <c r="GS372" s="3">
        <v>3</v>
      </c>
      <c r="GT372" s="3">
        <v>0</v>
      </c>
      <c r="GU372" s="3" t="s">
        <v>3</v>
      </c>
      <c r="GV372" s="3">
        <f t="shared" si="350"/>
        <v>0</v>
      </c>
      <c r="GW372" s="3">
        <v>1</v>
      </c>
      <c r="GX372" s="3">
        <f t="shared" si="351"/>
        <v>0</v>
      </c>
      <c r="HA372" s="3">
        <v>0</v>
      </c>
      <c r="HB372" s="3">
        <v>0</v>
      </c>
      <c r="HC372" s="3">
        <f t="shared" si="352"/>
        <v>0</v>
      </c>
      <c r="HE372" s="3" t="s">
        <v>3</v>
      </c>
      <c r="HF372" s="3" t="s">
        <v>3</v>
      </c>
      <c r="HM372" s="3" t="s">
        <v>3</v>
      </c>
      <c r="HN372" s="3" t="s">
        <v>3</v>
      </c>
      <c r="HO372" s="3" t="s">
        <v>3</v>
      </c>
      <c r="HP372" s="3" t="s">
        <v>3</v>
      </c>
      <c r="HQ372" s="3" t="s">
        <v>3</v>
      </c>
      <c r="HS372" s="3">
        <v>0</v>
      </c>
      <c r="IK372" s="3">
        <v>0</v>
      </c>
    </row>
    <row r="373" spans="1:255" x14ac:dyDescent="0.2">
      <c r="A373" s="2">
        <v>17</v>
      </c>
      <c r="B373" s="2">
        <v>1</v>
      </c>
      <c r="C373" s="2"/>
      <c r="D373" s="2"/>
      <c r="E373" s="2" t="s">
        <v>535</v>
      </c>
      <c r="F373" s="2" t="s">
        <v>536</v>
      </c>
      <c r="G373" s="2" t="s">
        <v>537</v>
      </c>
      <c r="H373" s="2" t="s">
        <v>538</v>
      </c>
      <c r="I373" s="2">
        <f>ROUND(I371*-0.00003,9)</f>
        <v>-8.0249999999999991E-3</v>
      </c>
      <c r="J373" s="2">
        <v>0</v>
      </c>
      <c r="K373" s="2">
        <f>ROUND(I371*-0.00003,9)</f>
        <v>-8.0249999999999991E-3</v>
      </c>
      <c r="L373" s="2"/>
      <c r="M373" s="2"/>
      <c r="N373" s="2"/>
      <c r="O373" s="2">
        <f t="shared" si="328"/>
        <v>-152.44</v>
      </c>
      <c r="P373" s="2">
        <f t="shared" si="329"/>
        <v>-152.44</v>
      </c>
      <c r="Q373" s="2">
        <f>(ROUND((ROUND(((ET373)*AV373*I373),2)*BB373),2)+ROUND((ROUND(((AE373-(EU373))*AV373*I373),2)*BS373),2))</f>
        <v>0</v>
      </c>
      <c r="R373" s="2">
        <f>(ROUND((ROUND(((EU373)*AV373*I373),2)*BS373),2)+ROUND((ROUND(((AE373-(EU373))*AV373*I373),2)*BS373),2))</f>
        <v>0</v>
      </c>
      <c r="S373" s="2">
        <f t="shared" si="330"/>
        <v>0</v>
      </c>
      <c r="T373" s="2">
        <f t="shared" si="331"/>
        <v>0</v>
      </c>
      <c r="U373" s="2">
        <f t="shared" si="332"/>
        <v>0</v>
      </c>
      <c r="V373" s="2">
        <f t="shared" si="333"/>
        <v>0</v>
      </c>
      <c r="W373" s="2">
        <f t="shared" si="334"/>
        <v>0</v>
      </c>
      <c r="X373" s="2">
        <f>(ROUND((((S373+ROUND((ROUND(((EU373)*AV373*I373),2)*BS373),2))*AT373)/100),2)+ROUND(((ROUND((ROUND(((AE373-(EU373))*AV373*I373),2)*BS373),2)*AT373)/100),2))</f>
        <v>0</v>
      </c>
      <c r="Y373" s="2">
        <f>(ROUND((((S373+ROUND((ROUND(((EU373)*AV373*I373),2)*BS373),2))*AU373)/100),2)+ROUND(((ROUND((ROUND(((AE373-(EU373))*AV373*I373),2)*BS373),2)*AU373)/100),2))</f>
        <v>0</v>
      </c>
      <c r="Z373" s="2"/>
      <c r="AA373" s="2">
        <v>55929113</v>
      </c>
      <c r="AB373" s="2">
        <f t="shared" si="335"/>
        <v>18995.22</v>
      </c>
      <c r="AC373" s="2">
        <f>ROUND((ES373),6)</f>
        <v>18995.22</v>
      </c>
      <c r="AD373" s="2">
        <f>ROUND((((ET373)-(EU373))+AE373),6)</f>
        <v>0</v>
      </c>
      <c r="AE373" s="2">
        <f t="shared" ref="AE373:AF376" si="367">ROUND((EU373),6)</f>
        <v>0</v>
      </c>
      <c r="AF373" s="2">
        <f t="shared" si="367"/>
        <v>0</v>
      </c>
      <c r="AG373" s="2">
        <f t="shared" si="336"/>
        <v>0</v>
      </c>
      <c r="AH373" s="2">
        <f t="shared" ref="AH373:AI376" si="368">(EW373)</f>
        <v>0</v>
      </c>
      <c r="AI373" s="2">
        <f t="shared" si="368"/>
        <v>0</v>
      </c>
      <c r="AJ373" s="2">
        <f t="shared" si="337"/>
        <v>0</v>
      </c>
      <c r="AK373" s="2">
        <v>18995.22</v>
      </c>
      <c r="AL373" s="2">
        <v>18995.22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1</v>
      </c>
      <c r="AW373" s="2">
        <v>1</v>
      </c>
      <c r="AX373" s="2"/>
      <c r="AY373" s="2"/>
      <c r="AZ373" s="2">
        <v>1</v>
      </c>
      <c r="BA373" s="2">
        <v>1</v>
      </c>
      <c r="BB373" s="2">
        <v>1</v>
      </c>
      <c r="BC373" s="2">
        <v>1</v>
      </c>
      <c r="BD373" s="2" t="s">
        <v>3</v>
      </c>
      <c r="BE373" s="2" t="s">
        <v>3</v>
      </c>
      <c r="BF373" s="2" t="s">
        <v>3</v>
      </c>
      <c r="BG373" s="2" t="s">
        <v>3</v>
      </c>
      <c r="BH373" s="2">
        <v>3</v>
      </c>
      <c r="BI373" s="2">
        <v>2</v>
      </c>
      <c r="BJ373" s="2" t="s">
        <v>539</v>
      </c>
      <c r="BK373" s="2"/>
      <c r="BL373" s="2"/>
      <c r="BM373" s="2">
        <v>1617</v>
      </c>
      <c r="BN373" s="2">
        <v>0</v>
      </c>
      <c r="BO373" s="2" t="s">
        <v>3</v>
      </c>
      <c r="BP373" s="2">
        <v>0</v>
      </c>
      <c r="BQ373" s="2">
        <v>200</v>
      </c>
      <c r="BR373" s="2">
        <v>1</v>
      </c>
      <c r="BS373" s="2">
        <v>1</v>
      </c>
      <c r="BT373" s="2">
        <v>1</v>
      </c>
      <c r="BU373" s="2">
        <v>1</v>
      </c>
      <c r="BV373" s="2">
        <v>1</v>
      </c>
      <c r="BW373" s="2">
        <v>1</v>
      </c>
      <c r="BX373" s="2">
        <v>1</v>
      </c>
      <c r="BY373" s="2" t="s">
        <v>3</v>
      </c>
      <c r="BZ373" s="2">
        <v>0</v>
      </c>
      <c r="CA373" s="2">
        <v>0</v>
      </c>
      <c r="CB373" s="2" t="s">
        <v>3</v>
      </c>
      <c r="CC373" s="2"/>
      <c r="CD373" s="2"/>
      <c r="CE373" s="2">
        <v>1566</v>
      </c>
      <c r="CF373" s="2">
        <v>0</v>
      </c>
      <c r="CG373" s="2">
        <v>0</v>
      </c>
      <c r="CH373" s="2"/>
      <c r="CI373" s="2"/>
      <c r="CJ373" s="2"/>
      <c r="CK373" s="2"/>
      <c r="CL373" s="2"/>
      <c r="CM373" s="2">
        <v>0</v>
      </c>
      <c r="CN373" s="2" t="s">
        <v>1250</v>
      </c>
      <c r="CO373" s="2">
        <v>0</v>
      </c>
      <c r="CP373" s="2">
        <f t="shared" si="338"/>
        <v>-152.44</v>
      </c>
      <c r="CQ373" s="2">
        <f t="shared" si="339"/>
        <v>18995.22</v>
      </c>
      <c r="CR373" s="2">
        <f>(ROUND((ROUND(((ET373)*AV373*1),2)*BB373),2)+ROUND((ROUND(((AE373-(EU373))*AV373*1),2)*BS373),2))</f>
        <v>0</v>
      </c>
      <c r="CS373" s="2">
        <f>(ROUND((ROUND(((EU373)*AV373*1),2)*BS373),2)+ROUND((ROUND(((AE373-(EU373))*AV373*1),2)*BS373),2))</f>
        <v>0</v>
      </c>
      <c r="CT373" s="2">
        <f t="shared" si="340"/>
        <v>0</v>
      </c>
      <c r="CU373" s="2">
        <f t="shared" si="341"/>
        <v>0</v>
      </c>
      <c r="CV373" s="2">
        <f t="shared" si="342"/>
        <v>0</v>
      </c>
      <c r="CW373" s="2">
        <f t="shared" si="343"/>
        <v>0</v>
      </c>
      <c r="CX373" s="2">
        <f t="shared" si="344"/>
        <v>0</v>
      </c>
      <c r="CY373" s="2">
        <f>(ROUND((((S373+ROUND((ROUND(((EU373)*AV373*1),2)*BS373),2))*AT373)/100),2)+ROUND(((ROUND((ROUND(((AE373-(EU373))*AV373*1),2)*BS373),2)*AT373)/100),2))</f>
        <v>0</v>
      </c>
      <c r="CZ373" s="2">
        <f>(ROUND((((S373+ROUND((ROUND(((EU373)*AV373*1),2)*BS373),2))*AU373)/100),2)+ROUND(((ROUND((ROUND(((AE373-(EU373))*AV373*1),2)*BS373),2)*AU373)/100),2))</f>
        <v>0</v>
      </c>
      <c r="DA373" s="2"/>
      <c r="DB373" s="2"/>
      <c r="DC373" s="2" t="s">
        <v>3</v>
      </c>
      <c r="DD373" s="2" t="s">
        <v>3</v>
      </c>
      <c r="DE373" s="2" t="s">
        <v>3</v>
      </c>
      <c r="DF373" s="2" t="s">
        <v>3</v>
      </c>
      <c r="DG373" s="2" t="s">
        <v>3</v>
      </c>
      <c r="DH373" s="2" t="s">
        <v>3</v>
      </c>
      <c r="DI373" s="2" t="s">
        <v>3</v>
      </c>
      <c r="DJ373" s="2" t="s">
        <v>3</v>
      </c>
      <c r="DK373" s="2" t="s">
        <v>3</v>
      </c>
      <c r="DL373" s="2" t="s">
        <v>3</v>
      </c>
      <c r="DM373" s="2" t="s">
        <v>3</v>
      </c>
      <c r="DN373" s="2">
        <v>0</v>
      </c>
      <c r="DO373" s="2">
        <v>0</v>
      </c>
      <c r="DP373" s="2">
        <v>1</v>
      </c>
      <c r="DQ373" s="2">
        <v>1</v>
      </c>
      <c r="DR373" s="2"/>
      <c r="DS373" s="2"/>
      <c r="DT373" s="2"/>
      <c r="DU373" s="2">
        <v>1009</v>
      </c>
      <c r="DV373" s="2" t="s">
        <v>538</v>
      </c>
      <c r="DW373" s="2" t="s">
        <v>538</v>
      </c>
      <c r="DX373" s="2">
        <v>1000</v>
      </c>
      <c r="DY373" s="2"/>
      <c r="DZ373" s="2" t="s">
        <v>3</v>
      </c>
      <c r="EA373" s="2" t="s">
        <v>3</v>
      </c>
      <c r="EB373" s="2" t="s">
        <v>3</v>
      </c>
      <c r="EC373" s="2" t="s">
        <v>3</v>
      </c>
      <c r="ED373" s="2"/>
      <c r="EE373" s="2">
        <v>55393728</v>
      </c>
      <c r="EF373" s="2">
        <v>200</v>
      </c>
      <c r="EG373" s="2" t="s">
        <v>439</v>
      </c>
      <c r="EH373" s="2">
        <v>0</v>
      </c>
      <c r="EI373" s="2" t="s">
        <v>3</v>
      </c>
      <c r="EJ373" s="2">
        <v>1</v>
      </c>
      <c r="EK373" s="2">
        <v>1617</v>
      </c>
      <c r="EL373" s="2" t="s">
        <v>440</v>
      </c>
      <c r="EM373" s="2" t="s">
        <v>441</v>
      </c>
      <c r="EN373" s="2"/>
      <c r="EO373" s="2" t="s">
        <v>67</v>
      </c>
      <c r="EP373" s="2"/>
      <c r="EQ373" s="2">
        <v>32768</v>
      </c>
      <c r="ER373" s="2">
        <v>18995.22</v>
      </c>
      <c r="ES373" s="2">
        <v>18995.22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>
        <v>0</v>
      </c>
      <c r="FR373" s="2">
        <v>0</v>
      </c>
      <c r="FS373" s="2">
        <v>0</v>
      </c>
      <c r="FT373" s="2"/>
      <c r="FU373" s="2"/>
      <c r="FV373" s="2"/>
      <c r="FW373" s="2"/>
      <c r="FX373" s="2">
        <v>0</v>
      </c>
      <c r="FY373" s="2">
        <v>0</v>
      </c>
      <c r="FZ373" s="2"/>
      <c r="GA373" s="2" t="s">
        <v>3</v>
      </c>
      <c r="GB373" s="2"/>
      <c r="GC373" s="2"/>
      <c r="GD373" s="2">
        <v>1</v>
      </c>
      <c r="GE373" s="2"/>
      <c r="GF373" s="2">
        <v>1438006865</v>
      </c>
      <c r="GG373" s="2">
        <v>2</v>
      </c>
      <c r="GH373" s="2">
        <v>1</v>
      </c>
      <c r="GI373" s="2">
        <v>-2</v>
      </c>
      <c r="GJ373" s="2">
        <v>0</v>
      </c>
      <c r="GK373" s="2">
        <v>0</v>
      </c>
      <c r="GL373" s="2">
        <f t="shared" si="345"/>
        <v>0</v>
      </c>
      <c r="GM373" s="2">
        <f t="shared" si="346"/>
        <v>-152.44</v>
      </c>
      <c r="GN373" s="2">
        <f t="shared" si="347"/>
        <v>0</v>
      </c>
      <c r="GO373" s="2">
        <f t="shared" si="348"/>
        <v>-152.44</v>
      </c>
      <c r="GP373" s="2">
        <f t="shared" si="349"/>
        <v>0</v>
      </c>
      <c r="GQ373" s="2"/>
      <c r="GR373" s="2">
        <v>0</v>
      </c>
      <c r="GS373" s="2">
        <v>3</v>
      </c>
      <c r="GT373" s="2">
        <v>0</v>
      </c>
      <c r="GU373" s="2" t="s">
        <v>3</v>
      </c>
      <c r="GV373" s="2">
        <f t="shared" si="350"/>
        <v>0</v>
      </c>
      <c r="GW373" s="2">
        <v>1</v>
      </c>
      <c r="GX373" s="2">
        <f t="shared" si="351"/>
        <v>0</v>
      </c>
      <c r="GY373" s="2"/>
      <c r="GZ373" s="2"/>
      <c r="HA373" s="2">
        <v>0</v>
      </c>
      <c r="HB373" s="2">
        <v>0</v>
      </c>
      <c r="HC373" s="2">
        <f t="shared" si="352"/>
        <v>0</v>
      </c>
      <c r="HD373" s="2"/>
      <c r="HE373" s="2" t="s">
        <v>3</v>
      </c>
      <c r="HF373" s="2" t="s">
        <v>3</v>
      </c>
      <c r="HG373" s="2"/>
      <c r="HH373" s="2"/>
      <c r="HI373" s="2"/>
      <c r="HJ373" s="2"/>
      <c r="HK373" s="2"/>
      <c r="HL373" s="2"/>
      <c r="HM373" s="2" t="s">
        <v>3</v>
      </c>
      <c r="HN373" s="2" t="s">
        <v>3</v>
      </c>
      <c r="HO373" s="2" t="s">
        <v>3</v>
      </c>
      <c r="HP373" s="2" t="s">
        <v>3</v>
      </c>
      <c r="HQ373" s="2" t="s">
        <v>3</v>
      </c>
      <c r="HR373" s="2"/>
      <c r="HS373" s="2">
        <v>0</v>
      </c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>
        <v>0</v>
      </c>
      <c r="IL373" s="2"/>
      <c r="IM373" s="2"/>
      <c r="IN373" s="2"/>
      <c r="IO373" s="2"/>
      <c r="IP373" s="2"/>
      <c r="IQ373" s="2"/>
      <c r="IR373" s="2"/>
      <c r="IS373" s="2"/>
      <c r="IT373" s="2"/>
      <c r="IU373" s="2"/>
    </row>
    <row r="374" spans="1:255" x14ac:dyDescent="0.2">
      <c r="A374" s="3">
        <v>17</v>
      </c>
      <c r="B374" s="3">
        <v>1</v>
      </c>
      <c r="E374" s="3" t="s">
        <v>535</v>
      </c>
      <c r="F374" s="3" t="s">
        <v>536</v>
      </c>
      <c r="G374" s="3" t="s">
        <v>537</v>
      </c>
      <c r="H374" s="3" t="s">
        <v>538</v>
      </c>
      <c r="I374" s="3">
        <f>ROUND(I372*-0.00003,9)</f>
        <v>-8.0249999999999991E-3</v>
      </c>
      <c r="J374" s="3">
        <v>0</v>
      </c>
      <c r="K374" s="3">
        <f>ROUND(I372*-0.00003,9)</f>
        <v>-8.0249999999999991E-3</v>
      </c>
      <c r="O374" s="3">
        <f t="shared" si="328"/>
        <v>-2772.88</v>
      </c>
      <c r="P374" s="3">
        <f t="shared" si="329"/>
        <v>-2772.88</v>
      </c>
      <c r="Q374" s="3">
        <f>(ROUND((ROUND(((ET374)*AV374*I374),2)*BB374),2)+ROUND((ROUND(((AE374-(EU374))*AV374*I374),2)*BS374),2))</f>
        <v>0</v>
      </c>
      <c r="R374" s="3">
        <f>(ROUND((ROUND(((EU374)*AV374*I374),2)*BS374),2)+ROUND((ROUND(((AE374-(EU374))*AV374*I374),2)*BS374),2))</f>
        <v>0</v>
      </c>
      <c r="S374" s="3">
        <f t="shared" si="330"/>
        <v>0</v>
      </c>
      <c r="T374" s="3">
        <f t="shared" si="331"/>
        <v>0</v>
      </c>
      <c r="U374" s="3">
        <f t="shared" si="332"/>
        <v>0</v>
      </c>
      <c r="V374" s="3">
        <f t="shared" si="333"/>
        <v>0</v>
      </c>
      <c r="W374" s="3">
        <f t="shared" si="334"/>
        <v>0</v>
      </c>
      <c r="X374" s="3">
        <f>(ROUND((((S374+ROUND((ROUND(((EU374)*AV374*I374),2)*BS374),2))*AT374)/100),2)+ROUND(((ROUND((ROUND(((AE374-(EU374))*AV374*I374),2)*BS374),2)*AT374)/100),2))</f>
        <v>0</v>
      </c>
      <c r="Y374" s="3">
        <f>(ROUND((((S374+ROUND((ROUND(((EU374)*AV374*I374),2)*BS374),2))*AU374)/100),2)+ROUND(((ROUND((ROUND(((AE374-(EU374))*AV374*I374),2)*BS374),2)*AU374)/100),2))</f>
        <v>0</v>
      </c>
      <c r="AA374" s="3">
        <v>55929115</v>
      </c>
      <c r="AB374" s="3">
        <f t="shared" si="335"/>
        <v>18995.22</v>
      </c>
      <c r="AC374" s="3">
        <f>ROUND((ES374),6)</f>
        <v>18995.22</v>
      </c>
      <c r="AD374" s="3">
        <f>ROUND((((ET374)-(EU374))+AE374),6)</f>
        <v>0</v>
      </c>
      <c r="AE374" s="3">
        <f t="shared" si="367"/>
        <v>0</v>
      </c>
      <c r="AF374" s="3">
        <f t="shared" si="367"/>
        <v>0</v>
      </c>
      <c r="AG374" s="3">
        <f t="shared" si="336"/>
        <v>0</v>
      </c>
      <c r="AH374" s="3">
        <f t="shared" si="368"/>
        <v>0</v>
      </c>
      <c r="AI374" s="3">
        <f t="shared" si="368"/>
        <v>0</v>
      </c>
      <c r="AJ374" s="3">
        <f t="shared" si="337"/>
        <v>0</v>
      </c>
      <c r="AK374" s="3">
        <v>18995.22</v>
      </c>
      <c r="AL374" s="3">
        <v>18995.22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1</v>
      </c>
      <c r="AW374" s="3">
        <v>1</v>
      </c>
      <c r="AZ374" s="3">
        <v>1</v>
      </c>
      <c r="BA374" s="3">
        <v>1</v>
      </c>
      <c r="BB374" s="3">
        <v>1</v>
      </c>
      <c r="BC374" s="3">
        <v>18.190000000000001</v>
      </c>
      <c r="BD374" s="3" t="s">
        <v>3</v>
      </c>
      <c r="BE374" s="3" t="s">
        <v>3</v>
      </c>
      <c r="BF374" s="3" t="s">
        <v>3</v>
      </c>
      <c r="BG374" s="3" t="s">
        <v>3</v>
      </c>
      <c r="BH374" s="3">
        <v>3</v>
      </c>
      <c r="BI374" s="3">
        <v>2</v>
      </c>
      <c r="BJ374" s="3" t="s">
        <v>539</v>
      </c>
      <c r="BM374" s="3">
        <v>1617</v>
      </c>
      <c r="BN374" s="3">
        <v>0</v>
      </c>
      <c r="BO374" s="3" t="s">
        <v>536</v>
      </c>
      <c r="BP374" s="3">
        <v>1</v>
      </c>
      <c r="BQ374" s="3">
        <v>200</v>
      </c>
      <c r="BR374" s="3">
        <v>1</v>
      </c>
      <c r="BS374" s="3">
        <v>1</v>
      </c>
      <c r="BT374" s="3">
        <v>1</v>
      </c>
      <c r="BU374" s="3">
        <v>1</v>
      </c>
      <c r="BV374" s="3">
        <v>1</v>
      </c>
      <c r="BW374" s="3">
        <v>1</v>
      </c>
      <c r="BX374" s="3">
        <v>1</v>
      </c>
      <c r="BY374" s="3" t="s">
        <v>3</v>
      </c>
      <c r="BZ374" s="3">
        <v>0</v>
      </c>
      <c r="CA374" s="3">
        <v>0</v>
      </c>
      <c r="CB374" s="3" t="s">
        <v>3</v>
      </c>
      <c r="CE374" s="3">
        <v>1566</v>
      </c>
      <c r="CF374" s="3">
        <v>0</v>
      </c>
      <c r="CG374" s="3">
        <v>0</v>
      </c>
      <c r="CM374" s="3">
        <v>0</v>
      </c>
      <c r="CN374" s="3" t="s">
        <v>1250</v>
      </c>
      <c r="CO374" s="3">
        <v>0</v>
      </c>
      <c r="CP374" s="3">
        <f t="shared" si="338"/>
        <v>-2772.88</v>
      </c>
      <c r="CQ374" s="3">
        <f t="shared" si="339"/>
        <v>345523.05</v>
      </c>
      <c r="CR374" s="3">
        <f>(ROUND((ROUND(((ET374)*AV374*1),2)*BB374),2)+ROUND((ROUND(((AE374-(EU374))*AV374*1),2)*BS374),2))</f>
        <v>0</v>
      </c>
      <c r="CS374" s="3">
        <f>(ROUND((ROUND(((EU374)*AV374*1),2)*BS374),2)+ROUND((ROUND(((AE374-(EU374))*AV374*1),2)*BS374),2))</f>
        <v>0</v>
      </c>
      <c r="CT374" s="3">
        <f t="shared" si="340"/>
        <v>0</v>
      </c>
      <c r="CU374" s="3">
        <f t="shared" si="341"/>
        <v>0</v>
      </c>
      <c r="CV374" s="3">
        <f t="shared" si="342"/>
        <v>0</v>
      </c>
      <c r="CW374" s="3">
        <f t="shared" si="343"/>
        <v>0</v>
      </c>
      <c r="CX374" s="3">
        <f t="shared" si="344"/>
        <v>0</v>
      </c>
      <c r="CY374" s="3">
        <f>(ROUND((((S374+ROUND((ROUND(((EU374)*AV374*1),2)*BS374),2))*AT374)/100),2)+ROUND(((ROUND((ROUND(((AE374-(EU374))*AV374*1),2)*BS374),2)*AT374)/100),2))</f>
        <v>0</v>
      </c>
      <c r="CZ374" s="3">
        <f>(ROUND((((S374+ROUND((ROUND(((EU374)*AV374*1),2)*BS374),2))*AU374)/100),2)+ROUND(((ROUND((ROUND(((AE374-(EU374))*AV374*1),2)*BS374),2)*AU374)/100),2))</f>
        <v>0</v>
      </c>
      <c r="DC374" s="3" t="s">
        <v>3</v>
      </c>
      <c r="DD374" s="3" t="s">
        <v>3</v>
      </c>
      <c r="DE374" s="3" t="s">
        <v>3</v>
      </c>
      <c r="DF374" s="3" t="s">
        <v>3</v>
      </c>
      <c r="DG374" s="3" t="s">
        <v>3</v>
      </c>
      <c r="DH374" s="3" t="s">
        <v>3</v>
      </c>
      <c r="DI374" s="3" t="s">
        <v>3</v>
      </c>
      <c r="DJ374" s="3" t="s">
        <v>3</v>
      </c>
      <c r="DK374" s="3" t="s">
        <v>3</v>
      </c>
      <c r="DL374" s="3" t="s">
        <v>3</v>
      </c>
      <c r="DM374" s="3" t="s">
        <v>3</v>
      </c>
      <c r="DN374" s="3">
        <v>0</v>
      </c>
      <c r="DO374" s="3">
        <v>0</v>
      </c>
      <c r="DP374" s="3">
        <v>1</v>
      </c>
      <c r="DQ374" s="3">
        <v>1</v>
      </c>
      <c r="DU374" s="3">
        <v>1009</v>
      </c>
      <c r="DV374" s="3" t="s">
        <v>538</v>
      </c>
      <c r="DW374" s="3" t="s">
        <v>538</v>
      </c>
      <c r="DX374" s="3">
        <v>1000</v>
      </c>
      <c r="DZ374" s="3" t="s">
        <v>3</v>
      </c>
      <c r="EA374" s="3" t="s">
        <v>3</v>
      </c>
      <c r="EB374" s="3" t="s">
        <v>3</v>
      </c>
      <c r="EC374" s="3" t="s">
        <v>3</v>
      </c>
      <c r="EE374" s="3">
        <v>55393728</v>
      </c>
      <c r="EF374" s="3">
        <v>200</v>
      </c>
      <c r="EG374" s="3" t="s">
        <v>439</v>
      </c>
      <c r="EH374" s="3">
        <v>0</v>
      </c>
      <c r="EI374" s="3" t="s">
        <v>3</v>
      </c>
      <c r="EJ374" s="3">
        <v>1</v>
      </c>
      <c r="EK374" s="3">
        <v>1617</v>
      </c>
      <c r="EL374" s="3" t="s">
        <v>440</v>
      </c>
      <c r="EM374" s="3" t="s">
        <v>441</v>
      </c>
      <c r="EO374" s="3" t="s">
        <v>67</v>
      </c>
      <c r="EQ374" s="3">
        <v>32768</v>
      </c>
      <c r="ER374" s="3">
        <v>18995.22</v>
      </c>
      <c r="ES374" s="3">
        <v>18995.22</v>
      </c>
      <c r="ET374" s="3">
        <v>0</v>
      </c>
      <c r="EU374" s="3">
        <v>0</v>
      </c>
      <c r="EV374" s="3">
        <v>0</v>
      </c>
      <c r="EW374" s="3">
        <v>0</v>
      </c>
      <c r="EX374" s="3">
        <v>0</v>
      </c>
      <c r="EY374" s="3">
        <v>0</v>
      </c>
      <c r="FQ374" s="3">
        <v>0</v>
      </c>
      <c r="FR374" s="3">
        <v>0</v>
      </c>
      <c r="FS374" s="3">
        <v>0</v>
      </c>
      <c r="FX374" s="3">
        <v>0</v>
      </c>
      <c r="FY374" s="3">
        <v>0</v>
      </c>
      <c r="GA374" s="3" t="s">
        <v>3</v>
      </c>
      <c r="GD374" s="3">
        <v>1</v>
      </c>
      <c r="GF374" s="3">
        <v>1438006865</v>
      </c>
      <c r="GG374" s="3">
        <v>2</v>
      </c>
      <c r="GH374" s="3">
        <v>1</v>
      </c>
      <c r="GI374" s="3">
        <v>2</v>
      </c>
      <c r="GJ374" s="3">
        <v>0</v>
      </c>
      <c r="GK374" s="3">
        <v>0</v>
      </c>
      <c r="GL374" s="3">
        <f t="shared" si="345"/>
        <v>0</v>
      </c>
      <c r="GM374" s="3">
        <f t="shared" si="346"/>
        <v>-2772.88</v>
      </c>
      <c r="GN374" s="3">
        <f t="shared" si="347"/>
        <v>0</v>
      </c>
      <c r="GO374" s="3">
        <f t="shared" si="348"/>
        <v>-2772.88</v>
      </c>
      <c r="GP374" s="3">
        <f t="shared" si="349"/>
        <v>0</v>
      </c>
      <c r="GR374" s="3">
        <v>0</v>
      </c>
      <c r="GS374" s="3">
        <v>3</v>
      </c>
      <c r="GT374" s="3">
        <v>0</v>
      </c>
      <c r="GU374" s="3" t="s">
        <v>3</v>
      </c>
      <c r="GV374" s="3">
        <f t="shared" si="350"/>
        <v>0</v>
      </c>
      <c r="GW374" s="3">
        <v>1</v>
      </c>
      <c r="GX374" s="3">
        <f t="shared" si="351"/>
        <v>0</v>
      </c>
      <c r="HA374" s="3">
        <v>0</v>
      </c>
      <c r="HB374" s="3">
        <v>0</v>
      </c>
      <c r="HC374" s="3">
        <f t="shared" si="352"/>
        <v>0</v>
      </c>
      <c r="HE374" s="3" t="s">
        <v>3</v>
      </c>
      <c r="HF374" s="3" t="s">
        <v>3</v>
      </c>
      <c r="HM374" s="3" t="s">
        <v>3</v>
      </c>
      <c r="HN374" s="3" t="s">
        <v>3</v>
      </c>
      <c r="HO374" s="3" t="s">
        <v>3</v>
      </c>
      <c r="HP374" s="3" t="s">
        <v>3</v>
      </c>
      <c r="HQ374" s="3" t="s">
        <v>3</v>
      </c>
      <c r="HS374" s="3">
        <v>0</v>
      </c>
      <c r="IK374" s="3">
        <v>0</v>
      </c>
    </row>
    <row r="375" spans="1:255" x14ac:dyDescent="0.2">
      <c r="A375" s="2">
        <v>17</v>
      </c>
      <c r="B375" s="2">
        <v>1</v>
      </c>
      <c r="C375" s="2"/>
      <c r="D375" s="2"/>
      <c r="E375" s="2" t="s">
        <v>540</v>
      </c>
      <c r="F375" s="2" t="s">
        <v>541</v>
      </c>
      <c r="G375" s="2" t="s">
        <v>542</v>
      </c>
      <c r="H375" s="2" t="s">
        <v>161</v>
      </c>
      <c r="I375" s="2">
        <v>15</v>
      </c>
      <c r="J375" s="2">
        <v>0</v>
      </c>
      <c r="K375" s="2">
        <v>15</v>
      </c>
      <c r="L375" s="2"/>
      <c r="M375" s="2"/>
      <c r="N375" s="2"/>
      <c r="O375" s="2">
        <f t="shared" si="328"/>
        <v>5811.75</v>
      </c>
      <c r="P375" s="2">
        <f t="shared" si="329"/>
        <v>5811.75</v>
      </c>
      <c r="Q375" s="2">
        <f>(ROUND((ROUND(((ET375)*AV375*I375),2)*BB375),2)+ROUND((ROUND(((AE375-(EU375))*AV375*I375),2)*BS375),2))</f>
        <v>0</v>
      </c>
      <c r="R375" s="2">
        <f>(ROUND((ROUND(((EU375)*AV375*I375),2)*BS375),2)+ROUND((ROUND(((AE375-(EU375))*AV375*I375),2)*BS375),2))</f>
        <v>0</v>
      </c>
      <c r="S375" s="2">
        <f t="shared" si="330"/>
        <v>0</v>
      </c>
      <c r="T375" s="2">
        <f t="shared" si="331"/>
        <v>0</v>
      </c>
      <c r="U375" s="2">
        <f t="shared" si="332"/>
        <v>0</v>
      </c>
      <c r="V375" s="2">
        <f t="shared" si="333"/>
        <v>0</v>
      </c>
      <c r="W375" s="2">
        <f t="shared" si="334"/>
        <v>0</v>
      </c>
      <c r="X375" s="2">
        <f>(ROUND((((S375+ROUND((ROUND(((EU375)*AV375*I375),2)*BS375),2))*AT375)/100),2)+ROUND(((ROUND((ROUND(((AE375-(EU375))*AV375*I375),2)*BS375),2)*AT375)/100),2))</f>
        <v>0</v>
      </c>
      <c r="Y375" s="2">
        <f>(ROUND((((S375+ROUND((ROUND(((EU375)*AV375*I375),2)*BS375),2))*AU375)/100),2)+ROUND(((ROUND((ROUND(((AE375-(EU375))*AV375*I375),2)*BS375),2)*AU375)/100),2))</f>
        <v>0</v>
      </c>
      <c r="Z375" s="2"/>
      <c r="AA375" s="2">
        <v>55929113</v>
      </c>
      <c r="AB375" s="2">
        <f t="shared" si="335"/>
        <v>387.45</v>
      </c>
      <c r="AC375" s="2">
        <f>ROUND((ES375),6)</f>
        <v>387.45</v>
      </c>
      <c r="AD375" s="2">
        <f>ROUND((((ET375)-(EU375))+AE375),6)</f>
        <v>0</v>
      </c>
      <c r="AE375" s="2">
        <f t="shared" si="367"/>
        <v>0</v>
      </c>
      <c r="AF375" s="2">
        <f t="shared" si="367"/>
        <v>0</v>
      </c>
      <c r="AG375" s="2">
        <f t="shared" si="336"/>
        <v>0</v>
      </c>
      <c r="AH375" s="2">
        <f t="shared" si="368"/>
        <v>0</v>
      </c>
      <c r="AI375" s="2">
        <f t="shared" si="368"/>
        <v>0</v>
      </c>
      <c r="AJ375" s="2">
        <f t="shared" si="337"/>
        <v>0</v>
      </c>
      <c r="AK375" s="2">
        <v>387.45000000000005</v>
      </c>
      <c r="AL375" s="2">
        <v>387.45000000000005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1</v>
      </c>
      <c r="AW375" s="2">
        <v>1</v>
      </c>
      <c r="AX375" s="2"/>
      <c r="AY375" s="2"/>
      <c r="AZ375" s="2">
        <v>1</v>
      </c>
      <c r="BA375" s="2">
        <v>1</v>
      </c>
      <c r="BB375" s="2">
        <v>1</v>
      </c>
      <c r="BC375" s="2">
        <v>1</v>
      </c>
      <c r="BD375" s="2" t="s">
        <v>3</v>
      </c>
      <c r="BE375" s="2" t="s">
        <v>3</v>
      </c>
      <c r="BF375" s="2" t="s">
        <v>3</v>
      </c>
      <c r="BG375" s="2" t="s">
        <v>3</v>
      </c>
      <c r="BH375" s="2">
        <v>3</v>
      </c>
      <c r="BI375" s="2">
        <v>2</v>
      </c>
      <c r="BJ375" s="2" t="s">
        <v>541</v>
      </c>
      <c r="BK375" s="2"/>
      <c r="BL375" s="2"/>
      <c r="BM375" s="2">
        <v>400005</v>
      </c>
      <c r="BN375" s="2">
        <v>0</v>
      </c>
      <c r="BO375" s="2" t="s">
        <v>3</v>
      </c>
      <c r="BP375" s="2">
        <v>0</v>
      </c>
      <c r="BQ375" s="2">
        <v>213</v>
      </c>
      <c r="BR375" s="2">
        <v>0</v>
      </c>
      <c r="BS375" s="2">
        <v>1</v>
      </c>
      <c r="BT375" s="2">
        <v>1</v>
      </c>
      <c r="BU375" s="2">
        <v>1</v>
      </c>
      <c r="BV375" s="2">
        <v>1</v>
      </c>
      <c r="BW375" s="2">
        <v>1</v>
      </c>
      <c r="BX375" s="2">
        <v>1</v>
      </c>
      <c r="BY375" s="2" t="s">
        <v>3</v>
      </c>
      <c r="BZ375" s="2">
        <v>0</v>
      </c>
      <c r="CA375" s="2">
        <v>0</v>
      </c>
      <c r="CB375" s="2" t="s">
        <v>3</v>
      </c>
      <c r="CC375" s="2"/>
      <c r="CD375" s="2"/>
      <c r="CE375" s="2">
        <v>1566</v>
      </c>
      <c r="CF375" s="2">
        <v>0</v>
      </c>
      <c r="CG375" s="2">
        <v>0</v>
      </c>
      <c r="CH375" s="2"/>
      <c r="CI375" s="2"/>
      <c r="CJ375" s="2"/>
      <c r="CK375" s="2"/>
      <c r="CL375" s="2"/>
      <c r="CM375" s="2">
        <v>0</v>
      </c>
      <c r="CN375" s="2" t="s">
        <v>3</v>
      </c>
      <c r="CO375" s="2">
        <v>0</v>
      </c>
      <c r="CP375" s="2">
        <f t="shared" si="338"/>
        <v>5811.75</v>
      </c>
      <c r="CQ375" s="2">
        <f t="shared" si="339"/>
        <v>387.45</v>
      </c>
      <c r="CR375" s="2">
        <f>(ROUND((ROUND(((ET375)*AV375*1),2)*BB375),2)+ROUND((ROUND(((AE375-(EU375))*AV375*1),2)*BS375),2))</f>
        <v>0</v>
      </c>
      <c r="CS375" s="2">
        <f>(ROUND((ROUND(((EU375)*AV375*1),2)*BS375),2)+ROUND((ROUND(((AE375-(EU375))*AV375*1),2)*BS375),2))</f>
        <v>0</v>
      </c>
      <c r="CT375" s="2">
        <f t="shared" si="340"/>
        <v>0</v>
      </c>
      <c r="CU375" s="2">
        <f t="shared" si="341"/>
        <v>0</v>
      </c>
      <c r="CV375" s="2">
        <f t="shared" si="342"/>
        <v>0</v>
      </c>
      <c r="CW375" s="2">
        <f t="shared" si="343"/>
        <v>0</v>
      </c>
      <c r="CX375" s="2">
        <f t="shared" si="344"/>
        <v>0</v>
      </c>
      <c r="CY375" s="2">
        <f>(ROUND((((S375+ROUND((ROUND(((EU375)*AV375*1),2)*BS375),2))*AT375)/100),2)+ROUND(((ROUND((ROUND(((AE375-(EU375))*AV375*1),2)*BS375),2)*AT375)/100),2))</f>
        <v>0</v>
      </c>
      <c r="CZ375" s="2">
        <f>(ROUND((((S375+ROUND((ROUND(((EU375)*AV375*1),2)*BS375),2))*AU375)/100),2)+ROUND(((ROUND((ROUND(((AE375-(EU375))*AV375*1),2)*BS375),2)*AU375)/100),2))</f>
        <v>0</v>
      </c>
      <c r="DA375" s="2"/>
      <c r="DB375" s="2"/>
      <c r="DC375" s="2" t="s">
        <v>3</v>
      </c>
      <c r="DD375" s="2" t="s">
        <v>3</v>
      </c>
      <c r="DE375" s="2" t="s">
        <v>3</v>
      </c>
      <c r="DF375" s="2" t="s">
        <v>3</v>
      </c>
      <c r="DG375" s="2" t="s">
        <v>3</v>
      </c>
      <c r="DH375" s="2" t="s">
        <v>3</v>
      </c>
      <c r="DI375" s="2" t="s">
        <v>3</v>
      </c>
      <c r="DJ375" s="2" t="s">
        <v>3</v>
      </c>
      <c r="DK375" s="2" t="s">
        <v>3</v>
      </c>
      <c r="DL375" s="2" t="s">
        <v>3</v>
      </c>
      <c r="DM375" s="2" t="s">
        <v>3</v>
      </c>
      <c r="DN375" s="2">
        <v>0</v>
      </c>
      <c r="DO375" s="2">
        <v>0</v>
      </c>
      <c r="DP375" s="2">
        <v>1</v>
      </c>
      <c r="DQ375" s="2">
        <v>1</v>
      </c>
      <c r="DR375" s="2"/>
      <c r="DS375" s="2"/>
      <c r="DT375" s="2"/>
      <c r="DU375" s="2">
        <v>1013</v>
      </c>
      <c r="DV375" s="2" t="s">
        <v>161</v>
      </c>
      <c r="DW375" s="2" t="s">
        <v>161</v>
      </c>
      <c r="DX375" s="2">
        <v>1</v>
      </c>
      <c r="DY375" s="2"/>
      <c r="DZ375" s="2" t="s">
        <v>3</v>
      </c>
      <c r="EA375" s="2" t="s">
        <v>3</v>
      </c>
      <c r="EB375" s="2" t="s">
        <v>3</v>
      </c>
      <c r="EC375" s="2" t="s">
        <v>3</v>
      </c>
      <c r="ED375" s="2"/>
      <c r="EE375" s="2">
        <v>55393628</v>
      </c>
      <c r="EF375" s="2">
        <v>213</v>
      </c>
      <c r="EG375" s="2" t="s">
        <v>208</v>
      </c>
      <c r="EH375" s="2">
        <v>0</v>
      </c>
      <c r="EI375" s="2" t="s">
        <v>3</v>
      </c>
      <c r="EJ375" s="2">
        <v>1</v>
      </c>
      <c r="EK375" s="2">
        <v>400005</v>
      </c>
      <c r="EL375" s="2" t="s">
        <v>208</v>
      </c>
      <c r="EM375" s="2" t="s">
        <v>209</v>
      </c>
      <c r="EN375" s="2"/>
      <c r="EO375" s="2" t="s">
        <v>3</v>
      </c>
      <c r="EP375" s="2"/>
      <c r="EQ375" s="2">
        <v>16</v>
      </c>
      <c r="ER375" s="2">
        <v>0</v>
      </c>
      <c r="ES375" s="2">
        <v>387.45000000000005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>
        <v>0</v>
      </c>
      <c r="FR375" s="2">
        <v>0</v>
      </c>
      <c r="FS375" s="2">
        <v>0</v>
      </c>
      <c r="FT375" s="2"/>
      <c r="FU375" s="2"/>
      <c r="FV375" s="2"/>
      <c r="FW375" s="2"/>
      <c r="FX375" s="2">
        <v>0</v>
      </c>
      <c r="FY375" s="2">
        <v>0</v>
      </c>
      <c r="FZ375" s="2"/>
      <c r="GA375" s="2" t="s">
        <v>543</v>
      </c>
      <c r="GB375" s="2"/>
      <c r="GC375" s="2"/>
      <c r="GD375" s="2">
        <v>1</v>
      </c>
      <c r="GE375" s="2"/>
      <c r="GF375" s="2">
        <v>-1191518116</v>
      </c>
      <c r="GG375" s="2">
        <v>2</v>
      </c>
      <c r="GH375" s="2">
        <v>4</v>
      </c>
      <c r="GI375" s="2">
        <v>-2</v>
      </c>
      <c r="GJ375" s="2">
        <v>0</v>
      </c>
      <c r="GK375" s="2">
        <v>0</v>
      </c>
      <c r="GL375" s="2">
        <f t="shared" si="345"/>
        <v>0</v>
      </c>
      <c r="GM375" s="2">
        <f t="shared" si="346"/>
        <v>5811.75</v>
      </c>
      <c r="GN375" s="2">
        <f t="shared" si="347"/>
        <v>0</v>
      </c>
      <c r="GO375" s="2">
        <f t="shared" si="348"/>
        <v>5811.75</v>
      </c>
      <c r="GP375" s="2">
        <f t="shared" si="349"/>
        <v>0</v>
      </c>
      <c r="GQ375" s="2"/>
      <c r="GR375" s="2">
        <v>1</v>
      </c>
      <c r="GS375" s="2">
        <v>2</v>
      </c>
      <c r="GT375" s="2">
        <v>0</v>
      </c>
      <c r="GU375" s="2" t="s">
        <v>3</v>
      </c>
      <c r="GV375" s="2">
        <f t="shared" si="350"/>
        <v>0</v>
      </c>
      <c r="GW375" s="2">
        <v>1</v>
      </c>
      <c r="GX375" s="2">
        <f t="shared" si="351"/>
        <v>0</v>
      </c>
      <c r="GY375" s="2"/>
      <c r="GZ375" s="2"/>
      <c r="HA375" s="2">
        <v>0</v>
      </c>
      <c r="HB375" s="2">
        <v>0</v>
      </c>
      <c r="HC375" s="2">
        <f t="shared" si="352"/>
        <v>0</v>
      </c>
      <c r="HD375" s="2"/>
      <c r="HE375" s="2" t="s">
        <v>211</v>
      </c>
      <c r="HF375" s="2" t="s">
        <v>30</v>
      </c>
      <c r="HG375" s="2"/>
      <c r="HH375" s="2"/>
      <c r="HI375" s="2"/>
      <c r="HJ375" s="2"/>
      <c r="HK375" s="2"/>
      <c r="HL375" s="2"/>
      <c r="HM375" s="2" t="s">
        <v>3</v>
      </c>
      <c r="HN375" s="2" t="s">
        <v>3</v>
      </c>
      <c r="HO375" s="2" t="s">
        <v>3</v>
      </c>
      <c r="HP375" s="2" t="s">
        <v>3</v>
      </c>
      <c r="HQ375" s="2" t="s">
        <v>3</v>
      </c>
      <c r="HR375" s="2"/>
      <c r="HS375" s="2">
        <v>0</v>
      </c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>
        <v>0</v>
      </c>
      <c r="IL375" s="2"/>
      <c r="IM375" s="2"/>
      <c r="IN375" s="2"/>
      <c r="IO375" s="2"/>
      <c r="IP375" s="2"/>
      <c r="IQ375" s="2"/>
      <c r="IR375" s="2"/>
      <c r="IS375" s="2"/>
      <c r="IT375" s="2"/>
      <c r="IU375" s="2"/>
    </row>
    <row r="376" spans="1:255" x14ac:dyDescent="0.2">
      <c r="A376" s="3">
        <v>17</v>
      </c>
      <c r="B376" s="3">
        <v>1</v>
      </c>
      <c r="E376" s="3" t="s">
        <v>540</v>
      </c>
      <c r="F376" s="3" t="s">
        <v>541</v>
      </c>
      <c r="G376" s="3" t="s">
        <v>542</v>
      </c>
      <c r="H376" s="3" t="s">
        <v>161</v>
      </c>
      <c r="I376" s="3">
        <v>15</v>
      </c>
      <c r="J376" s="3">
        <v>0</v>
      </c>
      <c r="K376" s="3">
        <v>15</v>
      </c>
      <c r="O376" s="3">
        <f t="shared" si="328"/>
        <v>57187.62</v>
      </c>
      <c r="P376" s="3">
        <f t="shared" si="329"/>
        <v>57187.62</v>
      </c>
      <c r="Q376" s="3">
        <f>(ROUND((ROUND(((ET376)*AV376*I376),2)*BB376),2)+ROUND((ROUND(((AE376-(EU376))*AV376*I376),2)*BS376),2))</f>
        <v>0</v>
      </c>
      <c r="R376" s="3">
        <f>(ROUND((ROUND(((EU376)*AV376*I376),2)*BS376),2)+ROUND((ROUND(((AE376-(EU376))*AV376*I376),2)*BS376),2))</f>
        <v>0</v>
      </c>
      <c r="S376" s="3">
        <f t="shared" si="330"/>
        <v>0</v>
      </c>
      <c r="T376" s="3">
        <f t="shared" si="331"/>
        <v>0</v>
      </c>
      <c r="U376" s="3">
        <f t="shared" si="332"/>
        <v>0</v>
      </c>
      <c r="V376" s="3">
        <f t="shared" si="333"/>
        <v>0</v>
      </c>
      <c r="W376" s="3">
        <f t="shared" si="334"/>
        <v>0</v>
      </c>
      <c r="X376" s="3">
        <f>(ROUND((((S376+ROUND((ROUND(((EU376)*AV376*I376),2)*BS376),2))*AT376)/100),2)+ROUND(((ROUND((ROUND(((AE376-(EU376))*AV376*I376),2)*BS376),2)*AT376)/100),2))</f>
        <v>0</v>
      </c>
      <c r="Y376" s="3">
        <f>(ROUND((((S376+ROUND((ROUND(((EU376)*AV376*I376),2)*BS376),2))*AU376)/100),2)+ROUND(((ROUND((ROUND(((AE376-(EU376))*AV376*I376),2)*BS376),2)*AU376)/100),2))</f>
        <v>0</v>
      </c>
      <c r="AA376" s="3">
        <v>55929115</v>
      </c>
      <c r="AB376" s="3">
        <f t="shared" si="335"/>
        <v>387.45</v>
      </c>
      <c r="AC376" s="3">
        <f>ROUND((ES376),6)</f>
        <v>387.45</v>
      </c>
      <c r="AD376" s="3">
        <f>ROUND((((ET376)-(EU376))+AE376),6)</f>
        <v>0</v>
      </c>
      <c r="AE376" s="3">
        <f t="shared" si="367"/>
        <v>0</v>
      </c>
      <c r="AF376" s="3">
        <f t="shared" si="367"/>
        <v>0</v>
      </c>
      <c r="AG376" s="3">
        <f t="shared" si="336"/>
        <v>0</v>
      </c>
      <c r="AH376" s="3">
        <f t="shared" si="368"/>
        <v>0</v>
      </c>
      <c r="AI376" s="3">
        <f t="shared" si="368"/>
        <v>0</v>
      </c>
      <c r="AJ376" s="3">
        <f t="shared" si="337"/>
        <v>0</v>
      </c>
      <c r="AK376" s="3">
        <v>387.45000000000005</v>
      </c>
      <c r="AL376" s="3">
        <v>387.45000000000005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1</v>
      </c>
      <c r="AW376" s="3">
        <v>1</v>
      </c>
      <c r="AZ376" s="3">
        <v>1</v>
      </c>
      <c r="BA376" s="3">
        <v>1</v>
      </c>
      <c r="BB376" s="3">
        <v>1</v>
      </c>
      <c r="BC376" s="3">
        <v>9.84</v>
      </c>
      <c r="BD376" s="3" t="s">
        <v>3</v>
      </c>
      <c r="BE376" s="3" t="s">
        <v>3</v>
      </c>
      <c r="BF376" s="3" t="s">
        <v>3</v>
      </c>
      <c r="BG376" s="3" t="s">
        <v>3</v>
      </c>
      <c r="BH376" s="3">
        <v>3</v>
      </c>
      <c r="BI376" s="3">
        <v>2</v>
      </c>
      <c r="BJ376" s="3" t="s">
        <v>541</v>
      </c>
      <c r="BM376" s="3">
        <v>400005</v>
      </c>
      <c r="BN376" s="3">
        <v>0</v>
      </c>
      <c r="BO376" s="3" t="s">
        <v>3</v>
      </c>
      <c r="BP376" s="3">
        <v>0</v>
      </c>
      <c r="BQ376" s="3">
        <v>213</v>
      </c>
      <c r="BR376" s="3">
        <v>0</v>
      </c>
      <c r="BS376" s="3">
        <v>1</v>
      </c>
      <c r="BT376" s="3">
        <v>1</v>
      </c>
      <c r="BU376" s="3">
        <v>1</v>
      </c>
      <c r="BV376" s="3">
        <v>1</v>
      </c>
      <c r="BW376" s="3">
        <v>1</v>
      </c>
      <c r="BX376" s="3">
        <v>1</v>
      </c>
      <c r="BY376" s="3" t="s">
        <v>3</v>
      </c>
      <c r="BZ376" s="3">
        <v>0</v>
      </c>
      <c r="CA376" s="3">
        <v>0</v>
      </c>
      <c r="CB376" s="3" t="s">
        <v>3</v>
      </c>
      <c r="CE376" s="3">
        <v>1566</v>
      </c>
      <c r="CF376" s="3">
        <v>0</v>
      </c>
      <c r="CG376" s="3">
        <v>0</v>
      </c>
      <c r="CM376" s="3">
        <v>0</v>
      </c>
      <c r="CN376" s="3" t="s">
        <v>3</v>
      </c>
      <c r="CO376" s="3">
        <v>0</v>
      </c>
      <c r="CP376" s="3">
        <f t="shared" si="338"/>
        <v>57187.62</v>
      </c>
      <c r="CQ376" s="3">
        <f t="shared" si="339"/>
        <v>3812.51</v>
      </c>
      <c r="CR376" s="3">
        <f>(ROUND((ROUND(((ET376)*AV376*1),2)*BB376),2)+ROUND((ROUND(((AE376-(EU376))*AV376*1),2)*BS376),2))</f>
        <v>0</v>
      </c>
      <c r="CS376" s="3">
        <f>(ROUND((ROUND(((EU376)*AV376*1),2)*BS376),2)+ROUND((ROUND(((AE376-(EU376))*AV376*1),2)*BS376),2))</f>
        <v>0</v>
      </c>
      <c r="CT376" s="3">
        <f t="shared" si="340"/>
        <v>0</v>
      </c>
      <c r="CU376" s="3">
        <f t="shared" si="341"/>
        <v>0</v>
      </c>
      <c r="CV376" s="3">
        <f t="shared" si="342"/>
        <v>0</v>
      </c>
      <c r="CW376" s="3">
        <f t="shared" si="343"/>
        <v>0</v>
      </c>
      <c r="CX376" s="3">
        <f t="shared" si="344"/>
        <v>0</v>
      </c>
      <c r="CY376" s="3">
        <f>(ROUND((((S376+ROUND((ROUND(((EU376)*AV376*1),2)*BS376),2))*AT376)/100),2)+ROUND(((ROUND((ROUND(((AE376-(EU376))*AV376*1),2)*BS376),2)*AT376)/100),2))</f>
        <v>0</v>
      </c>
      <c r="CZ376" s="3">
        <f>(ROUND((((S376+ROUND((ROUND(((EU376)*AV376*1),2)*BS376),2))*AU376)/100),2)+ROUND(((ROUND((ROUND(((AE376-(EU376))*AV376*1),2)*BS376),2)*AU376)/100),2))</f>
        <v>0</v>
      </c>
      <c r="DC376" s="3" t="s">
        <v>3</v>
      </c>
      <c r="DD376" s="3" t="s">
        <v>3</v>
      </c>
      <c r="DE376" s="3" t="s">
        <v>3</v>
      </c>
      <c r="DF376" s="3" t="s">
        <v>3</v>
      </c>
      <c r="DG376" s="3" t="s">
        <v>3</v>
      </c>
      <c r="DH376" s="3" t="s">
        <v>3</v>
      </c>
      <c r="DI376" s="3" t="s">
        <v>3</v>
      </c>
      <c r="DJ376" s="3" t="s">
        <v>3</v>
      </c>
      <c r="DK376" s="3" t="s">
        <v>3</v>
      </c>
      <c r="DL376" s="3" t="s">
        <v>3</v>
      </c>
      <c r="DM376" s="3" t="s">
        <v>3</v>
      </c>
      <c r="DN376" s="3">
        <v>0</v>
      </c>
      <c r="DO376" s="3">
        <v>0</v>
      </c>
      <c r="DP376" s="3">
        <v>1</v>
      </c>
      <c r="DQ376" s="3">
        <v>1</v>
      </c>
      <c r="DU376" s="3">
        <v>1013</v>
      </c>
      <c r="DV376" s="3" t="s">
        <v>161</v>
      </c>
      <c r="DW376" s="3" t="s">
        <v>161</v>
      </c>
      <c r="DX376" s="3">
        <v>1</v>
      </c>
      <c r="DZ376" s="3" t="s">
        <v>3</v>
      </c>
      <c r="EA376" s="3" t="s">
        <v>3</v>
      </c>
      <c r="EB376" s="3" t="s">
        <v>3</v>
      </c>
      <c r="EC376" s="3" t="s">
        <v>3</v>
      </c>
      <c r="EE376" s="3">
        <v>55393628</v>
      </c>
      <c r="EF376" s="3">
        <v>213</v>
      </c>
      <c r="EG376" s="3" t="s">
        <v>208</v>
      </c>
      <c r="EH376" s="3">
        <v>0</v>
      </c>
      <c r="EI376" s="3" t="s">
        <v>3</v>
      </c>
      <c r="EJ376" s="3">
        <v>1</v>
      </c>
      <c r="EK376" s="3">
        <v>400005</v>
      </c>
      <c r="EL376" s="3" t="s">
        <v>208</v>
      </c>
      <c r="EM376" s="3" t="s">
        <v>209</v>
      </c>
      <c r="EO376" s="3" t="s">
        <v>3</v>
      </c>
      <c r="EQ376" s="3">
        <v>16</v>
      </c>
      <c r="ER376" s="3">
        <v>0</v>
      </c>
      <c r="ES376" s="3">
        <v>387.45000000000005</v>
      </c>
      <c r="ET376" s="3">
        <v>0</v>
      </c>
      <c r="EU376" s="3">
        <v>0</v>
      </c>
      <c r="EV376" s="3">
        <v>0</v>
      </c>
      <c r="EW376" s="3">
        <v>0</v>
      </c>
      <c r="EX376" s="3">
        <v>0</v>
      </c>
      <c r="EY376" s="3">
        <v>0</v>
      </c>
      <c r="EZ376" s="3">
        <v>5</v>
      </c>
      <c r="FC376" s="3">
        <v>1</v>
      </c>
      <c r="FD376" s="3">
        <v>18</v>
      </c>
      <c r="FF376" s="3">
        <v>4560</v>
      </c>
      <c r="FQ376" s="3">
        <v>0</v>
      </c>
      <c r="FR376" s="3">
        <v>0</v>
      </c>
      <c r="FS376" s="3">
        <v>0</v>
      </c>
      <c r="FX376" s="3">
        <v>0</v>
      </c>
      <c r="FY376" s="3">
        <v>0</v>
      </c>
      <c r="GA376" s="3" t="s">
        <v>543</v>
      </c>
      <c r="GD376" s="3">
        <v>1</v>
      </c>
      <c r="GF376" s="3">
        <v>-1191518116</v>
      </c>
      <c r="GG376" s="3">
        <v>2</v>
      </c>
      <c r="GH376" s="3">
        <v>3</v>
      </c>
      <c r="GI376" s="3">
        <v>5</v>
      </c>
      <c r="GJ376" s="3">
        <v>0</v>
      </c>
      <c r="GK376" s="3">
        <v>0</v>
      </c>
      <c r="GL376" s="3">
        <f t="shared" si="345"/>
        <v>0</v>
      </c>
      <c r="GM376" s="3">
        <f t="shared" si="346"/>
        <v>57187.62</v>
      </c>
      <c r="GN376" s="3">
        <f t="shared" si="347"/>
        <v>0</v>
      </c>
      <c r="GO376" s="3">
        <f t="shared" si="348"/>
        <v>57187.62</v>
      </c>
      <c r="GP376" s="3">
        <f t="shared" si="349"/>
        <v>0</v>
      </c>
      <c r="GR376" s="3">
        <v>1</v>
      </c>
      <c r="GS376" s="3">
        <v>1</v>
      </c>
      <c r="GT376" s="3">
        <v>0</v>
      </c>
      <c r="GU376" s="3" t="s">
        <v>3</v>
      </c>
      <c r="GV376" s="3">
        <f t="shared" si="350"/>
        <v>0</v>
      </c>
      <c r="GW376" s="3">
        <v>1</v>
      </c>
      <c r="GX376" s="3">
        <f t="shared" si="351"/>
        <v>0</v>
      </c>
      <c r="HA376" s="3">
        <v>0</v>
      </c>
      <c r="HB376" s="3">
        <v>0</v>
      </c>
      <c r="HC376" s="3">
        <f t="shared" si="352"/>
        <v>0</v>
      </c>
      <c r="HE376" s="3" t="s">
        <v>211</v>
      </c>
      <c r="HF376" s="3" t="s">
        <v>30</v>
      </c>
      <c r="HM376" s="3" t="s">
        <v>3</v>
      </c>
      <c r="HN376" s="3" t="s">
        <v>3</v>
      </c>
      <c r="HO376" s="3" t="s">
        <v>3</v>
      </c>
      <c r="HP376" s="3" t="s">
        <v>3</v>
      </c>
      <c r="HQ376" s="3" t="s">
        <v>3</v>
      </c>
      <c r="HS376" s="3">
        <v>0</v>
      </c>
      <c r="IK376" s="3">
        <v>0</v>
      </c>
    </row>
    <row r="378" spans="1:255" x14ac:dyDescent="0.2">
      <c r="A378" s="11">
        <v>51</v>
      </c>
      <c r="B378" s="11">
        <f>B339</f>
        <v>1</v>
      </c>
      <c r="C378" s="11">
        <f>A339</f>
        <v>4</v>
      </c>
      <c r="D378" s="11">
        <f>ROW(A339)</f>
        <v>339</v>
      </c>
      <c r="E378" s="11"/>
      <c r="F378" s="11" t="str">
        <f>IF(F339&lt;&gt;"",F339,"")</f>
        <v>3</v>
      </c>
      <c r="G378" s="11" t="str">
        <f>IF(G339&lt;&gt;"",G339,"")</f>
        <v>Кабельная продукция</v>
      </c>
      <c r="H378" s="11">
        <v>0</v>
      </c>
      <c r="I378" s="11"/>
      <c r="J378" s="11"/>
      <c r="K378" s="11"/>
      <c r="L378" s="11"/>
      <c r="M378" s="11"/>
      <c r="N378" s="11"/>
      <c r="O378" s="11">
        <f t="shared" ref="O378:T378" si="369">ROUND(AB378,2)</f>
        <v>378208.93</v>
      </c>
      <c r="P378" s="11">
        <f t="shared" si="369"/>
        <v>342073.4</v>
      </c>
      <c r="Q378" s="11">
        <f t="shared" si="369"/>
        <v>854.9</v>
      </c>
      <c r="R378" s="11">
        <f t="shared" si="369"/>
        <v>84.44</v>
      </c>
      <c r="S378" s="11">
        <f t="shared" si="369"/>
        <v>35280.629999999997</v>
      </c>
      <c r="T378" s="11">
        <f t="shared" si="369"/>
        <v>0</v>
      </c>
      <c r="U378" s="11">
        <f>AH378</f>
        <v>2888.9485703999994</v>
      </c>
      <c r="V378" s="11">
        <f>AI378</f>
        <v>0</v>
      </c>
      <c r="W378" s="11">
        <f>ROUND(AJ378,2)</f>
        <v>0</v>
      </c>
      <c r="X378" s="11">
        <f>ROUND(AK378,2)</f>
        <v>33486.93</v>
      </c>
      <c r="Y378" s="11">
        <f>ROUND(AL378,2)</f>
        <v>17452.47</v>
      </c>
      <c r="Z378" s="11"/>
      <c r="AA378" s="11"/>
      <c r="AB378" s="11">
        <f>ROUND(SUMIF(AA343:AA376,"=55929113",O343:O376),2)</f>
        <v>378208.93</v>
      </c>
      <c r="AC378" s="11">
        <f>ROUND(SUMIF(AA343:AA376,"=55929113",P343:P376),2)</f>
        <v>342073.4</v>
      </c>
      <c r="AD378" s="11">
        <f>ROUND(SUMIF(AA343:AA376,"=55929113",Q343:Q376),2)</f>
        <v>854.9</v>
      </c>
      <c r="AE378" s="11">
        <f>ROUND(SUMIF(AA343:AA376,"=55929113",R343:R376),2)</f>
        <v>84.44</v>
      </c>
      <c r="AF378" s="11">
        <f>ROUND(SUMIF(AA343:AA376,"=55929113",S343:S376),2)</f>
        <v>35280.629999999997</v>
      </c>
      <c r="AG378" s="11">
        <f>ROUND(SUMIF(AA343:AA376,"=55929113",T343:T376),2)</f>
        <v>0</v>
      </c>
      <c r="AH378" s="11">
        <f>SUMIF(AA343:AA376,"=55929113",U343:U376)</f>
        <v>2888.9485703999994</v>
      </c>
      <c r="AI378" s="11">
        <f>SUMIF(AA343:AA376,"=55929113",V343:V376)</f>
        <v>0</v>
      </c>
      <c r="AJ378" s="11">
        <f>ROUND(SUMIF(AA343:AA376,"=55929113",W343:W376),2)</f>
        <v>0</v>
      </c>
      <c r="AK378" s="11">
        <f>ROUND(SUMIF(AA343:AA376,"=55929113",X343:X376),2)</f>
        <v>33486.93</v>
      </c>
      <c r="AL378" s="11">
        <f>ROUND(SUMIF(AA343:AA376,"=55929113",Y343:Y376),2)</f>
        <v>17452.47</v>
      </c>
      <c r="AM378" s="11"/>
      <c r="AN378" s="11"/>
      <c r="AO378" s="11">
        <f t="shared" ref="AO378:BD378" si="370">ROUND(BX378,2)</f>
        <v>0</v>
      </c>
      <c r="AP378" s="11">
        <f t="shared" si="370"/>
        <v>0</v>
      </c>
      <c r="AQ378" s="11">
        <f t="shared" si="370"/>
        <v>0</v>
      </c>
      <c r="AR378" s="11">
        <f t="shared" si="370"/>
        <v>429148.33</v>
      </c>
      <c r="AS378" s="11">
        <f t="shared" si="370"/>
        <v>0</v>
      </c>
      <c r="AT378" s="11">
        <f t="shared" si="370"/>
        <v>429148.33</v>
      </c>
      <c r="AU378" s="11">
        <f t="shared" si="370"/>
        <v>0</v>
      </c>
      <c r="AV378" s="11">
        <f t="shared" si="370"/>
        <v>342073.4</v>
      </c>
      <c r="AW378" s="11">
        <f t="shared" si="370"/>
        <v>342073.4</v>
      </c>
      <c r="AX378" s="11">
        <f t="shared" si="370"/>
        <v>0</v>
      </c>
      <c r="AY378" s="11">
        <f t="shared" si="370"/>
        <v>342073.4</v>
      </c>
      <c r="AZ378" s="11">
        <f t="shared" si="370"/>
        <v>0</v>
      </c>
      <c r="BA378" s="11">
        <f t="shared" si="370"/>
        <v>0</v>
      </c>
      <c r="BB378" s="11">
        <f t="shared" si="370"/>
        <v>0</v>
      </c>
      <c r="BC378" s="11">
        <f t="shared" si="370"/>
        <v>0</v>
      </c>
      <c r="BD378" s="11">
        <f t="shared" si="370"/>
        <v>0</v>
      </c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>
        <f>ROUND(SUMIF(AA343:AA376,"=55929113",FQ343:FQ376),2)</f>
        <v>0</v>
      </c>
      <c r="BY378" s="11">
        <f>ROUND(SUMIF(AA343:AA376,"=55929113",FR343:FR376),2)</f>
        <v>0</v>
      </c>
      <c r="BZ378" s="11">
        <f>ROUND(SUMIF(AA343:AA376,"=55929113",GL343:GL376),2)</f>
        <v>0</v>
      </c>
      <c r="CA378" s="11">
        <f>ROUND(SUMIF(AA343:AA376,"=55929113",GM343:GM376),2)</f>
        <v>429148.33</v>
      </c>
      <c r="CB378" s="11">
        <f>ROUND(SUMIF(AA343:AA376,"=55929113",GN343:GN376),2)</f>
        <v>0</v>
      </c>
      <c r="CC378" s="11">
        <f>ROUND(SUMIF(AA343:AA376,"=55929113",GO343:GO376),2)</f>
        <v>429148.33</v>
      </c>
      <c r="CD378" s="11">
        <f>ROUND(SUMIF(AA343:AA376,"=55929113",GP343:GP376),2)</f>
        <v>0</v>
      </c>
      <c r="CE378" s="11">
        <f>AC378-BX378</f>
        <v>342073.4</v>
      </c>
      <c r="CF378" s="11">
        <f>AC378-BY378</f>
        <v>342073.4</v>
      </c>
      <c r="CG378" s="11">
        <f>BX378-BZ378</f>
        <v>0</v>
      </c>
      <c r="CH378" s="11">
        <f>AC378-BX378-BY378+BZ378</f>
        <v>342073.4</v>
      </c>
      <c r="CI378" s="11">
        <f>BY378-BZ378</f>
        <v>0</v>
      </c>
      <c r="CJ378" s="11">
        <f>ROUND(SUMIF(AA343:AA376,"=55929113",GX343:GX376),2)</f>
        <v>0</v>
      </c>
      <c r="CK378" s="11">
        <f>ROUND(SUMIF(AA343:AA376,"=55929113",GY343:GY376),2)</f>
        <v>0</v>
      </c>
      <c r="CL378" s="11">
        <f>ROUND(SUMIF(AA343:AA376,"=55929113",GZ343:GZ376),2)</f>
        <v>0</v>
      </c>
      <c r="CM378" s="11">
        <f>ROUND(SUMIF(AA343:AA376,"=55929113",HD343:HD376),2)</f>
        <v>0</v>
      </c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2">
        <f t="shared" ref="DG378:DL378" si="371">ROUND(DT378,2)</f>
        <v>5052208.8499999996</v>
      </c>
      <c r="DH378" s="12">
        <f t="shared" si="371"/>
        <v>3051691.71</v>
      </c>
      <c r="DI378" s="12">
        <f t="shared" si="371"/>
        <v>12453.64</v>
      </c>
      <c r="DJ378" s="12">
        <f t="shared" si="371"/>
        <v>4758.1899999999996</v>
      </c>
      <c r="DK378" s="12">
        <f t="shared" si="371"/>
        <v>1988063.5</v>
      </c>
      <c r="DL378" s="12">
        <f t="shared" si="371"/>
        <v>0</v>
      </c>
      <c r="DM378" s="12">
        <f>DZ378</f>
        <v>2888.9485703999994</v>
      </c>
      <c r="DN378" s="12">
        <f>EA378</f>
        <v>0</v>
      </c>
      <c r="DO378" s="12">
        <f>ROUND(EB378,2)</f>
        <v>0</v>
      </c>
      <c r="DP378" s="12">
        <f>ROUND(EC378,2)</f>
        <v>1886987.64</v>
      </c>
      <c r="DQ378" s="12">
        <f>ROUND(ED378,2)</f>
        <v>983446.64</v>
      </c>
      <c r="DR378" s="12"/>
      <c r="DS378" s="12"/>
      <c r="DT378" s="12">
        <f>ROUND(SUMIF(AA343:AA376,"=55929115",O343:O376),2)</f>
        <v>5052208.8499999996</v>
      </c>
      <c r="DU378" s="12">
        <f>ROUND(SUMIF(AA343:AA376,"=55929115",P343:P376),2)</f>
        <v>3051691.71</v>
      </c>
      <c r="DV378" s="12">
        <f>ROUND(SUMIF(AA343:AA376,"=55929115",Q343:Q376),2)</f>
        <v>12453.64</v>
      </c>
      <c r="DW378" s="12">
        <f>ROUND(SUMIF(AA343:AA376,"=55929115",R343:R376),2)</f>
        <v>4758.1899999999996</v>
      </c>
      <c r="DX378" s="12">
        <f>ROUND(SUMIF(AA343:AA376,"=55929115",S343:S376),2)</f>
        <v>1988063.5</v>
      </c>
      <c r="DY378" s="12">
        <f>ROUND(SUMIF(AA343:AA376,"=55929115",T343:T376),2)</f>
        <v>0</v>
      </c>
      <c r="DZ378" s="12">
        <f>SUMIF(AA343:AA376,"=55929115",U343:U376)</f>
        <v>2888.9485703999994</v>
      </c>
      <c r="EA378" s="12">
        <f>SUMIF(AA343:AA376,"=55929115",V343:V376)</f>
        <v>0</v>
      </c>
      <c r="EB378" s="12">
        <f>ROUND(SUMIF(AA343:AA376,"=55929115",W343:W376),2)</f>
        <v>0</v>
      </c>
      <c r="EC378" s="12">
        <f>ROUND(SUMIF(AA343:AA376,"=55929115",X343:X376),2)</f>
        <v>1886987.64</v>
      </c>
      <c r="ED378" s="12">
        <f>ROUND(SUMIF(AA343:AA376,"=55929115",Y343:Y376),2)</f>
        <v>983446.64</v>
      </c>
      <c r="EE378" s="12"/>
      <c r="EF378" s="12"/>
      <c r="EG378" s="12">
        <f t="shared" ref="EG378:EV378" si="372">ROUND(FP378,2)</f>
        <v>0</v>
      </c>
      <c r="EH378" s="12">
        <f t="shared" si="372"/>
        <v>0</v>
      </c>
      <c r="EI378" s="12">
        <f t="shared" si="372"/>
        <v>0</v>
      </c>
      <c r="EJ378" s="12">
        <f t="shared" si="372"/>
        <v>7922643.1299999999</v>
      </c>
      <c r="EK378" s="12">
        <f t="shared" si="372"/>
        <v>0</v>
      </c>
      <c r="EL378" s="12">
        <f t="shared" si="372"/>
        <v>7922643.1299999999</v>
      </c>
      <c r="EM378" s="12">
        <f t="shared" si="372"/>
        <v>0</v>
      </c>
      <c r="EN378" s="12">
        <f t="shared" si="372"/>
        <v>3051691.71</v>
      </c>
      <c r="EO378" s="12">
        <f t="shared" si="372"/>
        <v>3051691.71</v>
      </c>
      <c r="EP378" s="12">
        <f t="shared" si="372"/>
        <v>0</v>
      </c>
      <c r="EQ378" s="12">
        <f t="shared" si="372"/>
        <v>3051691.71</v>
      </c>
      <c r="ER378" s="12">
        <f t="shared" si="372"/>
        <v>0</v>
      </c>
      <c r="ES378" s="12">
        <f t="shared" si="372"/>
        <v>0</v>
      </c>
      <c r="ET378" s="12">
        <f t="shared" si="372"/>
        <v>0</v>
      </c>
      <c r="EU378" s="12">
        <f t="shared" si="372"/>
        <v>0</v>
      </c>
      <c r="EV378" s="12">
        <f t="shared" si="372"/>
        <v>0</v>
      </c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>
        <f>ROUND(SUMIF(AA343:AA376,"=55929115",FQ343:FQ376),2)</f>
        <v>0</v>
      </c>
      <c r="FQ378" s="12">
        <f>ROUND(SUMIF(AA343:AA376,"=55929115",FR343:FR376),2)</f>
        <v>0</v>
      </c>
      <c r="FR378" s="12">
        <f>ROUND(SUMIF(AA343:AA376,"=55929115",GL343:GL376),2)</f>
        <v>0</v>
      </c>
      <c r="FS378" s="12">
        <f>ROUND(SUMIF(AA343:AA376,"=55929115",GM343:GM376),2)</f>
        <v>7922643.1299999999</v>
      </c>
      <c r="FT378" s="12">
        <f>ROUND(SUMIF(AA343:AA376,"=55929115",GN343:GN376),2)</f>
        <v>0</v>
      </c>
      <c r="FU378" s="12">
        <f>ROUND(SUMIF(AA343:AA376,"=55929115",GO343:GO376),2)</f>
        <v>7922643.1299999999</v>
      </c>
      <c r="FV378" s="12">
        <f>ROUND(SUMIF(AA343:AA376,"=55929115",GP343:GP376),2)</f>
        <v>0</v>
      </c>
      <c r="FW378" s="12">
        <f>DU378-FP378</f>
        <v>3051691.71</v>
      </c>
      <c r="FX378" s="12">
        <f>DU378-FQ378</f>
        <v>3051691.71</v>
      </c>
      <c r="FY378" s="12">
        <f>FP378-FR378</f>
        <v>0</v>
      </c>
      <c r="FZ378" s="12">
        <f>DU378-FP378-FQ378+FR378</f>
        <v>3051691.71</v>
      </c>
      <c r="GA378" s="12">
        <f>FQ378-FR378</f>
        <v>0</v>
      </c>
      <c r="GB378" s="12">
        <f>ROUND(SUMIF(AA343:AA376,"=55929115",GX343:GX376),2)</f>
        <v>0</v>
      </c>
      <c r="GC378" s="12">
        <f>ROUND(SUMIF(AA343:AA376,"=55929115",GY343:GY376),2)</f>
        <v>0</v>
      </c>
      <c r="GD378" s="12">
        <f>ROUND(SUMIF(AA343:AA376,"=55929115",GZ343:GZ376),2)</f>
        <v>0</v>
      </c>
      <c r="GE378" s="12">
        <f>ROUND(SUMIF(AA343:AA376,"=55929115",HD343:HD376),2)</f>
        <v>0</v>
      </c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  <c r="GU378" s="12"/>
      <c r="GV378" s="12"/>
      <c r="GW378" s="12"/>
      <c r="GX378" s="12">
        <v>0</v>
      </c>
    </row>
    <row r="380" spans="1:255" x14ac:dyDescent="0.2">
      <c r="A380" s="13">
        <v>50</v>
      </c>
      <c r="B380" s="13">
        <v>0</v>
      </c>
      <c r="C380" s="13">
        <v>0</v>
      </c>
      <c r="D380" s="13">
        <v>1</v>
      </c>
      <c r="E380" s="13">
        <v>201</v>
      </c>
      <c r="F380" s="13">
        <f>ROUND(Source!O378,O380)</f>
        <v>378208.93</v>
      </c>
      <c r="G380" s="13" t="s">
        <v>101</v>
      </c>
      <c r="H380" s="13" t="s">
        <v>102</v>
      </c>
      <c r="I380" s="13"/>
      <c r="J380" s="13"/>
      <c r="K380" s="13">
        <v>201</v>
      </c>
      <c r="L380" s="13">
        <v>1</v>
      </c>
      <c r="M380" s="13">
        <v>3</v>
      </c>
      <c r="N380" s="13" t="s">
        <v>3</v>
      </c>
      <c r="O380" s="13">
        <v>2</v>
      </c>
      <c r="P380" s="13">
        <f>ROUND(Source!DG378,O380)</f>
        <v>5052208.8499999996</v>
      </c>
      <c r="Q380" s="13"/>
      <c r="R380" s="13"/>
      <c r="S380" s="13"/>
      <c r="T380" s="13"/>
      <c r="U380" s="13"/>
      <c r="V380" s="13"/>
      <c r="W380" s="13">
        <v>378208.93</v>
      </c>
      <c r="X380" s="13">
        <v>1</v>
      </c>
      <c r="Y380" s="13">
        <v>378208.93</v>
      </c>
      <c r="Z380" s="13">
        <v>5052208.8499999996</v>
      </c>
      <c r="AA380" s="13">
        <v>1</v>
      </c>
      <c r="AB380" s="13">
        <v>5052208.8499999996</v>
      </c>
    </row>
    <row r="381" spans="1:255" x14ac:dyDescent="0.2">
      <c r="A381" s="13">
        <v>50</v>
      </c>
      <c r="B381" s="13">
        <v>0</v>
      </c>
      <c r="C381" s="13">
        <v>0</v>
      </c>
      <c r="D381" s="13">
        <v>1</v>
      </c>
      <c r="E381" s="13">
        <v>202</v>
      </c>
      <c r="F381" s="13">
        <f>ROUND(Source!P378,O381)</f>
        <v>342073.4</v>
      </c>
      <c r="G381" s="13" t="s">
        <v>103</v>
      </c>
      <c r="H381" s="13" t="s">
        <v>104</v>
      </c>
      <c r="I381" s="13"/>
      <c r="J381" s="13"/>
      <c r="K381" s="13">
        <v>202</v>
      </c>
      <c r="L381" s="13">
        <v>2</v>
      </c>
      <c r="M381" s="13">
        <v>3</v>
      </c>
      <c r="N381" s="13" t="s">
        <v>3</v>
      </c>
      <c r="O381" s="13">
        <v>2</v>
      </c>
      <c r="P381" s="13">
        <f>ROUND(Source!DH378,O381)</f>
        <v>3051691.71</v>
      </c>
      <c r="Q381" s="13"/>
      <c r="R381" s="13"/>
      <c r="S381" s="13"/>
      <c r="T381" s="13"/>
      <c r="U381" s="13"/>
      <c r="V381" s="13"/>
      <c r="W381" s="13">
        <v>342073.4</v>
      </c>
      <c r="X381" s="13">
        <v>1</v>
      </c>
      <c r="Y381" s="13">
        <v>342073.4</v>
      </c>
      <c r="Z381" s="13">
        <v>3051691.71</v>
      </c>
      <c r="AA381" s="13">
        <v>1</v>
      </c>
      <c r="AB381" s="13">
        <v>3051691.71</v>
      </c>
    </row>
    <row r="382" spans="1:255" x14ac:dyDescent="0.2">
      <c r="A382" s="13">
        <v>50</v>
      </c>
      <c r="B382" s="13">
        <v>0</v>
      </c>
      <c r="C382" s="13">
        <v>0</v>
      </c>
      <c r="D382" s="13">
        <v>1</v>
      </c>
      <c r="E382" s="13">
        <v>222</v>
      </c>
      <c r="F382" s="13">
        <f>ROUND(Source!AO378,O382)</f>
        <v>0</v>
      </c>
      <c r="G382" s="13" t="s">
        <v>105</v>
      </c>
      <c r="H382" s="13" t="s">
        <v>106</v>
      </c>
      <c r="I382" s="13"/>
      <c r="J382" s="13"/>
      <c r="K382" s="13">
        <v>222</v>
      </c>
      <c r="L382" s="13">
        <v>3</v>
      </c>
      <c r="M382" s="13">
        <v>3</v>
      </c>
      <c r="N382" s="13" t="s">
        <v>3</v>
      </c>
      <c r="O382" s="13">
        <v>2</v>
      </c>
      <c r="P382" s="13">
        <f>ROUND(Source!EG378,O382)</f>
        <v>0</v>
      </c>
      <c r="Q382" s="13"/>
      <c r="R382" s="13"/>
      <c r="S382" s="13"/>
      <c r="T382" s="13"/>
      <c r="U382" s="13"/>
      <c r="V382" s="13"/>
      <c r="W382" s="13">
        <v>0</v>
      </c>
      <c r="X382" s="13">
        <v>1</v>
      </c>
      <c r="Y382" s="13">
        <v>0</v>
      </c>
      <c r="Z382" s="13">
        <v>0</v>
      </c>
      <c r="AA382" s="13">
        <v>1</v>
      </c>
      <c r="AB382" s="13">
        <v>0</v>
      </c>
    </row>
    <row r="383" spans="1:255" x14ac:dyDescent="0.2">
      <c r="A383" s="13">
        <v>50</v>
      </c>
      <c r="B383" s="13">
        <v>0</v>
      </c>
      <c r="C383" s="13">
        <v>0</v>
      </c>
      <c r="D383" s="13">
        <v>1</v>
      </c>
      <c r="E383" s="13">
        <v>225</v>
      </c>
      <c r="F383" s="13">
        <f>ROUND(Source!AV378,O383)</f>
        <v>342073.4</v>
      </c>
      <c r="G383" s="13" t="s">
        <v>107</v>
      </c>
      <c r="H383" s="13" t="s">
        <v>108</v>
      </c>
      <c r="I383" s="13"/>
      <c r="J383" s="13"/>
      <c r="K383" s="13">
        <v>225</v>
      </c>
      <c r="L383" s="13">
        <v>4</v>
      </c>
      <c r="M383" s="13">
        <v>3</v>
      </c>
      <c r="N383" s="13" t="s">
        <v>3</v>
      </c>
      <c r="O383" s="13">
        <v>2</v>
      </c>
      <c r="P383" s="13">
        <f>ROUND(Source!EN378,O383)</f>
        <v>3051691.71</v>
      </c>
      <c r="Q383" s="13"/>
      <c r="R383" s="13"/>
      <c r="S383" s="13"/>
      <c r="T383" s="13"/>
      <c r="U383" s="13"/>
      <c r="V383" s="13"/>
      <c r="W383" s="13">
        <v>342073.4</v>
      </c>
      <c r="X383" s="13">
        <v>1</v>
      </c>
      <c r="Y383" s="13">
        <v>342073.4</v>
      </c>
      <c r="Z383" s="13">
        <v>3051691.71</v>
      </c>
      <c r="AA383" s="13">
        <v>1</v>
      </c>
      <c r="AB383" s="13">
        <v>3051691.71</v>
      </c>
    </row>
    <row r="384" spans="1:255" x14ac:dyDescent="0.2">
      <c r="A384" s="13">
        <v>50</v>
      </c>
      <c r="B384" s="13">
        <v>0</v>
      </c>
      <c r="C384" s="13">
        <v>0</v>
      </c>
      <c r="D384" s="13">
        <v>1</v>
      </c>
      <c r="E384" s="13">
        <v>226</v>
      </c>
      <c r="F384" s="13">
        <f>ROUND(Source!AW378,O384)</f>
        <v>342073.4</v>
      </c>
      <c r="G384" s="13" t="s">
        <v>109</v>
      </c>
      <c r="H384" s="13" t="s">
        <v>110</v>
      </c>
      <c r="I384" s="13"/>
      <c r="J384" s="13"/>
      <c r="K384" s="13">
        <v>226</v>
      </c>
      <c r="L384" s="13">
        <v>5</v>
      </c>
      <c r="M384" s="13">
        <v>3</v>
      </c>
      <c r="N384" s="13" t="s">
        <v>3</v>
      </c>
      <c r="O384" s="13">
        <v>2</v>
      </c>
      <c r="P384" s="13">
        <f>ROUND(Source!EO378,O384)</f>
        <v>3051691.71</v>
      </c>
      <c r="Q384" s="13"/>
      <c r="R384" s="13"/>
      <c r="S384" s="13"/>
      <c r="T384" s="13"/>
      <c r="U384" s="13"/>
      <c r="V384" s="13"/>
      <c r="W384" s="13">
        <v>342073.4</v>
      </c>
      <c r="X384" s="13">
        <v>1</v>
      </c>
      <c r="Y384" s="13">
        <v>342073.4</v>
      </c>
      <c r="Z384" s="13">
        <v>3051691.71</v>
      </c>
      <c r="AA384" s="13">
        <v>1</v>
      </c>
      <c r="AB384" s="13">
        <v>3051691.71</v>
      </c>
    </row>
    <row r="385" spans="1:28" x14ac:dyDescent="0.2">
      <c r="A385" s="13">
        <v>50</v>
      </c>
      <c r="B385" s="13">
        <v>0</v>
      </c>
      <c r="C385" s="13">
        <v>0</v>
      </c>
      <c r="D385" s="13">
        <v>1</v>
      </c>
      <c r="E385" s="13">
        <v>227</v>
      </c>
      <c r="F385" s="13">
        <f>ROUND(Source!AX378,O385)</f>
        <v>0</v>
      </c>
      <c r="G385" s="13" t="s">
        <v>111</v>
      </c>
      <c r="H385" s="13" t="s">
        <v>112</v>
      </c>
      <c r="I385" s="13"/>
      <c r="J385" s="13"/>
      <c r="K385" s="13">
        <v>227</v>
      </c>
      <c r="L385" s="13">
        <v>6</v>
      </c>
      <c r="M385" s="13">
        <v>3</v>
      </c>
      <c r="N385" s="13" t="s">
        <v>3</v>
      </c>
      <c r="O385" s="13">
        <v>2</v>
      </c>
      <c r="P385" s="13">
        <f>ROUND(Source!EP378,O385)</f>
        <v>0</v>
      </c>
      <c r="Q385" s="13"/>
      <c r="R385" s="13"/>
      <c r="S385" s="13"/>
      <c r="T385" s="13"/>
      <c r="U385" s="13"/>
      <c r="V385" s="13"/>
      <c r="W385" s="13">
        <v>0</v>
      </c>
      <c r="X385" s="13">
        <v>1</v>
      </c>
      <c r="Y385" s="13">
        <v>0</v>
      </c>
      <c r="Z385" s="13">
        <v>0</v>
      </c>
      <c r="AA385" s="13">
        <v>1</v>
      </c>
      <c r="AB385" s="13">
        <v>0</v>
      </c>
    </row>
    <row r="386" spans="1:28" x14ac:dyDescent="0.2">
      <c r="A386" s="13">
        <v>50</v>
      </c>
      <c r="B386" s="13">
        <v>0</v>
      </c>
      <c r="C386" s="13">
        <v>0</v>
      </c>
      <c r="D386" s="13">
        <v>1</v>
      </c>
      <c r="E386" s="13">
        <v>228</v>
      </c>
      <c r="F386" s="13">
        <f>ROUND(Source!AY378,O386)</f>
        <v>342073.4</v>
      </c>
      <c r="G386" s="13" t="s">
        <v>113</v>
      </c>
      <c r="H386" s="13" t="s">
        <v>114</v>
      </c>
      <c r="I386" s="13"/>
      <c r="J386" s="13"/>
      <c r="K386" s="13">
        <v>228</v>
      </c>
      <c r="L386" s="13">
        <v>7</v>
      </c>
      <c r="M386" s="13">
        <v>3</v>
      </c>
      <c r="N386" s="13" t="s">
        <v>3</v>
      </c>
      <c r="O386" s="13">
        <v>2</v>
      </c>
      <c r="P386" s="13">
        <f>ROUND(Source!EQ378,O386)</f>
        <v>3051691.71</v>
      </c>
      <c r="Q386" s="13"/>
      <c r="R386" s="13"/>
      <c r="S386" s="13"/>
      <c r="T386" s="13"/>
      <c r="U386" s="13"/>
      <c r="V386" s="13"/>
      <c r="W386" s="13">
        <v>342073.4</v>
      </c>
      <c r="X386" s="13">
        <v>1</v>
      </c>
      <c r="Y386" s="13">
        <v>342073.4</v>
      </c>
      <c r="Z386" s="13">
        <v>3051691.71</v>
      </c>
      <c r="AA386" s="13">
        <v>1</v>
      </c>
      <c r="AB386" s="13">
        <v>3051691.71</v>
      </c>
    </row>
    <row r="387" spans="1:28" x14ac:dyDescent="0.2">
      <c r="A387" s="13">
        <v>50</v>
      </c>
      <c r="B387" s="13">
        <v>0</v>
      </c>
      <c r="C387" s="13">
        <v>0</v>
      </c>
      <c r="D387" s="13">
        <v>1</v>
      </c>
      <c r="E387" s="13">
        <v>216</v>
      </c>
      <c r="F387" s="13">
        <f>ROUND(Source!AP378,O387)</f>
        <v>0</v>
      </c>
      <c r="G387" s="13" t="s">
        <v>115</v>
      </c>
      <c r="H387" s="13" t="s">
        <v>116</v>
      </c>
      <c r="I387" s="13"/>
      <c r="J387" s="13"/>
      <c r="K387" s="13">
        <v>216</v>
      </c>
      <c r="L387" s="13">
        <v>8</v>
      </c>
      <c r="M387" s="13">
        <v>3</v>
      </c>
      <c r="N387" s="13" t="s">
        <v>3</v>
      </c>
      <c r="O387" s="13">
        <v>2</v>
      </c>
      <c r="P387" s="13">
        <f>ROUND(Source!EH378,O387)</f>
        <v>0</v>
      </c>
      <c r="Q387" s="13"/>
      <c r="R387" s="13"/>
      <c r="S387" s="13"/>
      <c r="T387" s="13"/>
      <c r="U387" s="13"/>
      <c r="V387" s="13"/>
      <c r="W387" s="13">
        <v>0</v>
      </c>
      <c r="X387" s="13">
        <v>1</v>
      </c>
      <c r="Y387" s="13">
        <v>0</v>
      </c>
      <c r="Z387" s="13">
        <v>0</v>
      </c>
      <c r="AA387" s="13">
        <v>1</v>
      </c>
      <c r="AB387" s="13">
        <v>0</v>
      </c>
    </row>
    <row r="388" spans="1:28" x14ac:dyDescent="0.2">
      <c r="A388" s="13">
        <v>50</v>
      </c>
      <c r="B388" s="13">
        <v>0</v>
      </c>
      <c r="C388" s="13">
        <v>0</v>
      </c>
      <c r="D388" s="13">
        <v>1</v>
      </c>
      <c r="E388" s="13">
        <v>223</v>
      </c>
      <c r="F388" s="13">
        <f>ROUND(Source!AQ378,O388)</f>
        <v>0</v>
      </c>
      <c r="G388" s="13" t="s">
        <v>117</v>
      </c>
      <c r="H388" s="13" t="s">
        <v>118</v>
      </c>
      <c r="I388" s="13"/>
      <c r="J388" s="13"/>
      <c r="K388" s="13">
        <v>223</v>
      </c>
      <c r="L388" s="13">
        <v>9</v>
      </c>
      <c r="M388" s="13">
        <v>3</v>
      </c>
      <c r="N388" s="13" t="s">
        <v>3</v>
      </c>
      <c r="O388" s="13">
        <v>2</v>
      </c>
      <c r="P388" s="13">
        <f>ROUND(Source!EI378,O388)</f>
        <v>0</v>
      </c>
      <c r="Q388" s="13"/>
      <c r="R388" s="13"/>
      <c r="S388" s="13"/>
      <c r="T388" s="13"/>
      <c r="U388" s="13"/>
      <c r="V388" s="13"/>
      <c r="W388" s="13">
        <v>0</v>
      </c>
      <c r="X388" s="13">
        <v>1</v>
      </c>
      <c r="Y388" s="13">
        <v>0</v>
      </c>
      <c r="Z388" s="13">
        <v>0</v>
      </c>
      <c r="AA388" s="13">
        <v>1</v>
      </c>
      <c r="AB388" s="13">
        <v>0</v>
      </c>
    </row>
    <row r="389" spans="1:28" x14ac:dyDescent="0.2">
      <c r="A389" s="13">
        <v>50</v>
      </c>
      <c r="B389" s="13">
        <v>0</v>
      </c>
      <c r="C389" s="13">
        <v>0</v>
      </c>
      <c r="D389" s="13">
        <v>1</v>
      </c>
      <c r="E389" s="13">
        <v>229</v>
      </c>
      <c r="F389" s="13">
        <f>ROUND(Source!AZ378,O389)</f>
        <v>0</v>
      </c>
      <c r="G389" s="13" t="s">
        <v>119</v>
      </c>
      <c r="H389" s="13" t="s">
        <v>120</v>
      </c>
      <c r="I389" s="13"/>
      <c r="J389" s="13"/>
      <c r="K389" s="13">
        <v>229</v>
      </c>
      <c r="L389" s="13">
        <v>10</v>
      </c>
      <c r="M389" s="13">
        <v>3</v>
      </c>
      <c r="N389" s="13" t="s">
        <v>3</v>
      </c>
      <c r="O389" s="13">
        <v>2</v>
      </c>
      <c r="P389" s="13">
        <f>ROUND(Source!ER378,O389)</f>
        <v>0</v>
      </c>
      <c r="Q389" s="13"/>
      <c r="R389" s="13"/>
      <c r="S389" s="13"/>
      <c r="T389" s="13"/>
      <c r="U389" s="13"/>
      <c r="V389" s="13"/>
      <c r="W389" s="13">
        <v>0</v>
      </c>
      <c r="X389" s="13">
        <v>1</v>
      </c>
      <c r="Y389" s="13">
        <v>0</v>
      </c>
      <c r="Z389" s="13">
        <v>0</v>
      </c>
      <c r="AA389" s="13">
        <v>1</v>
      </c>
      <c r="AB389" s="13">
        <v>0</v>
      </c>
    </row>
    <row r="390" spans="1:28" x14ac:dyDescent="0.2">
      <c r="A390" s="13">
        <v>50</v>
      </c>
      <c r="B390" s="13">
        <v>0</v>
      </c>
      <c r="C390" s="13">
        <v>0</v>
      </c>
      <c r="D390" s="13">
        <v>1</v>
      </c>
      <c r="E390" s="13">
        <v>203</v>
      </c>
      <c r="F390" s="13">
        <f>ROUND(Source!Q378,O390)</f>
        <v>854.9</v>
      </c>
      <c r="G390" s="13" t="s">
        <v>121</v>
      </c>
      <c r="H390" s="13" t="s">
        <v>122</v>
      </c>
      <c r="I390" s="13"/>
      <c r="J390" s="13"/>
      <c r="K390" s="13">
        <v>203</v>
      </c>
      <c r="L390" s="13">
        <v>11</v>
      </c>
      <c r="M390" s="13">
        <v>3</v>
      </c>
      <c r="N390" s="13" t="s">
        <v>3</v>
      </c>
      <c r="O390" s="13">
        <v>2</v>
      </c>
      <c r="P390" s="13">
        <f>ROUND(Source!DI378,O390)</f>
        <v>12453.64</v>
      </c>
      <c r="Q390" s="13"/>
      <c r="R390" s="13"/>
      <c r="S390" s="13"/>
      <c r="T390" s="13"/>
      <c r="U390" s="13"/>
      <c r="V390" s="13"/>
      <c r="W390" s="13">
        <v>854.9</v>
      </c>
      <c r="X390" s="13">
        <v>1</v>
      </c>
      <c r="Y390" s="13">
        <v>854.9</v>
      </c>
      <c r="Z390" s="13">
        <v>12453.64</v>
      </c>
      <c r="AA390" s="13">
        <v>1</v>
      </c>
      <c r="AB390" s="13">
        <v>12453.64</v>
      </c>
    </row>
    <row r="391" spans="1:28" x14ac:dyDescent="0.2">
      <c r="A391" s="13">
        <v>50</v>
      </c>
      <c r="B391" s="13">
        <v>0</v>
      </c>
      <c r="C391" s="13">
        <v>0</v>
      </c>
      <c r="D391" s="13">
        <v>1</v>
      </c>
      <c r="E391" s="13">
        <v>231</v>
      </c>
      <c r="F391" s="13">
        <f>ROUND(Source!BB378,O391)</f>
        <v>0</v>
      </c>
      <c r="G391" s="13" t="s">
        <v>123</v>
      </c>
      <c r="H391" s="13" t="s">
        <v>124</v>
      </c>
      <c r="I391" s="13"/>
      <c r="J391" s="13"/>
      <c r="K391" s="13">
        <v>231</v>
      </c>
      <c r="L391" s="13">
        <v>12</v>
      </c>
      <c r="M391" s="13">
        <v>3</v>
      </c>
      <c r="N391" s="13" t="s">
        <v>3</v>
      </c>
      <c r="O391" s="13">
        <v>2</v>
      </c>
      <c r="P391" s="13">
        <f>ROUND(Source!ET378,O391)</f>
        <v>0</v>
      </c>
      <c r="Q391" s="13"/>
      <c r="R391" s="13"/>
      <c r="S391" s="13"/>
      <c r="T391" s="13"/>
      <c r="U391" s="13"/>
      <c r="V391" s="13"/>
      <c r="W391" s="13">
        <v>0</v>
      </c>
      <c r="X391" s="13">
        <v>1</v>
      </c>
      <c r="Y391" s="13">
        <v>0</v>
      </c>
      <c r="Z391" s="13">
        <v>0</v>
      </c>
      <c r="AA391" s="13">
        <v>1</v>
      </c>
      <c r="AB391" s="13">
        <v>0</v>
      </c>
    </row>
    <row r="392" spans="1:28" x14ac:dyDescent="0.2">
      <c r="A392" s="13">
        <v>50</v>
      </c>
      <c r="B392" s="13">
        <v>0</v>
      </c>
      <c r="C392" s="13">
        <v>0</v>
      </c>
      <c r="D392" s="13">
        <v>1</v>
      </c>
      <c r="E392" s="13">
        <v>204</v>
      </c>
      <c r="F392" s="13">
        <f>ROUND(Source!R378,O392)</f>
        <v>84.44</v>
      </c>
      <c r="G392" s="13" t="s">
        <v>125</v>
      </c>
      <c r="H392" s="13" t="s">
        <v>126</v>
      </c>
      <c r="I392" s="13"/>
      <c r="J392" s="13"/>
      <c r="K392" s="13">
        <v>204</v>
      </c>
      <c r="L392" s="13">
        <v>13</v>
      </c>
      <c r="M392" s="13">
        <v>3</v>
      </c>
      <c r="N392" s="13" t="s">
        <v>3</v>
      </c>
      <c r="O392" s="13">
        <v>2</v>
      </c>
      <c r="P392" s="13">
        <f>ROUND(Source!DJ378,O392)</f>
        <v>4758.1899999999996</v>
      </c>
      <c r="Q392" s="13"/>
      <c r="R392" s="13"/>
      <c r="S392" s="13"/>
      <c r="T392" s="13"/>
      <c r="U392" s="13"/>
      <c r="V392" s="13"/>
      <c r="W392" s="13">
        <v>84.44</v>
      </c>
      <c r="X392" s="13">
        <v>1</v>
      </c>
      <c r="Y392" s="13">
        <v>84.44</v>
      </c>
      <c r="Z392" s="13">
        <v>4758.1899999999996</v>
      </c>
      <c r="AA392" s="13">
        <v>1</v>
      </c>
      <c r="AB392" s="13">
        <v>4758.1899999999996</v>
      </c>
    </row>
    <row r="393" spans="1:28" x14ac:dyDescent="0.2">
      <c r="A393" s="13">
        <v>50</v>
      </c>
      <c r="B393" s="13">
        <v>0</v>
      </c>
      <c r="C393" s="13">
        <v>0</v>
      </c>
      <c r="D393" s="13">
        <v>1</v>
      </c>
      <c r="E393" s="13">
        <v>205</v>
      </c>
      <c r="F393" s="13">
        <f>ROUND(Source!S378,O393)</f>
        <v>35280.629999999997</v>
      </c>
      <c r="G393" s="13" t="s">
        <v>127</v>
      </c>
      <c r="H393" s="13" t="s">
        <v>128</v>
      </c>
      <c r="I393" s="13"/>
      <c r="J393" s="13"/>
      <c r="K393" s="13">
        <v>205</v>
      </c>
      <c r="L393" s="13">
        <v>14</v>
      </c>
      <c r="M393" s="13">
        <v>3</v>
      </c>
      <c r="N393" s="13" t="s">
        <v>3</v>
      </c>
      <c r="O393" s="13">
        <v>2</v>
      </c>
      <c r="P393" s="13">
        <f>ROUND(Source!DK378,O393)</f>
        <v>1988063.5</v>
      </c>
      <c r="Q393" s="13"/>
      <c r="R393" s="13"/>
      <c r="S393" s="13"/>
      <c r="T393" s="13"/>
      <c r="U393" s="13"/>
      <c r="V393" s="13"/>
      <c r="W393" s="13">
        <v>35280.629999999997</v>
      </c>
      <c r="X393" s="13">
        <v>1</v>
      </c>
      <c r="Y393" s="13">
        <v>35280.629999999997</v>
      </c>
      <c r="Z393" s="13">
        <v>1988063.5</v>
      </c>
      <c r="AA393" s="13">
        <v>1</v>
      </c>
      <c r="AB393" s="13">
        <v>1988063.5</v>
      </c>
    </row>
    <row r="394" spans="1:28" x14ac:dyDescent="0.2">
      <c r="A394" s="13">
        <v>50</v>
      </c>
      <c r="B394" s="13">
        <v>0</v>
      </c>
      <c r="C394" s="13">
        <v>0</v>
      </c>
      <c r="D394" s="13">
        <v>1</v>
      </c>
      <c r="E394" s="13">
        <v>232</v>
      </c>
      <c r="F394" s="13">
        <f>ROUND(Source!BC378,O394)</f>
        <v>0</v>
      </c>
      <c r="G394" s="13" t="s">
        <v>129</v>
      </c>
      <c r="H394" s="13" t="s">
        <v>130</v>
      </c>
      <c r="I394" s="13"/>
      <c r="J394" s="13"/>
      <c r="K394" s="13">
        <v>232</v>
      </c>
      <c r="L394" s="13">
        <v>15</v>
      </c>
      <c r="M394" s="13">
        <v>3</v>
      </c>
      <c r="N394" s="13" t="s">
        <v>3</v>
      </c>
      <c r="O394" s="13">
        <v>2</v>
      </c>
      <c r="P394" s="13">
        <f>ROUND(Source!EU378,O394)</f>
        <v>0</v>
      </c>
      <c r="Q394" s="13"/>
      <c r="R394" s="13"/>
      <c r="S394" s="13"/>
      <c r="T394" s="13"/>
      <c r="U394" s="13"/>
      <c r="V394" s="13"/>
      <c r="W394" s="13">
        <v>0</v>
      </c>
      <c r="X394" s="13">
        <v>1</v>
      </c>
      <c r="Y394" s="13">
        <v>0</v>
      </c>
      <c r="Z394" s="13">
        <v>0</v>
      </c>
      <c r="AA394" s="13">
        <v>1</v>
      </c>
      <c r="AB394" s="13">
        <v>0</v>
      </c>
    </row>
    <row r="395" spans="1:28" x14ac:dyDescent="0.2">
      <c r="A395" s="13">
        <v>50</v>
      </c>
      <c r="B395" s="13">
        <v>0</v>
      </c>
      <c r="C395" s="13">
        <v>0</v>
      </c>
      <c r="D395" s="13">
        <v>1</v>
      </c>
      <c r="E395" s="13">
        <v>214</v>
      </c>
      <c r="F395" s="13">
        <f>ROUND(Source!AS378,O395)</f>
        <v>0</v>
      </c>
      <c r="G395" s="13" t="s">
        <v>131</v>
      </c>
      <c r="H395" s="13" t="s">
        <v>132</v>
      </c>
      <c r="I395" s="13"/>
      <c r="J395" s="13"/>
      <c r="K395" s="13">
        <v>214</v>
      </c>
      <c r="L395" s="13">
        <v>16</v>
      </c>
      <c r="M395" s="13">
        <v>3</v>
      </c>
      <c r="N395" s="13" t="s">
        <v>3</v>
      </c>
      <c r="O395" s="13">
        <v>2</v>
      </c>
      <c r="P395" s="13">
        <f>ROUND(Source!EK378,O395)</f>
        <v>0</v>
      </c>
      <c r="Q395" s="13"/>
      <c r="R395" s="13"/>
      <c r="S395" s="13"/>
      <c r="T395" s="13"/>
      <c r="U395" s="13"/>
      <c r="V395" s="13"/>
      <c r="W395" s="13">
        <v>0</v>
      </c>
      <c r="X395" s="13">
        <v>1</v>
      </c>
      <c r="Y395" s="13">
        <v>0</v>
      </c>
      <c r="Z395" s="13">
        <v>0</v>
      </c>
      <c r="AA395" s="13">
        <v>1</v>
      </c>
      <c r="AB395" s="13">
        <v>0</v>
      </c>
    </row>
    <row r="396" spans="1:28" x14ac:dyDescent="0.2">
      <c r="A396" s="13">
        <v>50</v>
      </c>
      <c r="B396" s="13">
        <v>0</v>
      </c>
      <c r="C396" s="13">
        <v>0</v>
      </c>
      <c r="D396" s="13">
        <v>1</v>
      </c>
      <c r="E396" s="13">
        <v>215</v>
      </c>
      <c r="F396" s="13">
        <f>ROUND(Source!AT378,O396)</f>
        <v>429148.33</v>
      </c>
      <c r="G396" s="13" t="s">
        <v>133</v>
      </c>
      <c r="H396" s="13" t="s">
        <v>134</v>
      </c>
      <c r="I396" s="13"/>
      <c r="J396" s="13"/>
      <c r="K396" s="13">
        <v>215</v>
      </c>
      <c r="L396" s="13">
        <v>17</v>
      </c>
      <c r="M396" s="13">
        <v>3</v>
      </c>
      <c r="N396" s="13" t="s">
        <v>3</v>
      </c>
      <c r="O396" s="13">
        <v>2</v>
      </c>
      <c r="P396" s="13">
        <f>ROUND(Source!EL378,O396)</f>
        <v>7922643.1299999999</v>
      </c>
      <c r="Q396" s="13"/>
      <c r="R396" s="13"/>
      <c r="S396" s="13"/>
      <c r="T396" s="13"/>
      <c r="U396" s="13"/>
      <c r="V396" s="13"/>
      <c r="W396" s="13">
        <v>429148.33</v>
      </c>
      <c r="X396" s="13">
        <v>1</v>
      </c>
      <c r="Y396" s="13">
        <v>429148.33</v>
      </c>
      <c r="Z396" s="13">
        <v>7922643.1299999999</v>
      </c>
      <c r="AA396" s="13">
        <v>1</v>
      </c>
      <c r="AB396" s="13">
        <v>7922643.1299999999</v>
      </c>
    </row>
    <row r="397" spans="1:28" x14ac:dyDescent="0.2">
      <c r="A397" s="13">
        <v>50</v>
      </c>
      <c r="B397" s="13">
        <v>0</v>
      </c>
      <c r="C397" s="13">
        <v>0</v>
      </c>
      <c r="D397" s="13">
        <v>1</v>
      </c>
      <c r="E397" s="13">
        <v>217</v>
      </c>
      <c r="F397" s="13">
        <f>ROUND(Source!AU378,O397)</f>
        <v>0</v>
      </c>
      <c r="G397" s="13" t="s">
        <v>135</v>
      </c>
      <c r="H397" s="13" t="s">
        <v>136</v>
      </c>
      <c r="I397" s="13"/>
      <c r="J397" s="13"/>
      <c r="K397" s="13">
        <v>217</v>
      </c>
      <c r="L397" s="13">
        <v>18</v>
      </c>
      <c r="M397" s="13">
        <v>3</v>
      </c>
      <c r="N397" s="13" t="s">
        <v>3</v>
      </c>
      <c r="O397" s="13">
        <v>2</v>
      </c>
      <c r="P397" s="13">
        <f>ROUND(Source!EM378,O397)</f>
        <v>0</v>
      </c>
      <c r="Q397" s="13"/>
      <c r="R397" s="13"/>
      <c r="S397" s="13"/>
      <c r="T397" s="13"/>
      <c r="U397" s="13"/>
      <c r="V397" s="13"/>
      <c r="W397" s="13">
        <v>0</v>
      </c>
      <c r="X397" s="13">
        <v>1</v>
      </c>
      <c r="Y397" s="13">
        <v>0</v>
      </c>
      <c r="Z397" s="13">
        <v>0</v>
      </c>
      <c r="AA397" s="13">
        <v>1</v>
      </c>
      <c r="AB397" s="13">
        <v>0</v>
      </c>
    </row>
    <row r="398" spans="1:28" x14ac:dyDescent="0.2">
      <c r="A398" s="13">
        <v>50</v>
      </c>
      <c r="B398" s="13">
        <v>0</v>
      </c>
      <c r="C398" s="13">
        <v>0</v>
      </c>
      <c r="D398" s="13">
        <v>1</v>
      </c>
      <c r="E398" s="13">
        <v>230</v>
      </c>
      <c r="F398" s="13">
        <f>ROUND(Source!BA378,O398)</f>
        <v>0</v>
      </c>
      <c r="G398" s="13" t="s">
        <v>137</v>
      </c>
      <c r="H398" s="13" t="s">
        <v>138</v>
      </c>
      <c r="I398" s="13"/>
      <c r="J398" s="13"/>
      <c r="K398" s="13">
        <v>230</v>
      </c>
      <c r="L398" s="13">
        <v>19</v>
      </c>
      <c r="M398" s="13">
        <v>3</v>
      </c>
      <c r="N398" s="13" t="s">
        <v>3</v>
      </c>
      <c r="O398" s="13">
        <v>2</v>
      </c>
      <c r="P398" s="13">
        <f>ROUND(Source!ES378,O398)</f>
        <v>0</v>
      </c>
      <c r="Q398" s="13"/>
      <c r="R398" s="13"/>
      <c r="S398" s="13"/>
      <c r="T398" s="13"/>
      <c r="U398" s="13"/>
      <c r="V398" s="13"/>
      <c r="W398" s="13">
        <v>0</v>
      </c>
      <c r="X398" s="13">
        <v>1</v>
      </c>
      <c r="Y398" s="13">
        <v>0</v>
      </c>
      <c r="Z398" s="13">
        <v>0</v>
      </c>
      <c r="AA398" s="13">
        <v>1</v>
      </c>
      <c r="AB398" s="13">
        <v>0</v>
      </c>
    </row>
    <row r="399" spans="1:28" x14ac:dyDescent="0.2">
      <c r="A399" s="13">
        <v>50</v>
      </c>
      <c r="B399" s="13">
        <v>0</v>
      </c>
      <c r="C399" s="13">
        <v>0</v>
      </c>
      <c r="D399" s="13">
        <v>1</v>
      </c>
      <c r="E399" s="13">
        <v>206</v>
      </c>
      <c r="F399" s="13">
        <f>ROUND(Source!T378,O399)</f>
        <v>0</v>
      </c>
      <c r="G399" s="13" t="s">
        <v>139</v>
      </c>
      <c r="H399" s="13" t="s">
        <v>140</v>
      </c>
      <c r="I399" s="13"/>
      <c r="J399" s="13"/>
      <c r="K399" s="13">
        <v>206</v>
      </c>
      <c r="L399" s="13">
        <v>20</v>
      </c>
      <c r="M399" s="13">
        <v>3</v>
      </c>
      <c r="N399" s="13" t="s">
        <v>3</v>
      </c>
      <c r="O399" s="13">
        <v>2</v>
      </c>
      <c r="P399" s="13">
        <f>ROUND(Source!DL378,O399)</f>
        <v>0</v>
      </c>
      <c r="Q399" s="13"/>
      <c r="R399" s="13"/>
      <c r="S399" s="13"/>
      <c r="T399" s="13"/>
      <c r="U399" s="13"/>
      <c r="V399" s="13"/>
      <c r="W399" s="13">
        <v>0</v>
      </c>
      <c r="X399" s="13">
        <v>1</v>
      </c>
      <c r="Y399" s="13">
        <v>0</v>
      </c>
      <c r="Z399" s="13">
        <v>0</v>
      </c>
      <c r="AA399" s="13">
        <v>1</v>
      </c>
      <c r="AB399" s="13">
        <v>0</v>
      </c>
    </row>
    <row r="400" spans="1:28" x14ac:dyDescent="0.2">
      <c r="A400" s="13">
        <v>50</v>
      </c>
      <c r="B400" s="13">
        <v>0</v>
      </c>
      <c r="C400" s="13">
        <v>0</v>
      </c>
      <c r="D400" s="13">
        <v>1</v>
      </c>
      <c r="E400" s="13">
        <v>207</v>
      </c>
      <c r="F400" s="13">
        <f>Source!U378</f>
        <v>2888.9485703999994</v>
      </c>
      <c r="G400" s="13" t="s">
        <v>141</v>
      </c>
      <c r="H400" s="13" t="s">
        <v>142</v>
      </c>
      <c r="I400" s="13"/>
      <c r="J400" s="13"/>
      <c r="K400" s="13">
        <v>207</v>
      </c>
      <c r="L400" s="13">
        <v>21</v>
      </c>
      <c r="M400" s="13">
        <v>3</v>
      </c>
      <c r="N400" s="13" t="s">
        <v>3</v>
      </c>
      <c r="O400" s="13">
        <v>-1</v>
      </c>
      <c r="P400" s="13">
        <f>Source!DM378</f>
        <v>2888.9485703999994</v>
      </c>
      <c r="Q400" s="13"/>
      <c r="R400" s="13"/>
      <c r="S400" s="13"/>
      <c r="T400" s="13"/>
      <c r="U400" s="13"/>
      <c r="V400" s="13"/>
      <c r="W400" s="13">
        <v>2888.9485703999999</v>
      </c>
      <c r="X400" s="13">
        <v>1</v>
      </c>
      <c r="Y400" s="13">
        <v>2888.9485703999999</v>
      </c>
      <c r="Z400" s="13">
        <v>2888.9485703999999</v>
      </c>
      <c r="AA400" s="13">
        <v>1</v>
      </c>
      <c r="AB400" s="13">
        <v>2888.9485703999999</v>
      </c>
    </row>
    <row r="401" spans="1:255" x14ac:dyDescent="0.2">
      <c r="A401" s="13">
        <v>50</v>
      </c>
      <c r="B401" s="13">
        <v>0</v>
      </c>
      <c r="C401" s="13">
        <v>0</v>
      </c>
      <c r="D401" s="13">
        <v>1</v>
      </c>
      <c r="E401" s="13">
        <v>208</v>
      </c>
      <c r="F401" s="13">
        <f>Source!V378</f>
        <v>0</v>
      </c>
      <c r="G401" s="13" t="s">
        <v>143</v>
      </c>
      <c r="H401" s="13" t="s">
        <v>144</v>
      </c>
      <c r="I401" s="13"/>
      <c r="J401" s="13"/>
      <c r="K401" s="13">
        <v>208</v>
      </c>
      <c r="L401" s="13">
        <v>22</v>
      </c>
      <c r="M401" s="13">
        <v>3</v>
      </c>
      <c r="N401" s="13" t="s">
        <v>3</v>
      </c>
      <c r="O401" s="13">
        <v>-1</v>
      </c>
      <c r="P401" s="13">
        <f>Source!DN378</f>
        <v>0</v>
      </c>
      <c r="Q401" s="13"/>
      <c r="R401" s="13"/>
      <c r="S401" s="13"/>
      <c r="T401" s="13"/>
      <c r="U401" s="13"/>
      <c r="V401" s="13"/>
      <c r="W401" s="13">
        <v>0</v>
      </c>
      <c r="X401" s="13">
        <v>1</v>
      </c>
      <c r="Y401" s="13">
        <v>0</v>
      </c>
      <c r="Z401" s="13">
        <v>0</v>
      </c>
      <c r="AA401" s="13">
        <v>1</v>
      </c>
      <c r="AB401" s="13">
        <v>0</v>
      </c>
    </row>
    <row r="402" spans="1:255" x14ac:dyDescent="0.2">
      <c r="A402" s="13">
        <v>50</v>
      </c>
      <c r="B402" s="13">
        <v>0</v>
      </c>
      <c r="C402" s="13">
        <v>0</v>
      </c>
      <c r="D402" s="13">
        <v>1</v>
      </c>
      <c r="E402" s="13">
        <v>209</v>
      </c>
      <c r="F402" s="13">
        <f>ROUND(Source!W378,O402)</f>
        <v>0</v>
      </c>
      <c r="G402" s="13" t="s">
        <v>145</v>
      </c>
      <c r="H402" s="13" t="s">
        <v>146</v>
      </c>
      <c r="I402" s="13"/>
      <c r="J402" s="13"/>
      <c r="K402" s="13">
        <v>209</v>
      </c>
      <c r="L402" s="13">
        <v>23</v>
      </c>
      <c r="M402" s="13">
        <v>3</v>
      </c>
      <c r="N402" s="13" t="s">
        <v>3</v>
      </c>
      <c r="O402" s="13">
        <v>2</v>
      </c>
      <c r="P402" s="13">
        <f>ROUND(Source!DO378,O402)</f>
        <v>0</v>
      </c>
      <c r="Q402" s="13"/>
      <c r="R402" s="13"/>
      <c r="S402" s="13"/>
      <c r="T402" s="13"/>
      <c r="U402" s="13"/>
      <c r="V402" s="13"/>
      <c r="W402" s="13">
        <v>0</v>
      </c>
      <c r="X402" s="13">
        <v>1</v>
      </c>
      <c r="Y402" s="13">
        <v>0</v>
      </c>
      <c r="Z402" s="13">
        <v>0</v>
      </c>
      <c r="AA402" s="13">
        <v>1</v>
      </c>
      <c r="AB402" s="13">
        <v>0</v>
      </c>
    </row>
    <row r="403" spans="1:255" x14ac:dyDescent="0.2">
      <c r="A403" s="13">
        <v>50</v>
      </c>
      <c r="B403" s="13">
        <v>0</v>
      </c>
      <c r="C403" s="13">
        <v>0</v>
      </c>
      <c r="D403" s="13">
        <v>1</v>
      </c>
      <c r="E403" s="13">
        <v>233</v>
      </c>
      <c r="F403" s="13">
        <f>ROUND(Source!BD378,O403)</f>
        <v>0</v>
      </c>
      <c r="G403" s="13" t="s">
        <v>147</v>
      </c>
      <c r="H403" s="13" t="s">
        <v>148</v>
      </c>
      <c r="I403" s="13"/>
      <c r="J403" s="13"/>
      <c r="K403" s="13">
        <v>233</v>
      </c>
      <c r="L403" s="13">
        <v>24</v>
      </c>
      <c r="M403" s="13">
        <v>3</v>
      </c>
      <c r="N403" s="13" t="s">
        <v>3</v>
      </c>
      <c r="O403" s="13">
        <v>2</v>
      </c>
      <c r="P403" s="13">
        <f>ROUND(Source!EV378,O403)</f>
        <v>0</v>
      </c>
      <c r="Q403" s="13"/>
      <c r="R403" s="13"/>
      <c r="S403" s="13"/>
      <c r="T403" s="13"/>
      <c r="U403" s="13"/>
      <c r="V403" s="13"/>
      <c r="W403" s="13">
        <v>0</v>
      </c>
      <c r="X403" s="13">
        <v>1</v>
      </c>
      <c r="Y403" s="13">
        <v>0</v>
      </c>
      <c r="Z403" s="13">
        <v>0</v>
      </c>
      <c r="AA403" s="13">
        <v>1</v>
      </c>
      <c r="AB403" s="13">
        <v>0</v>
      </c>
    </row>
    <row r="404" spans="1:255" x14ac:dyDescent="0.2">
      <c r="A404" s="13">
        <v>50</v>
      </c>
      <c r="B404" s="13">
        <v>0</v>
      </c>
      <c r="C404" s="13">
        <v>0</v>
      </c>
      <c r="D404" s="13">
        <v>1</v>
      </c>
      <c r="E404" s="13">
        <v>210</v>
      </c>
      <c r="F404" s="13">
        <f>ROUND(Source!X378,O404)</f>
        <v>33486.93</v>
      </c>
      <c r="G404" s="13" t="s">
        <v>149</v>
      </c>
      <c r="H404" s="13" t="s">
        <v>150</v>
      </c>
      <c r="I404" s="13"/>
      <c r="J404" s="13"/>
      <c r="K404" s="13">
        <v>210</v>
      </c>
      <c r="L404" s="13">
        <v>25</v>
      </c>
      <c r="M404" s="13">
        <v>3</v>
      </c>
      <c r="N404" s="13" t="s">
        <v>3</v>
      </c>
      <c r="O404" s="13">
        <v>2</v>
      </c>
      <c r="P404" s="13">
        <f>ROUND(Source!DP378,O404)</f>
        <v>1886987.64</v>
      </c>
      <c r="Q404" s="13"/>
      <c r="R404" s="13"/>
      <c r="S404" s="13"/>
      <c r="T404" s="13"/>
      <c r="U404" s="13"/>
      <c r="V404" s="13"/>
      <c r="W404" s="13">
        <v>33486.93</v>
      </c>
      <c r="X404" s="13">
        <v>1</v>
      </c>
      <c r="Y404" s="13">
        <v>33486.93</v>
      </c>
      <c r="Z404" s="13">
        <v>1886987.64</v>
      </c>
      <c r="AA404" s="13">
        <v>1</v>
      </c>
      <c r="AB404" s="13">
        <v>1886987.64</v>
      </c>
    </row>
    <row r="405" spans="1:255" x14ac:dyDescent="0.2">
      <c r="A405" s="13">
        <v>50</v>
      </c>
      <c r="B405" s="13">
        <v>0</v>
      </c>
      <c r="C405" s="13">
        <v>0</v>
      </c>
      <c r="D405" s="13">
        <v>1</v>
      </c>
      <c r="E405" s="13">
        <v>211</v>
      </c>
      <c r="F405" s="13">
        <f>ROUND(Source!Y378,O405)</f>
        <v>17452.47</v>
      </c>
      <c r="G405" s="13" t="s">
        <v>151</v>
      </c>
      <c r="H405" s="13" t="s">
        <v>152</v>
      </c>
      <c r="I405" s="13"/>
      <c r="J405" s="13"/>
      <c r="K405" s="13">
        <v>211</v>
      </c>
      <c r="L405" s="13">
        <v>26</v>
      </c>
      <c r="M405" s="13">
        <v>3</v>
      </c>
      <c r="N405" s="13" t="s">
        <v>3</v>
      </c>
      <c r="O405" s="13">
        <v>2</v>
      </c>
      <c r="P405" s="13">
        <f>ROUND(Source!DQ378,O405)</f>
        <v>983446.64</v>
      </c>
      <c r="Q405" s="13"/>
      <c r="R405" s="13"/>
      <c r="S405" s="13"/>
      <c r="T405" s="13"/>
      <c r="U405" s="13"/>
      <c r="V405" s="13"/>
      <c r="W405" s="13">
        <v>17452.47</v>
      </c>
      <c r="X405" s="13">
        <v>1</v>
      </c>
      <c r="Y405" s="13">
        <v>17452.47</v>
      </c>
      <c r="Z405" s="13">
        <v>983446.64</v>
      </c>
      <c r="AA405" s="13">
        <v>1</v>
      </c>
      <c r="AB405" s="13">
        <v>983446.64</v>
      </c>
    </row>
    <row r="406" spans="1:255" x14ac:dyDescent="0.2">
      <c r="A406" s="13">
        <v>50</v>
      </c>
      <c r="B406" s="13">
        <v>0</v>
      </c>
      <c r="C406" s="13">
        <v>0</v>
      </c>
      <c r="D406" s="13">
        <v>1</v>
      </c>
      <c r="E406" s="13">
        <v>224</v>
      </c>
      <c r="F406" s="13">
        <f>ROUND(Source!AR378,O406)</f>
        <v>429148.33</v>
      </c>
      <c r="G406" s="13" t="s">
        <v>153</v>
      </c>
      <c r="H406" s="13" t="s">
        <v>154</v>
      </c>
      <c r="I406" s="13"/>
      <c r="J406" s="13"/>
      <c r="K406" s="13">
        <v>224</v>
      </c>
      <c r="L406" s="13">
        <v>27</v>
      </c>
      <c r="M406" s="13">
        <v>3</v>
      </c>
      <c r="N406" s="13" t="s">
        <v>3</v>
      </c>
      <c r="O406" s="13">
        <v>2</v>
      </c>
      <c r="P406" s="13">
        <f>ROUND(Source!EJ378,O406)</f>
        <v>7922643.1299999999</v>
      </c>
      <c r="Q406" s="13"/>
      <c r="R406" s="13"/>
      <c r="S406" s="13"/>
      <c r="T406" s="13"/>
      <c r="U406" s="13"/>
      <c r="V406" s="13"/>
      <c r="W406" s="13">
        <v>429148.33</v>
      </c>
      <c r="X406" s="13">
        <v>1</v>
      </c>
      <c r="Y406" s="13">
        <v>429148.33</v>
      </c>
      <c r="Z406" s="13">
        <v>7922643.1299999999</v>
      </c>
      <c r="AA406" s="13">
        <v>1</v>
      </c>
      <c r="AB406" s="13">
        <v>7922643.1299999999</v>
      </c>
    </row>
    <row r="408" spans="1:255" x14ac:dyDescent="0.2">
      <c r="A408" s="10">
        <v>4</v>
      </c>
      <c r="B408" s="10">
        <v>1</v>
      </c>
      <c r="C408" s="10"/>
      <c r="D408" s="10">
        <f>ROW(A473)</f>
        <v>473</v>
      </c>
      <c r="E408" s="10"/>
      <c r="F408" s="10" t="s">
        <v>40</v>
      </c>
      <c r="G408" s="10" t="s">
        <v>544</v>
      </c>
      <c r="H408" s="10" t="s">
        <v>3</v>
      </c>
      <c r="I408" s="10">
        <v>0</v>
      </c>
      <c r="J408" s="10"/>
      <c r="K408" s="10">
        <v>-1</v>
      </c>
      <c r="L408" s="10"/>
      <c r="M408" s="10" t="s">
        <v>3</v>
      </c>
      <c r="N408" s="10"/>
      <c r="O408" s="10"/>
      <c r="P408" s="10"/>
      <c r="Q408" s="10"/>
      <c r="R408" s="10"/>
      <c r="S408" s="10">
        <v>0</v>
      </c>
      <c r="T408" s="10">
        <v>0</v>
      </c>
      <c r="U408" s="10" t="s">
        <v>3</v>
      </c>
      <c r="V408" s="10">
        <v>0</v>
      </c>
      <c r="W408" s="10"/>
      <c r="X408" s="10"/>
      <c r="Y408" s="10"/>
      <c r="Z408" s="10"/>
      <c r="AA408" s="10"/>
      <c r="AB408" s="10" t="s">
        <v>3</v>
      </c>
      <c r="AC408" s="10" t="s">
        <v>3</v>
      </c>
      <c r="AD408" s="10" t="s">
        <v>3</v>
      </c>
      <c r="AE408" s="10" t="s">
        <v>3</v>
      </c>
      <c r="AF408" s="10" t="s">
        <v>3</v>
      </c>
      <c r="AG408" s="10" t="s">
        <v>3</v>
      </c>
      <c r="AH408" s="10"/>
      <c r="AI408" s="10"/>
      <c r="AJ408" s="10"/>
      <c r="AK408" s="10"/>
      <c r="AL408" s="10"/>
      <c r="AM408" s="10"/>
      <c r="AN408" s="10"/>
      <c r="AO408" s="10"/>
      <c r="AP408" s="10" t="s">
        <v>3</v>
      </c>
      <c r="AQ408" s="10" t="s">
        <v>3</v>
      </c>
      <c r="AR408" s="10" t="s">
        <v>3</v>
      </c>
      <c r="AS408" s="10"/>
      <c r="AT408" s="10"/>
      <c r="AU408" s="10"/>
      <c r="AV408" s="10"/>
      <c r="AW408" s="10"/>
      <c r="AX408" s="10"/>
      <c r="AY408" s="10"/>
      <c r="AZ408" s="10" t="s">
        <v>3</v>
      </c>
      <c r="BA408" s="10"/>
      <c r="BB408" s="10" t="s">
        <v>3</v>
      </c>
      <c r="BC408" s="10" t="s">
        <v>3</v>
      </c>
      <c r="BD408" s="10" t="s">
        <v>3</v>
      </c>
      <c r="BE408" s="10" t="s">
        <v>3</v>
      </c>
      <c r="BF408" s="10" t="s">
        <v>3</v>
      </c>
      <c r="BG408" s="10" t="s">
        <v>3</v>
      </c>
      <c r="BH408" s="10" t="s">
        <v>3</v>
      </c>
      <c r="BI408" s="10" t="s">
        <v>3</v>
      </c>
      <c r="BJ408" s="10" t="s">
        <v>3</v>
      </c>
      <c r="BK408" s="10" t="s">
        <v>3</v>
      </c>
      <c r="BL408" s="10" t="s">
        <v>3</v>
      </c>
      <c r="BM408" s="10" t="s">
        <v>3</v>
      </c>
      <c r="BN408" s="10" t="s">
        <v>3</v>
      </c>
      <c r="BO408" s="10" t="s">
        <v>3</v>
      </c>
      <c r="BP408" s="10" t="s">
        <v>3</v>
      </c>
      <c r="BQ408" s="10"/>
      <c r="BR408" s="10"/>
      <c r="BS408" s="10"/>
      <c r="BT408" s="10"/>
      <c r="BU408" s="10"/>
      <c r="BV408" s="10"/>
      <c r="BW408" s="10"/>
      <c r="BX408" s="10">
        <v>0</v>
      </c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>
        <v>0</v>
      </c>
    </row>
    <row r="410" spans="1:255" x14ac:dyDescent="0.2">
      <c r="A410" s="11">
        <v>52</v>
      </c>
      <c r="B410" s="11">
        <f t="shared" ref="B410:G410" si="373">B473</f>
        <v>1</v>
      </c>
      <c r="C410" s="11">
        <f t="shared" si="373"/>
        <v>4</v>
      </c>
      <c r="D410" s="11">
        <f t="shared" si="373"/>
        <v>408</v>
      </c>
      <c r="E410" s="11">
        <f t="shared" si="373"/>
        <v>0</v>
      </c>
      <c r="F410" s="11" t="str">
        <f t="shared" si="373"/>
        <v>4</v>
      </c>
      <c r="G410" s="11" t="str">
        <f t="shared" si="373"/>
        <v>КНС. Монтажные изделия</v>
      </c>
      <c r="H410" s="11"/>
      <c r="I410" s="11"/>
      <c r="J410" s="11"/>
      <c r="K410" s="11"/>
      <c r="L410" s="11"/>
      <c r="M410" s="11"/>
      <c r="N410" s="11"/>
      <c r="O410" s="11">
        <f t="shared" ref="O410:AT410" si="374">O473</f>
        <v>331239.90999999997</v>
      </c>
      <c r="P410" s="11">
        <f t="shared" si="374"/>
        <v>328766.40999999997</v>
      </c>
      <c r="Q410" s="11">
        <f t="shared" si="374"/>
        <v>99.08</v>
      </c>
      <c r="R410" s="11">
        <f t="shared" si="374"/>
        <v>17.16</v>
      </c>
      <c r="S410" s="11">
        <f t="shared" si="374"/>
        <v>2374.42</v>
      </c>
      <c r="T410" s="11">
        <f t="shared" si="374"/>
        <v>0</v>
      </c>
      <c r="U410" s="11">
        <f t="shared" si="374"/>
        <v>209.23959959999999</v>
      </c>
      <c r="V410" s="11">
        <f t="shared" si="374"/>
        <v>0</v>
      </c>
      <c r="W410" s="11">
        <f t="shared" si="374"/>
        <v>0</v>
      </c>
      <c r="X410" s="11">
        <f t="shared" si="374"/>
        <v>2319.83</v>
      </c>
      <c r="Y410" s="11">
        <f t="shared" si="374"/>
        <v>1219.72</v>
      </c>
      <c r="Z410" s="11">
        <f t="shared" si="374"/>
        <v>0</v>
      </c>
      <c r="AA410" s="11">
        <f t="shared" si="374"/>
        <v>0</v>
      </c>
      <c r="AB410" s="11">
        <f t="shared" si="374"/>
        <v>331239.90999999997</v>
      </c>
      <c r="AC410" s="11">
        <f t="shared" si="374"/>
        <v>328766.40999999997</v>
      </c>
      <c r="AD410" s="11">
        <f t="shared" si="374"/>
        <v>99.08</v>
      </c>
      <c r="AE410" s="11">
        <f t="shared" si="374"/>
        <v>17.16</v>
      </c>
      <c r="AF410" s="11">
        <f t="shared" si="374"/>
        <v>2374.42</v>
      </c>
      <c r="AG410" s="11">
        <f t="shared" si="374"/>
        <v>0</v>
      </c>
      <c r="AH410" s="11">
        <f t="shared" si="374"/>
        <v>209.23959959999999</v>
      </c>
      <c r="AI410" s="11">
        <f t="shared" si="374"/>
        <v>0</v>
      </c>
      <c r="AJ410" s="11">
        <f t="shared" si="374"/>
        <v>0</v>
      </c>
      <c r="AK410" s="11">
        <f t="shared" si="374"/>
        <v>2319.83</v>
      </c>
      <c r="AL410" s="11">
        <f t="shared" si="374"/>
        <v>1219.72</v>
      </c>
      <c r="AM410" s="11">
        <f t="shared" si="374"/>
        <v>0</v>
      </c>
      <c r="AN410" s="11">
        <f t="shared" si="374"/>
        <v>0</v>
      </c>
      <c r="AO410" s="11">
        <f t="shared" si="374"/>
        <v>0</v>
      </c>
      <c r="AP410" s="11">
        <f t="shared" si="374"/>
        <v>0</v>
      </c>
      <c r="AQ410" s="11">
        <f t="shared" si="374"/>
        <v>0</v>
      </c>
      <c r="AR410" s="11">
        <f t="shared" si="374"/>
        <v>334779.46000000002</v>
      </c>
      <c r="AS410" s="11">
        <f t="shared" si="374"/>
        <v>0</v>
      </c>
      <c r="AT410" s="11">
        <f t="shared" si="374"/>
        <v>334779.46000000002</v>
      </c>
      <c r="AU410" s="11">
        <f t="shared" ref="AU410:BZ410" si="375">AU473</f>
        <v>0</v>
      </c>
      <c r="AV410" s="11">
        <f t="shared" si="375"/>
        <v>328766.40999999997</v>
      </c>
      <c r="AW410" s="11">
        <f t="shared" si="375"/>
        <v>328766.40999999997</v>
      </c>
      <c r="AX410" s="11">
        <f t="shared" si="375"/>
        <v>0</v>
      </c>
      <c r="AY410" s="11">
        <f t="shared" si="375"/>
        <v>328766.40999999997</v>
      </c>
      <c r="AZ410" s="11">
        <f t="shared" si="375"/>
        <v>0</v>
      </c>
      <c r="BA410" s="11">
        <f t="shared" si="375"/>
        <v>0</v>
      </c>
      <c r="BB410" s="11">
        <f t="shared" si="375"/>
        <v>0</v>
      </c>
      <c r="BC410" s="11">
        <f t="shared" si="375"/>
        <v>0</v>
      </c>
      <c r="BD410" s="11">
        <f t="shared" si="375"/>
        <v>0</v>
      </c>
      <c r="BE410" s="11">
        <f t="shared" si="375"/>
        <v>0</v>
      </c>
      <c r="BF410" s="11">
        <f t="shared" si="375"/>
        <v>0</v>
      </c>
      <c r="BG410" s="11">
        <f t="shared" si="375"/>
        <v>0</v>
      </c>
      <c r="BH410" s="11">
        <f t="shared" si="375"/>
        <v>0</v>
      </c>
      <c r="BI410" s="11">
        <f t="shared" si="375"/>
        <v>0</v>
      </c>
      <c r="BJ410" s="11">
        <f t="shared" si="375"/>
        <v>0</v>
      </c>
      <c r="BK410" s="11">
        <f t="shared" si="375"/>
        <v>0</v>
      </c>
      <c r="BL410" s="11">
        <f t="shared" si="375"/>
        <v>0</v>
      </c>
      <c r="BM410" s="11">
        <f t="shared" si="375"/>
        <v>0</v>
      </c>
      <c r="BN410" s="11">
        <f t="shared" si="375"/>
        <v>0</v>
      </c>
      <c r="BO410" s="11">
        <f t="shared" si="375"/>
        <v>0</v>
      </c>
      <c r="BP410" s="11">
        <f t="shared" si="375"/>
        <v>0</v>
      </c>
      <c r="BQ410" s="11">
        <f t="shared" si="375"/>
        <v>0</v>
      </c>
      <c r="BR410" s="11">
        <f t="shared" si="375"/>
        <v>0</v>
      </c>
      <c r="BS410" s="11">
        <f t="shared" si="375"/>
        <v>0</v>
      </c>
      <c r="BT410" s="11">
        <f t="shared" si="375"/>
        <v>0</v>
      </c>
      <c r="BU410" s="11">
        <f t="shared" si="375"/>
        <v>0</v>
      </c>
      <c r="BV410" s="11">
        <f t="shared" si="375"/>
        <v>0</v>
      </c>
      <c r="BW410" s="11">
        <f t="shared" si="375"/>
        <v>0</v>
      </c>
      <c r="BX410" s="11">
        <f t="shared" si="375"/>
        <v>0</v>
      </c>
      <c r="BY410" s="11">
        <f t="shared" si="375"/>
        <v>0</v>
      </c>
      <c r="BZ410" s="11">
        <f t="shared" si="375"/>
        <v>0</v>
      </c>
      <c r="CA410" s="11">
        <f t="shared" ref="CA410:DF410" si="376">CA473</f>
        <v>334779.46000000002</v>
      </c>
      <c r="CB410" s="11">
        <f t="shared" si="376"/>
        <v>0</v>
      </c>
      <c r="CC410" s="11">
        <f t="shared" si="376"/>
        <v>334779.46000000002</v>
      </c>
      <c r="CD410" s="11">
        <f t="shared" si="376"/>
        <v>0</v>
      </c>
      <c r="CE410" s="11">
        <f t="shared" si="376"/>
        <v>328766.40999999997</v>
      </c>
      <c r="CF410" s="11">
        <f t="shared" si="376"/>
        <v>328766.40999999997</v>
      </c>
      <c r="CG410" s="11">
        <f t="shared" si="376"/>
        <v>0</v>
      </c>
      <c r="CH410" s="11">
        <f t="shared" si="376"/>
        <v>328766.40999999997</v>
      </c>
      <c r="CI410" s="11">
        <f t="shared" si="376"/>
        <v>0</v>
      </c>
      <c r="CJ410" s="11">
        <f t="shared" si="376"/>
        <v>0</v>
      </c>
      <c r="CK410" s="11">
        <f t="shared" si="376"/>
        <v>0</v>
      </c>
      <c r="CL410" s="11">
        <f t="shared" si="376"/>
        <v>0</v>
      </c>
      <c r="CM410" s="11">
        <f t="shared" si="376"/>
        <v>0</v>
      </c>
      <c r="CN410" s="11">
        <f t="shared" si="376"/>
        <v>0</v>
      </c>
      <c r="CO410" s="11">
        <f t="shared" si="376"/>
        <v>0</v>
      </c>
      <c r="CP410" s="11">
        <f t="shared" si="376"/>
        <v>0</v>
      </c>
      <c r="CQ410" s="11">
        <f t="shared" si="376"/>
        <v>0</v>
      </c>
      <c r="CR410" s="11">
        <f t="shared" si="376"/>
        <v>0</v>
      </c>
      <c r="CS410" s="11">
        <f t="shared" si="376"/>
        <v>0</v>
      </c>
      <c r="CT410" s="11">
        <f t="shared" si="376"/>
        <v>0</v>
      </c>
      <c r="CU410" s="11">
        <f t="shared" si="376"/>
        <v>0</v>
      </c>
      <c r="CV410" s="11">
        <f t="shared" si="376"/>
        <v>0</v>
      </c>
      <c r="CW410" s="11">
        <f t="shared" si="376"/>
        <v>0</v>
      </c>
      <c r="CX410" s="11">
        <f t="shared" si="376"/>
        <v>0</v>
      </c>
      <c r="CY410" s="11">
        <f t="shared" si="376"/>
        <v>0</v>
      </c>
      <c r="CZ410" s="11">
        <f t="shared" si="376"/>
        <v>0</v>
      </c>
      <c r="DA410" s="11">
        <f t="shared" si="376"/>
        <v>0</v>
      </c>
      <c r="DB410" s="11">
        <f t="shared" si="376"/>
        <v>0</v>
      </c>
      <c r="DC410" s="11">
        <f t="shared" si="376"/>
        <v>0</v>
      </c>
      <c r="DD410" s="11">
        <f t="shared" si="376"/>
        <v>0</v>
      </c>
      <c r="DE410" s="11">
        <f t="shared" si="376"/>
        <v>0</v>
      </c>
      <c r="DF410" s="11">
        <f t="shared" si="376"/>
        <v>0</v>
      </c>
      <c r="DG410" s="12">
        <f t="shared" ref="DG410:EL410" si="377">DG473</f>
        <v>2087999.32</v>
      </c>
      <c r="DH410" s="12">
        <f t="shared" si="377"/>
        <v>1952357.75</v>
      </c>
      <c r="DI410" s="12">
        <f t="shared" si="377"/>
        <v>1843.01</v>
      </c>
      <c r="DJ410" s="12">
        <f t="shared" si="377"/>
        <v>966.96</v>
      </c>
      <c r="DK410" s="12">
        <f t="shared" si="377"/>
        <v>133798.56</v>
      </c>
      <c r="DL410" s="12">
        <f t="shared" si="377"/>
        <v>0</v>
      </c>
      <c r="DM410" s="12">
        <f t="shared" si="377"/>
        <v>209.23959959999999</v>
      </c>
      <c r="DN410" s="12">
        <f t="shared" si="377"/>
        <v>0</v>
      </c>
      <c r="DO410" s="12">
        <f t="shared" si="377"/>
        <v>0</v>
      </c>
      <c r="DP410" s="12">
        <f t="shared" si="377"/>
        <v>130722.55</v>
      </c>
      <c r="DQ410" s="12">
        <f t="shared" si="377"/>
        <v>68730.42</v>
      </c>
      <c r="DR410" s="12">
        <f t="shared" si="377"/>
        <v>0</v>
      </c>
      <c r="DS410" s="12">
        <f t="shared" si="377"/>
        <v>0</v>
      </c>
      <c r="DT410" s="12">
        <f t="shared" si="377"/>
        <v>2087999.32</v>
      </c>
      <c r="DU410" s="12">
        <f t="shared" si="377"/>
        <v>1952357.75</v>
      </c>
      <c r="DV410" s="12">
        <f t="shared" si="377"/>
        <v>1843.01</v>
      </c>
      <c r="DW410" s="12">
        <f t="shared" si="377"/>
        <v>966.96</v>
      </c>
      <c r="DX410" s="12">
        <f t="shared" si="377"/>
        <v>133798.56</v>
      </c>
      <c r="DY410" s="12">
        <f t="shared" si="377"/>
        <v>0</v>
      </c>
      <c r="DZ410" s="12">
        <f t="shared" si="377"/>
        <v>209.23959959999999</v>
      </c>
      <c r="EA410" s="12">
        <f t="shared" si="377"/>
        <v>0</v>
      </c>
      <c r="EB410" s="12">
        <f t="shared" si="377"/>
        <v>0</v>
      </c>
      <c r="EC410" s="12">
        <f t="shared" si="377"/>
        <v>130722.55</v>
      </c>
      <c r="ED410" s="12">
        <f t="shared" si="377"/>
        <v>68730.42</v>
      </c>
      <c r="EE410" s="12">
        <f t="shared" si="377"/>
        <v>0</v>
      </c>
      <c r="EF410" s="12">
        <f t="shared" si="377"/>
        <v>0</v>
      </c>
      <c r="EG410" s="12">
        <f t="shared" si="377"/>
        <v>0</v>
      </c>
      <c r="EH410" s="12">
        <f t="shared" si="377"/>
        <v>0</v>
      </c>
      <c r="EI410" s="12">
        <f t="shared" si="377"/>
        <v>0</v>
      </c>
      <c r="EJ410" s="12">
        <f t="shared" si="377"/>
        <v>2287452.29</v>
      </c>
      <c r="EK410" s="12">
        <f t="shared" si="377"/>
        <v>0</v>
      </c>
      <c r="EL410" s="12">
        <f t="shared" si="377"/>
        <v>2287452.29</v>
      </c>
      <c r="EM410" s="12">
        <f t="shared" ref="EM410:FR410" si="378">EM473</f>
        <v>0</v>
      </c>
      <c r="EN410" s="12">
        <f t="shared" si="378"/>
        <v>1952357.75</v>
      </c>
      <c r="EO410" s="12">
        <f t="shared" si="378"/>
        <v>1952357.75</v>
      </c>
      <c r="EP410" s="12">
        <f t="shared" si="378"/>
        <v>0</v>
      </c>
      <c r="EQ410" s="12">
        <f t="shared" si="378"/>
        <v>1952357.75</v>
      </c>
      <c r="ER410" s="12">
        <f t="shared" si="378"/>
        <v>0</v>
      </c>
      <c r="ES410" s="12">
        <f t="shared" si="378"/>
        <v>0</v>
      </c>
      <c r="ET410" s="12">
        <f t="shared" si="378"/>
        <v>0</v>
      </c>
      <c r="EU410" s="12">
        <f t="shared" si="378"/>
        <v>0</v>
      </c>
      <c r="EV410" s="12">
        <f t="shared" si="378"/>
        <v>0</v>
      </c>
      <c r="EW410" s="12">
        <f t="shared" si="378"/>
        <v>0</v>
      </c>
      <c r="EX410" s="12">
        <f t="shared" si="378"/>
        <v>0</v>
      </c>
      <c r="EY410" s="12">
        <f t="shared" si="378"/>
        <v>0</v>
      </c>
      <c r="EZ410" s="12">
        <f t="shared" si="378"/>
        <v>0</v>
      </c>
      <c r="FA410" s="12">
        <f t="shared" si="378"/>
        <v>0</v>
      </c>
      <c r="FB410" s="12">
        <f t="shared" si="378"/>
        <v>0</v>
      </c>
      <c r="FC410" s="12">
        <f t="shared" si="378"/>
        <v>0</v>
      </c>
      <c r="FD410" s="12">
        <f t="shared" si="378"/>
        <v>0</v>
      </c>
      <c r="FE410" s="12">
        <f t="shared" si="378"/>
        <v>0</v>
      </c>
      <c r="FF410" s="12">
        <f t="shared" si="378"/>
        <v>0</v>
      </c>
      <c r="FG410" s="12">
        <f t="shared" si="378"/>
        <v>0</v>
      </c>
      <c r="FH410" s="12">
        <f t="shared" si="378"/>
        <v>0</v>
      </c>
      <c r="FI410" s="12">
        <f t="shared" si="378"/>
        <v>0</v>
      </c>
      <c r="FJ410" s="12">
        <f t="shared" si="378"/>
        <v>0</v>
      </c>
      <c r="FK410" s="12">
        <f t="shared" si="378"/>
        <v>0</v>
      </c>
      <c r="FL410" s="12">
        <f t="shared" si="378"/>
        <v>0</v>
      </c>
      <c r="FM410" s="12">
        <f t="shared" si="378"/>
        <v>0</v>
      </c>
      <c r="FN410" s="12">
        <f t="shared" si="378"/>
        <v>0</v>
      </c>
      <c r="FO410" s="12">
        <f t="shared" si="378"/>
        <v>0</v>
      </c>
      <c r="FP410" s="12">
        <f t="shared" si="378"/>
        <v>0</v>
      </c>
      <c r="FQ410" s="12">
        <f t="shared" si="378"/>
        <v>0</v>
      </c>
      <c r="FR410" s="12">
        <f t="shared" si="378"/>
        <v>0</v>
      </c>
      <c r="FS410" s="12">
        <f t="shared" ref="FS410:GX410" si="379">FS473</f>
        <v>2287452.29</v>
      </c>
      <c r="FT410" s="12">
        <f t="shared" si="379"/>
        <v>0</v>
      </c>
      <c r="FU410" s="12">
        <f t="shared" si="379"/>
        <v>2287452.29</v>
      </c>
      <c r="FV410" s="12">
        <f t="shared" si="379"/>
        <v>0</v>
      </c>
      <c r="FW410" s="12">
        <f t="shared" si="379"/>
        <v>1952357.75</v>
      </c>
      <c r="FX410" s="12">
        <f t="shared" si="379"/>
        <v>1952357.75</v>
      </c>
      <c r="FY410" s="12">
        <f t="shared" si="379"/>
        <v>0</v>
      </c>
      <c r="FZ410" s="12">
        <f t="shared" si="379"/>
        <v>1952357.75</v>
      </c>
      <c r="GA410" s="12">
        <f t="shared" si="379"/>
        <v>0</v>
      </c>
      <c r="GB410" s="12">
        <f t="shared" si="379"/>
        <v>0</v>
      </c>
      <c r="GC410" s="12">
        <f t="shared" si="379"/>
        <v>0</v>
      </c>
      <c r="GD410" s="12">
        <f t="shared" si="379"/>
        <v>0</v>
      </c>
      <c r="GE410" s="12">
        <f t="shared" si="379"/>
        <v>0</v>
      </c>
      <c r="GF410" s="12">
        <f t="shared" si="379"/>
        <v>0</v>
      </c>
      <c r="GG410" s="12">
        <f t="shared" si="379"/>
        <v>0</v>
      </c>
      <c r="GH410" s="12">
        <f t="shared" si="379"/>
        <v>0</v>
      </c>
      <c r="GI410" s="12">
        <f t="shared" si="379"/>
        <v>0</v>
      </c>
      <c r="GJ410" s="12">
        <f t="shared" si="379"/>
        <v>0</v>
      </c>
      <c r="GK410" s="12">
        <f t="shared" si="379"/>
        <v>0</v>
      </c>
      <c r="GL410" s="12">
        <f t="shared" si="379"/>
        <v>0</v>
      </c>
      <c r="GM410" s="12">
        <f t="shared" si="379"/>
        <v>0</v>
      </c>
      <c r="GN410" s="12">
        <f t="shared" si="379"/>
        <v>0</v>
      </c>
      <c r="GO410" s="12">
        <f t="shared" si="379"/>
        <v>0</v>
      </c>
      <c r="GP410" s="12">
        <f t="shared" si="379"/>
        <v>0</v>
      </c>
      <c r="GQ410" s="12">
        <f t="shared" si="379"/>
        <v>0</v>
      </c>
      <c r="GR410" s="12">
        <f t="shared" si="379"/>
        <v>0</v>
      </c>
      <c r="GS410" s="12">
        <f t="shared" si="379"/>
        <v>0</v>
      </c>
      <c r="GT410" s="12">
        <f t="shared" si="379"/>
        <v>0</v>
      </c>
      <c r="GU410" s="12">
        <f t="shared" si="379"/>
        <v>0</v>
      </c>
      <c r="GV410" s="12">
        <f t="shared" si="379"/>
        <v>0</v>
      </c>
      <c r="GW410" s="12">
        <f t="shared" si="379"/>
        <v>0</v>
      </c>
      <c r="GX410" s="12">
        <f t="shared" si="379"/>
        <v>0</v>
      </c>
    </row>
    <row r="412" spans="1:255" x14ac:dyDescent="0.2">
      <c r="A412" s="2">
        <v>17</v>
      </c>
      <c r="B412" s="2">
        <v>1</v>
      </c>
      <c r="C412" s="2">
        <f>ROW(SmtRes!A592)</f>
        <v>592</v>
      </c>
      <c r="D412" s="2">
        <f>ROW(EtalonRes!A687)</f>
        <v>687</v>
      </c>
      <c r="E412" s="2" t="s">
        <v>545</v>
      </c>
      <c r="F412" s="2" t="s">
        <v>85</v>
      </c>
      <c r="G412" s="2" t="s">
        <v>546</v>
      </c>
      <c r="H412" s="2" t="s">
        <v>87</v>
      </c>
      <c r="I412" s="2">
        <f>ROUND(450/100,9)</f>
        <v>4.5</v>
      </c>
      <c r="J412" s="2">
        <v>0</v>
      </c>
      <c r="K412" s="2">
        <f>ROUND(450/100,9)</f>
        <v>4.5</v>
      </c>
      <c r="L412" s="2"/>
      <c r="M412" s="2"/>
      <c r="N412" s="2"/>
      <c r="O412" s="2">
        <f t="shared" ref="O412:O443" si="380">ROUND(CP412,2)</f>
        <v>1254.3800000000001</v>
      </c>
      <c r="P412" s="2">
        <f t="shared" ref="P412:P443" si="381">ROUND((ROUND((AC412*AW412*I412),2)*BC412),2)</f>
        <v>51.03</v>
      </c>
      <c r="Q412" s="2">
        <f>(ROUND((ROUND((((ET412*1.2))*AV412*I412),2)*BB412),2)+ROUND((ROUND(((AE412-((EU412*1.2)))*AV412*I412),2)*BS412),2))</f>
        <v>37.71</v>
      </c>
      <c r="R412" s="2">
        <f>(ROUND((ROUND((((EU412*1.2))*AV412*I412),2)*BS412),2)+ROUND((ROUND(((AE412-((EU412*1.2)))*AV412*I412),2)*BS412),2))</f>
        <v>6.78</v>
      </c>
      <c r="S412" s="2">
        <f t="shared" ref="S412:S443" si="382">ROUND((ROUND((AF412*AV412*I412),2)*BA412),2)</f>
        <v>1165.6400000000001</v>
      </c>
      <c r="T412" s="2">
        <f t="shared" ref="T412:T443" si="383">ROUND(CU412*I412,2)</f>
        <v>0</v>
      </c>
      <c r="U412" s="2">
        <f t="shared" ref="U412:U443" si="384">CV412*I412</f>
        <v>102.559932</v>
      </c>
      <c r="V412" s="2">
        <f t="shared" ref="V412:V443" si="385">CW412*I412</f>
        <v>0</v>
      </c>
      <c r="W412" s="2">
        <f t="shared" ref="W412:W443" si="386">ROUND(CX412*I412,2)</f>
        <v>0</v>
      </c>
      <c r="X412" s="2">
        <f>(ROUND((((S412+ROUND((ROUND((((EU412*1.2))*AV412*I412),2)*BS412),2))*AT412)/100),2)+ROUND(((ROUND((ROUND(((AE412-((EU412*1.2)))*AV412*I412),2)*BS412),2)*AT412)/100),2))</f>
        <v>1137.25</v>
      </c>
      <c r="Y412" s="2">
        <f>(ROUND((((S412+ROUND((ROUND((((EU412*1.2))*AV412*I412),2)*BS412),2))*AU412)/100),2)+ROUND(((ROUND((ROUND(((AE412-((EU412*1.2)))*AV412*I412),2)*BS412),2)*AU412)/100),2))</f>
        <v>597.92999999999995</v>
      </c>
      <c r="Z412" s="2"/>
      <c r="AA412" s="2">
        <v>55929113</v>
      </c>
      <c r="AB412" s="2">
        <f t="shared" ref="AB412:AB443" si="387">ROUND((AC412+AD412+AF412),6)</f>
        <v>266.74799999999999</v>
      </c>
      <c r="AC412" s="2">
        <f>ROUND(((ES412*1)),6)</f>
        <v>11.34</v>
      </c>
      <c r="AD412" s="2">
        <f>ROUND(((((ET412*1.2))-((EU412*1.2)))+AE412),6)</f>
        <v>8.0039999999999996</v>
      </c>
      <c r="AE412" s="2">
        <f>ROUND(((EU412*1.2)),6)</f>
        <v>1.44</v>
      </c>
      <c r="AF412" s="2">
        <f>ROUND(((EV412*1.2)),6)</f>
        <v>247.404</v>
      </c>
      <c r="AG412" s="2">
        <f t="shared" ref="AG412:AG443" si="388">ROUND((AP412),6)</f>
        <v>0</v>
      </c>
      <c r="AH412" s="2">
        <f>((EW412*1.2))</f>
        <v>21.768000000000001</v>
      </c>
      <c r="AI412" s="2">
        <f>((EX412*1.2))</f>
        <v>0</v>
      </c>
      <c r="AJ412" s="2">
        <f t="shared" ref="AJ412:AJ443" si="389">(AS412)</f>
        <v>0</v>
      </c>
      <c r="AK412" s="2">
        <v>224.18</v>
      </c>
      <c r="AL412" s="2">
        <v>11.34</v>
      </c>
      <c r="AM412" s="2">
        <v>6.67</v>
      </c>
      <c r="AN412" s="2">
        <v>1.2</v>
      </c>
      <c r="AO412" s="2">
        <v>206.17</v>
      </c>
      <c r="AP412" s="2">
        <v>0</v>
      </c>
      <c r="AQ412" s="2">
        <v>18.14</v>
      </c>
      <c r="AR412" s="2">
        <v>0</v>
      </c>
      <c r="AS412" s="2">
        <v>0</v>
      </c>
      <c r="AT412" s="2">
        <v>97</v>
      </c>
      <c r="AU412" s="2">
        <v>51</v>
      </c>
      <c r="AV412" s="2">
        <v>1.0469999999999999</v>
      </c>
      <c r="AW412" s="2">
        <v>1</v>
      </c>
      <c r="AX412" s="2"/>
      <c r="AY412" s="2"/>
      <c r="AZ412" s="2">
        <v>1</v>
      </c>
      <c r="BA412" s="2">
        <v>1</v>
      </c>
      <c r="BB412" s="2">
        <v>1</v>
      </c>
      <c r="BC412" s="2">
        <v>1</v>
      </c>
      <c r="BD412" s="2" t="s">
        <v>3</v>
      </c>
      <c r="BE412" s="2" t="s">
        <v>3</v>
      </c>
      <c r="BF412" s="2" t="s">
        <v>3</v>
      </c>
      <c r="BG412" s="2" t="s">
        <v>3</v>
      </c>
      <c r="BH412" s="2">
        <v>0</v>
      </c>
      <c r="BI412" s="2">
        <v>2</v>
      </c>
      <c r="BJ412" s="2" t="s">
        <v>88</v>
      </c>
      <c r="BK412" s="2"/>
      <c r="BL412" s="2"/>
      <c r="BM412" s="2">
        <v>67</v>
      </c>
      <c r="BN412" s="2">
        <v>0</v>
      </c>
      <c r="BO412" s="2" t="s">
        <v>85</v>
      </c>
      <c r="BP412" s="2">
        <v>1</v>
      </c>
      <c r="BQ412" s="2">
        <v>40</v>
      </c>
      <c r="BR412" s="2">
        <v>0</v>
      </c>
      <c r="BS412" s="2">
        <v>1</v>
      </c>
      <c r="BT412" s="2">
        <v>1</v>
      </c>
      <c r="BU412" s="2">
        <v>1</v>
      </c>
      <c r="BV412" s="2">
        <v>1</v>
      </c>
      <c r="BW412" s="2">
        <v>1</v>
      </c>
      <c r="BX412" s="2">
        <v>1</v>
      </c>
      <c r="BY412" s="2" t="s">
        <v>3</v>
      </c>
      <c r="BZ412" s="2">
        <v>97</v>
      </c>
      <c r="CA412" s="2">
        <v>51</v>
      </c>
      <c r="CB412" s="2" t="s">
        <v>3</v>
      </c>
      <c r="CC412" s="2"/>
      <c r="CD412" s="2"/>
      <c r="CE412" s="2">
        <v>1566</v>
      </c>
      <c r="CF412" s="2">
        <v>0</v>
      </c>
      <c r="CG412" s="2">
        <v>0</v>
      </c>
      <c r="CH412" s="2"/>
      <c r="CI412" s="2"/>
      <c r="CJ412" s="2"/>
      <c r="CK412" s="2"/>
      <c r="CL412" s="2"/>
      <c r="CM412" s="2">
        <v>0</v>
      </c>
      <c r="CN412" s="2" t="s">
        <v>1250</v>
      </c>
      <c r="CO412" s="2">
        <v>0</v>
      </c>
      <c r="CP412" s="2">
        <f t="shared" ref="CP412:CP443" si="390">(P412+Q412+S412)</f>
        <v>1254.3800000000001</v>
      </c>
      <c r="CQ412" s="2">
        <f t="shared" ref="CQ412:CQ443" si="391">ROUND((ROUND((AC412*AW412*1),2)*BC412),2)</f>
        <v>11.34</v>
      </c>
      <c r="CR412" s="2">
        <f>(ROUND((ROUND((((ET412*1.2))*AV412*1),2)*BB412),2)+ROUND((ROUND(((AE412-((EU412*1.2)))*AV412*1),2)*BS412),2))</f>
        <v>8.3800000000000008</v>
      </c>
      <c r="CS412" s="2">
        <f>(ROUND((ROUND((((EU412*1.2))*AV412*1),2)*BS412),2)+ROUND((ROUND(((AE412-((EU412*1.2)))*AV412*1),2)*BS412),2))</f>
        <v>1.51</v>
      </c>
      <c r="CT412" s="2">
        <f t="shared" ref="CT412:CT443" si="392">ROUND((ROUND((AF412*AV412*1),2)*BA412),2)</f>
        <v>259.02999999999997</v>
      </c>
      <c r="CU412" s="2">
        <f t="shared" ref="CU412:CU443" si="393">AG412</f>
        <v>0</v>
      </c>
      <c r="CV412" s="2">
        <f t="shared" ref="CV412:CV443" si="394">(AH412*AV412)</f>
        <v>22.791096</v>
      </c>
      <c r="CW412" s="2">
        <f t="shared" ref="CW412:CW443" si="395">AI412</f>
        <v>0</v>
      </c>
      <c r="CX412" s="2">
        <f t="shared" ref="CX412:CX443" si="396">AJ412</f>
        <v>0</v>
      </c>
      <c r="CY412" s="2">
        <f>(ROUND((((S412+ROUND((ROUND((((EU412*1.2))*AV412*1),2)*BS412),2))*AT412)/100),2)+ROUND(((ROUND((ROUND(((AE412-((EU412*1.2)))*AV412*1),2)*BS412),2)*AT412)/100),2))</f>
        <v>1132.1400000000001</v>
      </c>
      <c r="CZ412" s="2">
        <f>(ROUND((((S412+ROUND((ROUND((((EU412*1.2))*AV412*1),2)*BS412),2))*AU412)/100),2)+ROUND(((ROUND((ROUND(((AE412-((EU412*1.2)))*AV412*1),2)*BS412),2)*AU412)/100),2))</f>
        <v>595.25</v>
      </c>
      <c r="DA412" s="2"/>
      <c r="DB412" s="2">
        <v>133</v>
      </c>
      <c r="DC412" s="2" t="s">
        <v>3</v>
      </c>
      <c r="DD412" s="2" t="s">
        <v>62</v>
      </c>
      <c r="DE412" s="2" t="s">
        <v>63</v>
      </c>
      <c r="DF412" s="2" t="s">
        <v>63</v>
      </c>
      <c r="DG412" s="2" t="s">
        <v>63</v>
      </c>
      <c r="DH412" s="2" t="s">
        <v>3</v>
      </c>
      <c r="DI412" s="2" t="s">
        <v>63</v>
      </c>
      <c r="DJ412" s="2" t="s">
        <v>63</v>
      </c>
      <c r="DK412" s="2" t="s">
        <v>3</v>
      </c>
      <c r="DL412" s="2" t="s">
        <v>3</v>
      </c>
      <c r="DM412" s="2" t="s">
        <v>3</v>
      </c>
      <c r="DN412" s="2">
        <v>0</v>
      </c>
      <c r="DO412" s="2">
        <v>0</v>
      </c>
      <c r="DP412" s="2">
        <v>1</v>
      </c>
      <c r="DQ412" s="2">
        <v>1</v>
      </c>
      <c r="DR412" s="2"/>
      <c r="DS412" s="2"/>
      <c r="DT412" s="2"/>
      <c r="DU412" s="2">
        <v>1013</v>
      </c>
      <c r="DV412" s="2" t="s">
        <v>87</v>
      </c>
      <c r="DW412" s="2" t="s">
        <v>87</v>
      </c>
      <c r="DX412" s="2">
        <v>1</v>
      </c>
      <c r="DY412" s="2"/>
      <c r="DZ412" s="2" t="s">
        <v>3</v>
      </c>
      <c r="EA412" s="2" t="s">
        <v>3</v>
      </c>
      <c r="EB412" s="2" t="s">
        <v>3</v>
      </c>
      <c r="EC412" s="2" t="s">
        <v>3</v>
      </c>
      <c r="ED412" s="2"/>
      <c r="EE412" s="2">
        <v>55393699</v>
      </c>
      <c r="EF412" s="2">
        <v>40</v>
      </c>
      <c r="EG412" s="2" t="s">
        <v>26</v>
      </c>
      <c r="EH412" s="2">
        <v>0</v>
      </c>
      <c r="EI412" s="2" t="s">
        <v>3</v>
      </c>
      <c r="EJ412" s="2">
        <v>2</v>
      </c>
      <c r="EK412" s="2">
        <v>67</v>
      </c>
      <c r="EL412" s="2" t="s">
        <v>72</v>
      </c>
      <c r="EM412" s="2" t="s">
        <v>73</v>
      </c>
      <c r="EN412" s="2"/>
      <c r="EO412" s="2" t="s">
        <v>67</v>
      </c>
      <c r="EP412" s="2"/>
      <c r="EQ412" s="2">
        <v>0</v>
      </c>
      <c r="ER412" s="2">
        <v>224.18</v>
      </c>
      <c r="ES412" s="2">
        <v>11.34</v>
      </c>
      <c r="ET412" s="2">
        <v>6.67</v>
      </c>
      <c r="EU412" s="2">
        <v>1.2</v>
      </c>
      <c r="EV412" s="2">
        <v>206.17</v>
      </c>
      <c r="EW412" s="2">
        <v>18.14</v>
      </c>
      <c r="EX412" s="2">
        <v>0</v>
      </c>
      <c r="EY412" s="2">
        <v>0</v>
      </c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>
        <v>0</v>
      </c>
      <c r="FR412" s="2">
        <v>0</v>
      </c>
      <c r="FS412" s="2">
        <v>0</v>
      </c>
      <c r="FT412" s="2"/>
      <c r="FU412" s="2"/>
      <c r="FV412" s="2"/>
      <c r="FW412" s="2"/>
      <c r="FX412" s="2">
        <v>97</v>
      </c>
      <c r="FY412" s="2">
        <v>51</v>
      </c>
      <c r="FZ412" s="2"/>
      <c r="GA412" s="2" t="s">
        <v>3</v>
      </c>
      <c r="GB412" s="2"/>
      <c r="GC412" s="2"/>
      <c r="GD412" s="2">
        <v>1</v>
      </c>
      <c r="GE412" s="2"/>
      <c r="GF412" s="2">
        <v>574394840</v>
      </c>
      <c r="GG412" s="2">
        <v>2</v>
      </c>
      <c r="GH412" s="2">
        <v>1</v>
      </c>
      <c r="GI412" s="2">
        <v>2</v>
      </c>
      <c r="GJ412" s="2">
        <v>0</v>
      </c>
      <c r="GK412" s="2">
        <v>0</v>
      </c>
      <c r="GL412" s="2">
        <f t="shared" ref="GL412:GL443" si="397">ROUND(IF(AND(BH412=3,BI412=3,FS412&lt;&gt;0),P412,0),2)</f>
        <v>0</v>
      </c>
      <c r="GM412" s="2">
        <f t="shared" ref="GM412:GM443" si="398">ROUND(O412+X412+Y412,2)+GX412</f>
        <v>2989.56</v>
      </c>
      <c r="GN412" s="2">
        <f t="shared" ref="GN412:GN443" si="399">IF(OR(BI412=0,BI412=1),GM412-GX412,0)</f>
        <v>0</v>
      </c>
      <c r="GO412" s="2">
        <f t="shared" ref="GO412:GO443" si="400">IF(BI412=2,GM412-GX412,0)</f>
        <v>2989.56</v>
      </c>
      <c r="GP412" s="2">
        <f t="shared" ref="GP412:GP443" si="401">IF(BI412=4,GM412-GX412,0)</f>
        <v>0</v>
      </c>
      <c r="GQ412" s="2"/>
      <c r="GR412" s="2">
        <v>0</v>
      </c>
      <c r="GS412" s="2">
        <v>3</v>
      </c>
      <c r="GT412" s="2">
        <v>0</v>
      </c>
      <c r="GU412" s="2" t="s">
        <v>3</v>
      </c>
      <c r="GV412" s="2">
        <f t="shared" ref="GV412:GV443" si="402">ROUND((GT412),6)</f>
        <v>0</v>
      </c>
      <c r="GW412" s="2">
        <v>1</v>
      </c>
      <c r="GX412" s="2">
        <f t="shared" ref="GX412:GX443" si="403">ROUND(HC412*I412,2)</f>
        <v>0</v>
      </c>
      <c r="GY412" s="2"/>
      <c r="GZ412" s="2"/>
      <c r="HA412" s="2">
        <v>0</v>
      </c>
      <c r="HB412" s="2">
        <v>0</v>
      </c>
      <c r="HC412" s="2">
        <f t="shared" ref="HC412:HC443" si="404">GV412*GW412</f>
        <v>0</v>
      </c>
      <c r="HD412" s="2"/>
      <c r="HE412" s="2" t="s">
        <v>3</v>
      </c>
      <c r="HF412" s="2" t="s">
        <v>3</v>
      </c>
      <c r="HG412" s="2"/>
      <c r="HH412" s="2"/>
      <c r="HI412" s="2"/>
      <c r="HJ412" s="2"/>
      <c r="HK412" s="2"/>
      <c r="HL412" s="2"/>
      <c r="HM412" s="2" t="s">
        <v>3</v>
      </c>
      <c r="HN412" s="2" t="s">
        <v>3</v>
      </c>
      <c r="HO412" s="2" t="s">
        <v>3</v>
      </c>
      <c r="HP412" s="2" t="s">
        <v>3</v>
      </c>
      <c r="HQ412" s="2" t="s">
        <v>3</v>
      </c>
      <c r="HR412" s="2"/>
      <c r="HS412" s="2">
        <v>0</v>
      </c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>
        <v>0</v>
      </c>
      <c r="IL412" s="2"/>
      <c r="IM412" s="2"/>
      <c r="IN412" s="2"/>
      <c r="IO412" s="2"/>
      <c r="IP412" s="2"/>
      <c r="IQ412" s="2"/>
      <c r="IR412" s="2"/>
      <c r="IS412" s="2"/>
      <c r="IT412" s="2"/>
      <c r="IU412" s="2"/>
    </row>
    <row r="413" spans="1:255" x14ac:dyDescent="0.2">
      <c r="A413" s="3">
        <v>17</v>
      </c>
      <c r="B413" s="3">
        <v>1</v>
      </c>
      <c r="C413" s="3">
        <f>ROW(SmtRes!A606)</f>
        <v>606</v>
      </c>
      <c r="D413" s="3">
        <f>ROW(EtalonRes!A700)</f>
        <v>700</v>
      </c>
      <c r="E413" s="3" t="s">
        <v>545</v>
      </c>
      <c r="F413" s="3" t="s">
        <v>85</v>
      </c>
      <c r="G413" s="3" t="s">
        <v>546</v>
      </c>
      <c r="H413" s="3" t="s">
        <v>87</v>
      </c>
      <c r="I413" s="3">
        <f>ROUND(450/100,9)</f>
        <v>4.5</v>
      </c>
      <c r="J413" s="3">
        <v>0</v>
      </c>
      <c r="K413" s="3">
        <f>ROUND(450/100,9)</f>
        <v>4.5</v>
      </c>
      <c r="O413" s="3">
        <f t="shared" si="380"/>
        <v>66819.28</v>
      </c>
      <c r="P413" s="3">
        <f t="shared" si="381"/>
        <v>420.49</v>
      </c>
      <c r="Q413" s="3">
        <f>(ROUND((ROUND((((ET413*1.2))*AV413*I413),2)*BB413),2)+ROUND((ROUND(((AE413-((EU413*1.2)))*AV413*I413),2)*BS413),2))</f>
        <v>714.98</v>
      </c>
      <c r="R413" s="3">
        <f>(ROUND((ROUND((((EU413*1.2))*AV413*I413),2)*BS413),2)+ROUND((ROUND(((AE413-((EU413*1.2)))*AV413*I413),2)*BS413),2))</f>
        <v>382.05</v>
      </c>
      <c r="S413" s="3">
        <f t="shared" si="382"/>
        <v>65683.81</v>
      </c>
      <c r="T413" s="3">
        <f t="shared" si="383"/>
        <v>0</v>
      </c>
      <c r="U413" s="3">
        <f t="shared" si="384"/>
        <v>102.559932</v>
      </c>
      <c r="V413" s="3">
        <f t="shared" si="385"/>
        <v>0</v>
      </c>
      <c r="W413" s="3">
        <f t="shared" si="386"/>
        <v>0</v>
      </c>
      <c r="X413" s="3">
        <f>(ROUND((((S413+ROUND((ROUND((((EU413*1.2))*AV413*I413),2)*BS413),2))*AT413)/100),2)+ROUND(((ROUND((ROUND(((AE413-((EU413*1.2)))*AV413*I413),2)*BS413),2)*AT413)/100),2))</f>
        <v>64083.88</v>
      </c>
      <c r="Y413" s="3">
        <f>(ROUND((((S413+ROUND((ROUND((((EU413*1.2))*AV413*I413),2)*BS413),2))*AU413)/100),2)+ROUND(((ROUND((ROUND(((AE413-((EU413*1.2)))*AV413*I413),2)*BS413),2)*AU413)/100),2))</f>
        <v>33693.589999999997</v>
      </c>
      <c r="AA413" s="3">
        <v>55929115</v>
      </c>
      <c r="AB413" s="3">
        <f t="shared" si="387"/>
        <v>266.74799999999999</v>
      </c>
      <c r="AC413" s="3">
        <f>ROUND(((ES413*1)),6)</f>
        <v>11.34</v>
      </c>
      <c r="AD413" s="3">
        <f>ROUND(((((ET413*1.2))-((EU413*1.2)))+AE413),6)</f>
        <v>8.0039999999999996</v>
      </c>
      <c r="AE413" s="3">
        <f>ROUND(((EU413*1.2)),6)</f>
        <v>1.44</v>
      </c>
      <c r="AF413" s="3">
        <f>ROUND(((EV413*1.2)),6)</f>
        <v>247.404</v>
      </c>
      <c r="AG413" s="3">
        <f t="shared" si="388"/>
        <v>0</v>
      </c>
      <c r="AH413" s="3">
        <f>((EW413*1.2))</f>
        <v>21.768000000000001</v>
      </c>
      <c r="AI413" s="3">
        <f>((EX413*1.2))</f>
        <v>0</v>
      </c>
      <c r="AJ413" s="3">
        <f t="shared" si="389"/>
        <v>0</v>
      </c>
      <c r="AK413" s="3">
        <v>224.18</v>
      </c>
      <c r="AL413" s="3">
        <v>11.34</v>
      </c>
      <c r="AM413" s="3">
        <v>6.67</v>
      </c>
      <c r="AN413" s="3">
        <v>1.2</v>
      </c>
      <c r="AO413" s="3">
        <v>206.17</v>
      </c>
      <c r="AP413" s="3">
        <v>0</v>
      </c>
      <c r="AQ413" s="3">
        <v>18.14</v>
      </c>
      <c r="AR413" s="3">
        <v>0</v>
      </c>
      <c r="AS413" s="3">
        <v>0</v>
      </c>
      <c r="AT413" s="3">
        <v>97</v>
      </c>
      <c r="AU413" s="3">
        <v>51</v>
      </c>
      <c r="AV413" s="3">
        <v>1.0469999999999999</v>
      </c>
      <c r="AW413" s="3">
        <v>1</v>
      </c>
      <c r="AZ413" s="3">
        <v>1</v>
      </c>
      <c r="BA413" s="3">
        <v>56.35</v>
      </c>
      <c r="BB413" s="3">
        <v>18.96</v>
      </c>
      <c r="BC413" s="3">
        <v>8.24</v>
      </c>
      <c r="BD413" s="3" t="s">
        <v>3</v>
      </c>
      <c r="BE413" s="3" t="s">
        <v>3</v>
      </c>
      <c r="BF413" s="3" t="s">
        <v>3</v>
      </c>
      <c r="BG413" s="3" t="s">
        <v>3</v>
      </c>
      <c r="BH413" s="3">
        <v>0</v>
      </c>
      <c r="BI413" s="3">
        <v>2</v>
      </c>
      <c r="BJ413" s="3" t="s">
        <v>88</v>
      </c>
      <c r="BM413" s="3">
        <v>67</v>
      </c>
      <c r="BN413" s="3">
        <v>0</v>
      </c>
      <c r="BO413" s="3" t="s">
        <v>85</v>
      </c>
      <c r="BP413" s="3">
        <v>1</v>
      </c>
      <c r="BQ413" s="3">
        <v>40</v>
      </c>
      <c r="BR413" s="3">
        <v>0</v>
      </c>
      <c r="BS413" s="3">
        <v>56.35</v>
      </c>
      <c r="BT413" s="3">
        <v>1</v>
      </c>
      <c r="BU413" s="3">
        <v>1</v>
      </c>
      <c r="BV413" s="3">
        <v>1</v>
      </c>
      <c r="BW413" s="3">
        <v>1</v>
      </c>
      <c r="BX413" s="3">
        <v>1</v>
      </c>
      <c r="BY413" s="3" t="s">
        <v>3</v>
      </c>
      <c r="BZ413" s="3">
        <v>97</v>
      </c>
      <c r="CA413" s="3">
        <v>51</v>
      </c>
      <c r="CB413" s="3" t="s">
        <v>3</v>
      </c>
      <c r="CE413" s="3">
        <v>1566</v>
      </c>
      <c r="CF413" s="3">
        <v>0</v>
      </c>
      <c r="CG413" s="3">
        <v>0</v>
      </c>
      <c r="CM413" s="3">
        <v>0</v>
      </c>
      <c r="CN413" s="3" t="s">
        <v>1250</v>
      </c>
      <c r="CO413" s="3">
        <v>0</v>
      </c>
      <c r="CP413" s="3">
        <f t="shared" si="390"/>
        <v>66819.28</v>
      </c>
      <c r="CQ413" s="3">
        <f t="shared" si="391"/>
        <v>93.44</v>
      </c>
      <c r="CR413" s="3">
        <f>(ROUND((ROUND((((ET413*1.2))*AV413*1),2)*BB413),2)+ROUND((ROUND(((AE413-((EU413*1.2)))*AV413*1),2)*BS413),2))</f>
        <v>158.88</v>
      </c>
      <c r="CS413" s="3">
        <f>(ROUND((ROUND((((EU413*1.2))*AV413*1),2)*BS413),2)+ROUND((ROUND(((AE413-((EU413*1.2)))*AV413*1),2)*BS413),2))</f>
        <v>85.09</v>
      </c>
      <c r="CT413" s="3">
        <f t="shared" si="392"/>
        <v>14596.34</v>
      </c>
      <c r="CU413" s="3">
        <f t="shared" si="393"/>
        <v>0</v>
      </c>
      <c r="CV413" s="3">
        <f t="shared" si="394"/>
        <v>22.791096</v>
      </c>
      <c r="CW413" s="3">
        <f t="shared" si="395"/>
        <v>0</v>
      </c>
      <c r="CX413" s="3">
        <f t="shared" si="396"/>
        <v>0</v>
      </c>
      <c r="CY413" s="3">
        <f>(ROUND((((S413+ROUND((ROUND((((EU413*1.2))*AV413*1),2)*BS413),2))*AT413)/100),2)+ROUND(((ROUND((ROUND(((AE413-((EU413*1.2)))*AV413*1),2)*BS413),2)*AT413)/100),2))</f>
        <v>63795.83</v>
      </c>
      <c r="CZ413" s="3">
        <f>(ROUND((((S413+ROUND((ROUND((((EU413*1.2))*AV413*1),2)*BS413),2))*AU413)/100),2)+ROUND(((ROUND((ROUND(((AE413-((EU413*1.2)))*AV413*1),2)*BS413),2)*AU413)/100),2))</f>
        <v>33542.14</v>
      </c>
      <c r="DB413" s="3">
        <v>134</v>
      </c>
      <c r="DC413" s="3" t="s">
        <v>3</v>
      </c>
      <c r="DD413" s="3" t="s">
        <v>62</v>
      </c>
      <c r="DE413" s="3" t="s">
        <v>63</v>
      </c>
      <c r="DF413" s="3" t="s">
        <v>63</v>
      </c>
      <c r="DG413" s="3" t="s">
        <v>63</v>
      </c>
      <c r="DH413" s="3" t="s">
        <v>3</v>
      </c>
      <c r="DI413" s="3" t="s">
        <v>63</v>
      </c>
      <c r="DJ413" s="3" t="s">
        <v>63</v>
      </c>
      <c r="DK413" s="3" t="s">
        <v>3</v>
      </c>
      <c r="DL413" s="3" t="s">
        <v>3</v>
      </c>
      <c r="DM413" s="3" t="s">
        <v>3</v>
      </c>
      <c r="DN413" s="3">
        <v>0</v>
      </c>
      <c r="DO413" s="3">
        <v>0</v>
      </c>
      <c r="DP413" s="3">
        <v>1</v>
      </c>
      <c r="DQ413" s="3">
        <v>1</v>
      </c>
      <c r="DU413" s="3">
        <v>1013</v>
      </c>
      <c r="DV413" s="3" t="s">
        <v>87</v>
      </c>
      <c r="DW413" s="3" t="s">
        <v>87</v>
      </c>
      <c r="DX413" s="3">
        <v>1</v>
      </c>
      <c r="DZ413" s="3" t="s">
        <v>3</v>
      </c>
      <c r="EA413" s="3" t="s">
        <v>3</v>
      </c>
      <c r="EB413" s="3" t="s">
        <v>3</v>
      </c>
      <c r="EC413" s="3" t="s">
        <v>3</v>
      </c>
      <c r="EE413" s="3">
        <v>55393699</v>
      </c>
      <c r="EF413" s="3">
        <v>40</v>
      </c>
      <c r="EG413" s="3" t="s">
        <v>26</v>
      </c>
      <c r="EH413" s="3">
        <v>0</v>
      </c>
      <c r="EI413" s="3" t="s">
        <v>3</v>
      </c>
      <c r="EJ413" s="3">
        <v>2</v>
      </c>
      <c r="EK413" s="3">
        <v>67</v>
      </c>
      <c r="EL413" s="3" t="s">
        <v>72</v>
      </c>
      <c r="EM413" s="3" t="s">
        <v>73</v>
      </c>
      <c r="EO413" s="3" t="s">
        <v>67</v>
      </c>
      <c r="EQ413" s="3">
        <v>0</v>
      </c>
      <c r="ER413" s="3">
        <v>224.18</v>
      </c>
      <c r="ES413" s="3">
        <v>11.34</v>
      </c>
      <c r="ET413" s="3">
        <v>6.67</v>
      </c>
      <c r="EU413" s="3">
        <v>1.2</v>
      </c>
      <c r="EV413" s="3">
        <v>206.17</v>
      </c>
      <c r="EW413" s="3">
        <v>18.14</v>
      </c>
      <c r="EX413" s="3">
        <v>0</v>
      </c>
      <c r="EY413" s="3">
        <v>0</v>
      </c>
      <c r="FQ413" s="3">
        <v>0</v>
      </c>
      <c r="FR413" s="3">
        <v>0</v>
      </c>
      <c r="FS413" s="3">
        <v>0</v>
      </c>
      <c r="FX413" s="3">
        <v>97</v>
      </c>
      <c r="FY413" s="3">
        <v>51</v>
      </c>
      <c r="GA413" s="3" t="s">
        <v>3</v>
      </c>
      <c r="GD413" s="3">
        <v>1</v>
      </c>
      <c r="GF413" s="3">
        <v>574394840</v>
      </c>
      <c r="GG413" s="3">
        <v>2</v>
      </c>
      <c r="GH413" s="3">
        <v>1</v>
      </c>
      <c r="GI413" s="3">
        <v>2</v>
      </c>
      <c r="GJ413" s="3">
        <v>0</v>
      </c>
      <c r="GK413" s="3">
        <v>0</v>
      </c>
      <c r="GL413" s="3">
        <f t="shared" si="397"/>
        <v>0</v>
      </c>
      <c r="GM413" s="3">
        <f t="shared" si="398"/>
        <v>164596.75</v>
      </c>
      <c r="GN413" s="3">
        <f t="shared" si="399"/>
        <v>0</v>
      </c>
      <c r="GO413" s="3">
        <f t="shared" si="400"/>
        <v>164596.75</v>
      </c>
      <c r="GP413" s="3">
        <f t="shared" si="401"/>
        <v>0</v>
      </c>
      <c r="GR413" s="3">
        <v>0</v>
      </c>
      <c r="GS413" s="3">
        <v>3</v>
      </c>
      <c r="GT413" s="3">
        <v>0</v>
      </c>
      <c r="GU413" s="3" t="s">
        <v>3</v>
      </c>
      <c r="GV413" s="3">
        <f t="shared" si="402"/>
        <v>0</v>
      </c>
      <c r="GW413" s="3">
        <v>1</v>
      </c>
      <c r="GX413" s="3">
        <f t="shared" si="403"/>
        <v>0</v>
      </c>
      <c r="HA413" s="3">
        <v>0</v>
      </c>
      <c r="HB413" s="3">
        <v>0</v>
      </c>
      <c r="HC413" s="3">
        <f t="shared" si="404"/>
        <v>0</v>
      </c>
      <c r="HE413" s="3" t="s">
        <v>3</v>
      </c>
      <c r="HF413" s="3" t="s">
        <v>3</v>
      </c>
      <c r="HM413" s="3" t="s">
        <v>3</v>
      </c>
      <c r="HN413" s="3" t="s">
        <v>3</v>
      </c>
      <c r="HO413" s="3" t="s">
        <v>3</v>
      </c>
      <c r="HP413" s="3" t="s">
        <v>3</v>
      </c>
      <c r="HQ413" s="3" t="s">
        <v>3</v>
      </c>
      <c r="HS413" s="3">
        <v>0</v>
      </c>
      <c r="IK413" s="3">
        <v>0</v>
      </c>
    </row>
    <row r="414" spans="1:255" x14ac:dyDescent="0.2">
      <c r="A414" s="2">
        <v>18</v>
      </c>
      <c r="B414" s="2">
        <v>1</v>
      </c>
      <c r="C414" s="2">
        <v>590</v>
      </c>
      <c r="D414" s="2"/>
      <c r="E414" s="2" t="s">
        <v>547</v>
      </c>
      <c r="F414" s="2" t="s">
        <v>548</v>
      </c>
      <c r="G414" s="2" t="s">
        <v>549</v>
      </c>
      <c r="H414" s="2" t="s">
        <v>268</v>
      </c>
      <c r="I414" s="2">
        <f>I412*J414</f>
        <v>153</v>
      </c>
      <c r="J414" s="2">
        <v>34</v>
      </c>
      <c r="K414" s="2">
        <v>34</v>
      </c>
      <c r="L414" s="2"/>
      <c r="M414" s="2"/>
      <c r="N414" s="2"/>
      <c r="O414" s="2">
        <f t="shared" si="380"/>
        <v>111498.75</v>
      </c>
      <c r="P414" s="2">
        <f t="shared" si="381"/>
        <v>111498.75</v>
      </c>
      <c r="Q414" s="2">
        <f t="shared" ref="Q414:Q425" si="405">(ROUND((ROUND(((ET414)*AV414*I414),2)*BB414),2)+ROUND((ROUND(((AE414-(EU414))*AV414*I414),2)*BS414),2))</f>
        <v>0</v>
      </c>
      <c r="R414" s="2">
        <f t="shared" ref="R414:R425" si="406">(ROUND((ROUND(((EU414)*AV414*I414),2)*BS414),2)+ROUND((ROUND(((AE414-(EU414))*AV414*I414),2)*BS414),2))</f>
        <v>0</v>
      </c>
      <c r="S414" s="2">
        <f t="shared" si="382"/>
        <v>0</v>
      </c>
      <c r="T414" s="2">
        <f t="shared" si="383"/>
        <v>0</v>
      </c>
      <c r="U414" s="2">
        <f t="shared" si="384"/>
        <v>0</v>
      </c>
      <c r="V414" s="2">
        <f t="shared" si="385"/>
        <v>0</v>
      </c>
      <c r="W414" s="2">
        <f t="shared" si="386"/>
        <v>0</v>
      </c>
      <c r="X414" s="2">
        <f t="shared" ref="X414:X425" si="407">(ROUND((((S414+ROUND((ROUND(((EU414)*AV414*I414),2)*BS414),2))*AT414)/100),2)+ROUND(((ROUND((ROUND(((AE414-(EU414))*AV414*I414),2)*BS414),2)*AT414)/100),2))</f>
        <v>0</v>
      </c>
      <c r="Y414" s="2">
        <f t="shared" ref="Y414:Y425" si="408">(ROUND((((S414+ROUND((ROUND(((EU414)*AV414*I414),2)*BS414),2))*AU414)/100),2)+ROUND(((ROUND((ROUND(((AE414-(EU414))*AV414*I414),2)*BS414),2)*AU414)/100),2))</f>
        <v>0</v>
      </c>
      <c r="Z414" s="2"/>
      <c r="AA414" s="2">
        <v>55929113</v>
      </c>
      <c r="AB414" s="2">
        <f t="shared" si="387"/>
        <v>728.75</v>
      </c>
      <c r="AC414" s="2">
        <f t="shared" ref="AC414:AC425" si="409">ROUND((ES414),6)</f>
        <v>728.75</v>
      </c>
      <c r="AD414" s="2">
        <f t="shared" ref="AD414:AD425" si="410">ROUND((((ET414)-(EU414))+AE414),6)</f>
        <v>0</v>
      </c>
      <c r="AE414" s="2">
        <f t="shared" ref="AE414:AE425" si="411">ROUND((EU414),6)</f>
        <v>0</v>
      </c>
      <c r="AF414" s="2">
        <f t="shared" ref="AF414:AF425" si="412">ROUND((EV414),6)</f>
        <v>0</v>
      </c>
      <c r="AG414" s="2">
        <f t="shared" si="388"/>
        <v>0</v>
      </c>
      <c r="AH414" s="2">
        <f t="shared" ref="AH414:AH425" si="413">(EW414)</f>
        <v>0</v>
      </c>
      <c r="AI414" s="2">
        <f t="shared" ref="AI414:AI425" si="414">(EX414)</f>
        <v>0</v>
      </c>
      <c r="AJ414" s="2">
        <f t="shared" si="389"/>
        <v>0</v>
      </c>
      <c r="AK414" s="2">
        <v>728.75</v>
      </c>
      <c r="AL414" s="2">
        <v>728.75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97</v>
      </c>
      <c r="AU414" s="2">
        <v>51</v>
      </c>
      <c r="AV414" s="2">
        <v>1</v>
      </c>
      <c r="AW414" s="2">
        <v>1</v>
      </c>
      <c r="AX414" s="2"/>
      <c r="AY414" s="2"/>
      <c r="AZ414" s="2">
        <v>1</v>
      </c>
      <c r="BA414" s="2">
        <v>1</v>
      </c>
      <c r="BB414" s="2">
        <v>1</v>
      </c>
      <c r="BC414" s="2">
        <v>1</v>
      </c>
      <c r="BD414" s="2" t="s">
        <v>3</v>
      </c>
      <c r="BE414" s="2" t="s">
        <v>3</v>
      </c>
      <c r="BF414" s="2" t="s">
        <v>3</v>
      </c>
      <c r="BG414" s="2" t="s">
        <v>3</v>
      </c>
      <c r="BH414" s="2">
        <v>3</v>
      </c>
      <c r="BI414" s="2">
        <v>2</v>
      </c>
      <c r="BJ414" s="2" t="s">
        <v>550</v>
      </c>
      <c r="BK414" s="2"/>
      <c r="BL414" s="2"/>
      <c r="BM414" s="2">
        <v>67</v>
      </c>
      <c r="BN414" s="2">
        <v>0</v>
      </c>
      <c r="BO414" s="2" t="s">
        <v>3</v>
      </c>
      <c r="BP414" s="2">
        <v>0</v>
      </c>
      <c r="BQ414" s="2">
        <v>40</v>
      </c>
      <c r="BR414" s="2">
        <v>0</v>
      </c>
      <c r="BS414" s="2">
        <v>1</v>
      </c>
      <c r="BT414" s="2">
        <v>1</v>
      </c>
      <c r="BU414" s="2">
        <v>1</v>
      </c>
      <c r="BV414" s="2">
        <v>1</v>
      </c>
      <c r="BW414" s="2">
        <v>1</v>
      </c>
      <c r="BX414" s="2">
        <v>1</v>
      </c>
      <c r="BY414" s="2" t="s">
        <v>3</v>
      </c>
      <c r="BZ414" s="2">
        <v>97</v>
      </c>
      <c r="CA414" s="2">
        <v>51</v>
      </c>
      <c r="CB414" s="2" t="s">
        <v>3</v>
      </c>
      <c r="CC414" s="2"/>
      <c r="CD414" s="2"/>
      <c r="CE414" s="2">
        <v>1566</v>
      </c>
      <c r="CF414" s="2">
        <v>0</v>
      </c>
      <c r="CG414" s="2">
        <v>0</v>
      </c>
      <c r="CH414" s="2"/>
      <c r="CI414" s="2"/>
      <c r="CJ414" s="2"/>
      <c r="CK414" s="2"/>
      <c r="CL414" s="2"/>
      <c r="CM414" s="2">
        <v>0</v>
      </c>
      <c r="CN414" s="2" t="s">
        <v>1252</v>
      </c>
      <c r="CO414" s="2">
        <v>0</v>
      </c>
      <c r="CP414" s="2">
        <f t="shared" si="390"/>
        <v>111498.75</v>
      </c>
      <c r="CQ414" s="2">
        <f t="shared" si="391"/>
        <v>728.75</v>
      </c>
      <c r="CR414" s="2">
        <f t="shared" ref="CR414:CR425" si="415">(ROUND((ROUND(((ET414)*AV414*1),2)*BB414),2)+ROUND((ROUND(((AE414-(EU414))*AV414*1),2)*BS414),2))</f>
        <v>0</v>
      </c>
      <c r="CS414" s="2">
        <f t="shared" ref="CS414:CS425" si="416">(ROUND((ROUND(((EU414)*AV414*1),2)*BS414),2)+ROUND((ROUND(((AE414-(EU414))*AV414*1),2)*BS414),2))</f>
        <v>0</v>
      </c>
      <c r="CT414" s="2">
        <f t="shared" si="392"/>
        <v>0</v>
      </c>
      <c r="CU414" s="2">
        <f t="shared" si="393"/>
        <v>0</v>
      </c>
      <c r="CV414" s="2">
        <f t="shared" si="394"/>
        <v>0</v>
      </c>
      <c r="CW414" s="2">
        <f t="shared" si="395"/>
        <v>0</v>
      </c>
      <c r="CX414" s="2">
        <f t="shared" si="396"/>
        <v>0</v>
      </c>
      <c r="CY414" s="2">
        <f t="shared" ref="CY414:CY425" si="417">(ROUND((((S414+ROUND((ROUND(((EU414)*AV414*1),2)*BS414),2))*AT414)/100),2)+ROUND(((ROUND((ROUND(((AE414-(EU414))*AV414*1),2)*BS414),2)*AT414)/100),2))</f>
        <v>0</v>
      </c>
      <c r="CZ414" s="2">
        <f t="shared" ref="CZ414:CZ425" si="418">(ROUND((((S414+ROUND((ROUND(((EU414)*AV414*1),2)*BS414),2))*AU414)/100),2)+ROUND(((ROUND((ROUND(((AE414-(EU414))*AV414*1),2)*BS414),2)*AU414)/100),2))</f>
        <v>0</v>
      </c>
      <c r="DA414" s="2"/>
      <c r="DB414" s="2"/>
      <c r="DC414" s="2" t="s">
        <v>3</v>
      </c>
      <c r="DD414" s="2" t="s">
        <v>3</v>
      </c>
      <c r="DE414" s="2" t="s">
        <v>3</v>
      </c>
      <c r="DF414" s="2" t="s">
        <v>3</v>
      </c>
      <c r="DG414" s="2" t="s">
        <v>3</v>
      </c>
      <c r="DH414" s="2" t="s">
        <v>3</v>
      </c>
      <c r="DI414" s="2" t="s">
        <v>3</v>
      </c>
      <c r="DJ414" s="2" t="s">
        <v>3</v>
      </c>
      <c r="DK414" s="2" t="s">
        <v>3</v>
      </c>
      <c r="DL414" s="2" t="s">
        <v>3</v>
      </c>
      <c r="DM414" s="2" t="s">
        <v>3</v>
      </c>
      <c r="DN414" s="2">
        <v>0</v>
      </c>
      <c r="DO414" s="2">
        <v>0</v>
      </c>
      <c r="DP414" s="2">
        <v>1</v>
      </c>
      <c r="DQ414" s="2">
        <v>1</v>
      </c>
      <c r="DR414" s="2"/>
      <c r="DS414" s="2"/>
      <c r="DT414" s="2"/>
      <c r="DU414" s="2">
        <v>1010</v>
      </c>
      <c r="DV414" s="2" t="s">
        <v>268</v>
      </c>
      <c r="DW414" s="2" t="s">
        <v>268</v>
      </c>
      <c r="DX414" s="2">
        <v>1</v>
      </c>
      <c r="DY414" s="2"/>
      <c r="DZ414" s="2" t="s">
        <v>3</v>
      </c>
      <c r="EA414" s="2" t="s">
        <v>3</v>
      </c>
      <c r="EB414" s="2" t="s">
        <v>3</v>
      </c>
      <c r="EC414" s="2" t="s">
        <v>3</v>
      </c>
      <c r="ED414" s="2"/>
      <c r="EE414" s="2">
        <v>55393699</v>
      </c>
      <c r="EF414" s="2">
        <v>40</v>
      </c>
      <c r="EG414" s="2" t="s">
        <v>26</v>
      </c>
      <c r="EH414" s="2">
        <v>0</v>
      </c>
      <c r="EI414" s="2" t="s">
        <v>3</v>
      </c>
      <c r="EJ414" s="2">
        <v>2</v>
      </c>
      <c r="EK414" s="2">
        <v>67</v>
      </c>
      <c r="EL414" s="2" t="s">
        <v>72</v>
      </c>
      <c r="EM414" s="2" t="s">
        <v>73</v>
      </c>
      <c r="EN414" s="2"/>
      <c r="EO414" s="2" t="s">
        <v>67</v>
      </c>
      <c r="EP414" s="2"/>
      <c r="EQ414" s="2">
        <v>0</v>
      </c>
      <c r="ER414" s="2">
        <v>728.75</v>
      </c>
      <c r="ES414" s="2">
        <v>728.75</v>
      </c>
      <c r="ET414" s="2">
        <v>0</v>
      </c>
      <c r="EU414" s="2">
        <v>0</v>
      </c>
      <c r="EV414" s="2">
        <v>0</v>
      </c>
      <c r="EW414" s="2">
        <v>0</v>
      </c>
      <c r="EX414" s="2">
        <v>0</v>
      </c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>
        <v>0</v>
      </c>
      <c r="FR414" s="2">
        <v>0</v>
      </c>
      <c r="FS414" s="2">
        <v>0</v>
      </c>
      <c r="FT414" s="2"/>
      <c r="FU414" s="2"/>
      <c r="FV414" s="2"/>
      <c r="FW414" s="2"/>
      <c r="FX414" s="2">
        <v>97</v>
      </c>
      <c r="FY414" s="2">
        <v>51</v>
      </c>
      <c r="FZ414" s="2"/>
      <c r="GA414" s="2" t="s">
        <v>3</v>
      </c>
      <c r="GB414" s="2"/>
      <c r="GC414" s="2"/>
      <c r="GD414" s="2">
        <v>1</v>
      </c>
      <c r="GE414" s="2"/>
      <c r="GF414" s="2">
        <v>1255195713</v>
      </c>
      <c r="GG414" s="2">
        <v>2</v>
      </c>
      <c r="GH414" s="2">
        <v>1</v>
      </c>
      <c r="GI414" s="2">
        <v>-2</v>
      </c>
      <c r="GJ414" s="2">
        <v>0</v>
      </c>
      <c r="GK414" s="2">
        <v>0</v>
      </c>
      <c r="GL414" s="2">
        <f t="shared" si="397"/>
        <v>0</v>
      </c>
      <c r="GM414" s="2">
        <f t="shared" si="398"/>
        <v>111498.75</v>
      </c>
      <c r="GN414" s="2">
        <f t="shared" si="399"/>
        <v>0</v>
      </c>
      <c r="GO414" s="2">
        <f t="shared" si="400"/>
        <v>111498.75</v>
      </c>
      <c r="GP414" s="2">
        <f t="shared" si="401"/>
        <v>0</v>
      </c>
      <c r="GQ414" s="2"/>
      <c r="GR414" s="2">
        <v>0</v>
      </c>
      <c r="GS414" s="2">
        <v>3</v>
      </c>
      <c r="GT414" s="2">
        <v>0</v>
      </c>
      <c r="GU414" s="2" t="s">
        <v>3</v>
      </c>
      <c r="GV414" s="2">
        <f t="shared" si="402"/>
        <v>0</v>
      </c>
      <c r="GW414" s="2">
        <v>1</v>
      </c>
      <c r="GX414" s="2">
        <f t="shared" si="403"/>
        <v>0</v>
      </c>
      <c r="GY414" s="2"/>
      <c r="GZ414" s="2"/>
      <c r="HA414" s="2">
        <v>0</v>
      </c>
      <c r="HB414" s="2">
        <v>0</v>
      </c>
      <c r="HC414" s="2">
        <f t="shared" si="404"/>
        <v>0</v>
      </c>
      <c r="HD414" s="2"/>
      <c r="HE414" s="2" t="s">
        <v>3</v>
      </c>
      <c r="HF414" s="2" t="s">
        <v>3</v>
      </c>
      <c r="HG414" s="2"/>
      <c r="HH414" s="2"/>
      <c r="HI414" s="2"/>
      <c r="HJ414" s="2"/>
      <c r="HK414" s="2"/>
      <c r="HL414" s="2"/>
      <c r="HM414" s="2" t="s">
        <v>62</v>
      </c>
      <c r="HN414" s="2" t="s">
        <v>3</v>
      </c>
      <c r="HO414" s="2" t="s">
        <v>3</v>
      </c>
      <c r="HP414" s="2" t="s">
        <v>3</v>
      </c>
      <c r="HQ414" s="2" t="s">
        <v>3</v>
      </c>
      <c r="HR414" s="2"/>
      <c r="HS414" s="2">
        <v>0</v>
      </c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>
        <v>0</v>
      </c>
      <c r="IL414" s="2"/>
      <c r="IM414" s="2"/>
      <c r="IN414" s="2"/>
      <c r="IO414" s="2"/>
      <c r="IP414" s="2"/>
      <c r="IQ414" s="2"/>
      <c r="IR414" s="2"/>
      <c r="IS414" s="2"/>
      <c r="IT414" s="2"/>
      <c r="IU414" s="2"/>
    </row>
    <row r="415" spans="1:255" x14ac:dyDescent="0.2">
      <c r="A415" s="3">
        <v>18</v>
      </c>
      <c r="B415" s="3">
        <v>1</v>
      </c>
      <c r="C415" s="3">
        <v>604</v>
      </c>
      <c r="E415" s="3" t="s">
        <v>547</v>
      </c>
      <c r="F415" s="3" t="s">
        <v>548</v>
      </c>
      <c r="G415" s="3" t="s">
        <v>549</v>
      </c>
      <c r="H415" s="3" t="s">
        <v>268</v>
      </c>
      <c r="I415" s="3">
        <f>I413*J415</f>
        <v>153</v>
      </c>
      <c r="J415" s="3">
        <v>34</v>
      </c>
      <c r="K415" s="3">
        <v>34</v>
      </c>
      <c r="O415" s="3">
        <f t="shared" si="380"/>
        <v>640002.82999999996</v>
      </c>
      <c r="P415" s="3">
        <f t="shared" si="381"/>
        <v>640002.82999999996</v>
      </c>
      <c r="Q415" s="3">
        <f t="shared" si="405"/>
        <v>0</v>
      </c>
      <c r="R415" s="3">
        <f t="shared" si="406"/>
        <v>0</v>
      </c>
      <c r="S415" s="3">
        <f t="shared" si="382"/>
        <v>0</v>
      </c>
      <c r="T415" s="3">
        <f t="shared" si="383"/>
        <v>0</v>
      </c>
      <c r="U415" s="3">
        <f t="shared" si="384"/>
        <v>0</v>
      </c>
      <c r="V415" s="3">
        <f t="shared" si="385"/>
        <v>0</v>
      </c>
      <c r="W415" s="3">
        <f t="shared" si="386"/>
        <v>0</v>
      </c>
      <c r="X415" s="3">
        <f t="shared" si="407"/>
        <v>0</v>
      </c>
      <c r="Y415" s="3">
        <f t="shared" si="408"/>
        <v>0</v>
      </c>
      <c r="AA415" s="3">
        <v>55929115</v>
      </c>
      <c r="AB415" s="3">
        <f t="shared" si="387"/>
        <v>728.75</v>
      </c>
      <c r="AC415" s="3">
        <f t="shared" si="409"/>
        <v>728.75</v>
      </c>
      <c r="AD415" s="3">
        <f t="shared" si="410"/>
        <v>0</v>
      </c>
      <c r="AE415" s="3">
        <f t="shared" si="411"/>
        <v>0</v>
      </c>
      <c r="AF415" s="3">
        <f t="shared" si="412"/>
        <v>0</v>
      </c>
      <c r="AG415" s="3">
        <f t="shared" si="388"/>
        <v>0</v>
      </c>
      <c r="AH415" s="3">
        <f t="shared" si="413"/>
        <v>0</v>
      </c>
      <c r="AI415" s="3">
        <f t="shared" si="414"/>
        <v>0</v>
      </c>
      <c r="AJ415" s="3">
        <f t="shared" si="389"/>
        <v>0</v>
      </c>
      <c r="AK415" s="3">
        <v>728.75</v>
      </c>
      <c r="AL415" s="3">
        <v>728.75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97</v>
      </c>
      <c r="AU415" s="3">
        <v>51</v>
      </c>
      <c r="AV415" s="3">
        <v>1</v>
      </c>
      <c r="AW415" s="3">
        <v>1</v>
      </c>
      <c r="AZ415" s="3">
        <v>1</v>
      </c>
      <c r="BA415" s="3">
        <v>1</v>
      </c>
      <c r="BB415" s="3">
        <v>1</v>
      </c>
      <c r="BC415" s="3">
        <v>5.74</v>
      </c>
      <c r="BD415" s="3" t="s">
        <v>3</v>
      </c>
      <c r="BE415" s="3" t="s">
        <v>3</v>
      </c>
      <c r="BF415" s="3" t="s">
        <v>3</v>
      </c>
      <c r="BG415" s="3" t="s">
        <v>3</v>
      </c>
      <c r="BH415" s="3">
        <v>3</v>
      </c>
      <c r="BI415" s="3">
        <v>2</v>
      </c>
      <c r="BJ415" s="3" t="s">
        <v>550</v>
      </c>
      <c r="BM415" s="3">
        <v>67</v>
      </c>
      <c r="BN415" s="3">
        <v>0</v>
      </c>
      <c r="BO415" s="3" t="s">
        <v>548</v>
      </c>
      <c r="BP415" s="3">
        <v>1</v>
      </c>
      <c r="BQ415" s="3">
        <v>40</v>
      </c>
      <c r="BR415" s="3">
        <v>0</v>
      </c>
      <c r="BS415" s="3">
        <v>1</v>
      </c>
      <c r="BT415" s="3">
        <v>1</v>
      </c>
      <c r="BU415" s="3">
        <v>1</v>
      </c>
      <c r="BV415" s="3">
        <v>1</v>
      </c>
      <c r="BW415" s="3">
        <v>1</v>
      </c>
      <c r="BX415" s="3">
        <v>1</v>
      </c>
      <c r="BY415" s="3" t="s">
        <v>3</v>
      </c>
      <c r="BZ415" s="3">
        <v>97</v>
      </c>
      <c r="CA415" s="3">
        <v>51</v>
      </c>
      <c r="CB415" s="3" t="s">
        <v>3</v>
      </c>
      <c r="CE415" s="3">
        <v>1566</v>
      </c>
      <c r="CF415" s="3">
        <v>0</v>
      </c>
      <c r="CG415" s="3">
        <v>0</v>
      </c>
      <c r="CM415" s="3">
        <v>0</v>
      </c>
      <c r="CN415" s="3" t="s">
        <v>1252</v>
      </c>
      <c r="CO415" s="3">
        <v>0</v>
      </c>
      <c r="CP415" s="3">
        <f t="shared" si="390"/>
        <v>640002.82999999996</v>
      </c>
      <c r="CQ415" s="3">
        <f t="shared" si="391"/>
        <v>4183.03</v>
      </c>
      <c r="CR415" s="3">
        <f t="shared" si="415"/>
        <v>0</v>
      </c>
      <c r="CS415" s="3">
        <f t="shared" si="416"/>
        <v>0</v>
      </c>
      <c r="CT415" s="3">
        <f t="shared" si="392"/>
        <v>0</v>
      </c>
      <c r="CU415" s="3">
        <f t="shared" si="393"/>
        <v>0</v>
      </c>
      <c r="CV415" s="3">
        <f t="shared" si="394"/>
        <v>0</v>
      </c>
      <c r="CW415" s="3">
        <f t="shared" si="395"/>
        <v>0</v>
      </c>
      <c r="CX415" s="3">
        <f t="shared" si="396"/>
        <v>0</v>
      </c>
      <c r="CY415" s="3">
        <f t="shared" si="417"/>
        <v>0</v>
      </c>
      <c r="CZ415" s="3">
        <f t="shared" si="418"/>
        <v>0</v>
      </c>
      <c r="DC415" s="3" t="s">
        <v>3</v>
      </c>
      <c r="DD415" s="3" t="s">
        <v>3</v>
      </c>
      <c r="DE415" s="3" t="s">
        <v>3</v>
      </c>
      <c r="DF415" s="3" t="s">
        <v>3</v>
      </c>
      <c r="DG415" s="3" t="s">
        <v>3</v>
      </c>
      <c r="DH415" s="3" t="s">
        <v>3</v>
      </c>
      <c r="DI415" s="3" t="s">
        <v>3</v>
      </c>
      <c r="DJ415" s="3" t="s">
        <v>3</v>
      </c>
      <c r="DK415" s="3" t="s">
        <v>3</v>
      </c>
      <c r="DL415" s="3" t="s">
        <v>3</v>
      </c>
      <c r="DM415" s="3" t="s">
        <v>3</v>
      </c>
      <c r="DN415" s="3">
        <v>0</v>
      </c>
      <c r="DO415" s="3">
        <v>0</v>
      </c>
      <c r="DP415" s="3">
        <v>1</v>
      </c>
      <c r="DQ415" s="3">
        <v>1</v>
      </c>
      <c r="DU415" s="3">
        <v>1010</v>
      </c>
      <c r="DV415" s="3" t="s">
        <v>268</v>
      </c>
      <c r="DW415" s="3" t="s">
        <v>268</v>
      </c>
      <c r="DX415" s="3">
        <v>1</v>
      </c>
      <c r="DZ415" s="3" t="s">
        <v>3</v>
      </c>
      <c r="EA415" s="3" t="s">
        <v>3</v>
      </c>
      <c r="EB415" s="3" t="s">
        <v>3</v>
      </c>
      <c r="EC415" s="3" t="s">
        <v>3</v>
      </c>
      <c r="EE415" s="3">
        <v>55393699</v>
      </c>
      <c r="EF415" s="3">
        <v>40</v>
      </c>
      <c r="EG415" s="3" t="s">
        <v>26</v>
      </c>
      <c r="EH415" s="3">
        <v>0</v>
      </c>
      <c r="EI415" s="3" t="s">
        <v>3</v>
      </c>
      <c r="EJ415" s="3">
        <v>2</v>
      </c>
      <c r="EK415" s="3">
        <v>67</v>
      </c>
      <c r="EL415" s="3" t="s">
        <v>72</v>
      </c>
      <c r="EM415" s="3" t="s">
        <v>73</v>
      </c>
      <c r="EO415" s="3" t="s">
        <v>67</v>
      </c>
      <c r="EQ415" s="3">
        <v>0</v>
      </c>
      <c r="ER415" s="3">
        <v>728.75</v>
      </c>
      <c r="ES415" s="3">
        <v>728.75</v>
      </c>
      <c r="ET415" s="3">
        <v>0</v>
      </c>
      <c r="EU415" s="3">
        <v>0</v>
      </c>
      <c r="EV415" s="3">
        <v>0</v>
      </c>
      <c r="EW415" s="3">
        <v>0</v>
      </c>
      <c r="EX415" s="3">
        <v>0</v>
      </c>
      <c r="FQ415" s="3">
        <v>0</v>
      </c>
      <c r="FR415" s="3">
        <v>0</v>
      </c>
      <c r="FS415" s="3">
        <v>0</v>
      </c>
      <c r="FX415" s="3">
        <v>97</v>
      </c>
      <c r="FY415" s="3">
        <v>51</v>
      </c>
      <c r="GA415" s="3" t="s">
        <v>3</v>
      </c>
      <c r="GD415" s="3">
        <v>1</v>
      </c>
      <c r="GF415" s="3">
        <v>1255195713</v>
      </c>
      <c r="GG415" s="3">
        <v>2</v>
      </c>
      <c r="GH415" s="3">
        <v>1</v>
      </c>
      <c r="GI415" s="3">
        <v>2</v>
      </c>
      <c r="GJ415" s="3">
        <v>0</v>
      </c>
      <c r="GK415" s="3">
        <v>0</v>
      </c>
      <c r="GL415" s="3">
        <f t="shared" si="397"/>
        <v>0</v>
      </c>
      <c r="GM415" s="3">
        <f t="shared" si="398"/>
        <v>640002.82999999996</v>
      </c>
      <c r="GN415" s="3">
        <f t="shared" si="399"/>
        <v>0</v>
      </c>
      <c r="GO415" s="3">
        <f t="shared" si="400"/>
        <v>640002.82999999996</v>
      </c>
      <c r="GP415" s="3">
        <f t="shared" si="401"/>
        <v>0</v>
      </c>
      <c r="GR415" s="3">
        <v>0</v>
      </c>
      <c r="GS415" s="3">
        <v>3</v>
      </c>
      <c r="GT415" s="3">
        <v>0</v>
      </c>
      <c r="GU415" s="3" t="s">
        <v>3</v>
      </c>
      <c r="GV415" s="3">
        <f t="shared" si="402"/>
        <v>0</v>
      </c>
      <c r="GW415" s="3">
        <v>1</v>
      </c>
      <c r="GX415" s="3">
        <f t="shared" si="403"/>
        <v>0</v>
      </c>
      <c r="HA415" s="3">
        <v>0</v>
      </c>
      <c r="HB415" s="3">
        <v>0</v>
      </c>
      <c r="HC415" s="3">
        <f t="shared" si="404"/>
        <v>0</v>
      </c>
      <c r="HE415" s="3" t="s">
        <v>3</v>
      </c>
      <c r="HF415" s="3" t="s">
        <v>3</v>
      </c>
      <c r="HM415" s="3" t="s">
        <v>62</v>
      </c>
      <c r="HN415" s="3" t="s">
        <v>3</v>
      </c>
      <c r="HO415" s="3" t="s">
        <v>3</v>
      </c>
      <c r="HP415" s="3" t="s">
        <v>3</v>
      </c>
      <c r="HQ415" s="3" t="s">
        <v>3</v>
      </c>
      <c r="HS415" s="3">
        <v>0</v>
      </c>
      <c r="IK415" s="3">
        <v>0</v>
      </c>
    </row>
    <row r="416" spans="1:255" x14ac:dyDescent="0.2">
      <c r="A416" s="2">
        <v>18</v>
      </c>
      <c r="B416" s="2">
        <v>1</v>
      </c>
      <c r="C416" s="2">
        <v>591</v>
      </c>
      <c r="D416" s="2"/>
      <c r="E416" s="2" t="s">
        <v>551</v>
      </c>
      <c r="F416" s="2" t="s">
        <v>552</v>
      </c>
      <c r="G416" s="2" t="s">
        <v>553</v>
      </c>
      <c r="H416" s="2" t="s">
        <v>268</v>
      </c>
      <c r="I416" s="2">
        <f>I412*J416</f>
        <v>15</v>
      </c>
      <c r="J416" s="2">
        <v>3.3333333333333335</v>
      </c>
      <c r="K416" s="2">
        <v>3.3333333000000001</v>
      </c>
      <c r="L416" s="2"/>
      <c r="M416" s="2"/>
      <c r="N416" s="2"/>
      <c r="O416" s="2">
        <f t="shared" si="380"/>
        <v>1002.6</v>
      </c>
      <c r="P416" s="2">
        <f t="shared" si="381"/>
        <v>1002.6</v>
      </c>
      <c r="Q416" s="2">
        <f t="shared" si="405"/>
        <v>0</v>
      </c>
      <c r="R416" s="2">
        <f t="shared" si="406"/>
        <v>0</v>
      </c>
      <c r="S416" s="2">
        <f t="shared" si="382"/>
        <v>0</v>
      </c>
      <c r="T416" s="2">
        <f t="shared" si="383"/>
        <v>0</v>
      </c>
      <c r="U416" s="2">
        <f t="shared" si="384"/>
        <v>0</v>
      </c>
      <c r="V416" s="2">
        <f t="shared" si="385"/>
        <v>0</v>
      </c>
      <c r="W416" s="2">
        <f t="shared" si="386"/>
        <v>0</v>
      </c>
      <c r="X416" s="2">
        <f t="shared" si="407"/>
        <v>0</v>
      </c>
      <c r="Y416" s="2">
        <f t="shared" si="408"/>
        <v>0</v>
      </c>
      <c r="Z416" s="2"/>
      <c r="AA416" s="2">
        <v>55929113</v>
      </c>
      <c r="AB416" s="2">
        <f t="shared" si="387"/>
        <v>66.84</v>
      </c>
      <c r="AC416" s="2">
        <f t="shared" si="409"/>
        <v>66.84</v>
      </c>
      <c r="AD416" s="2">
        <f t="shared" si="410"/>
        <v>0</v>
      </c>
      <c r="AE416" s="2">
        <f t="shared" si="411"/>
        <v>0</v>
      </c>
      <c r="AF416" s="2">
        <f t="shared" si="412"/>
        <v>0</v>
      </c>
      <c r="AG416" s="2">
        <f t="shared" si="388"/>
        <v>0</v>
      </c>
      <c r="AH416" s="2">
        <f t="shared" si="413"/>
        <v>0</v>
      </c>
      <c r="AI416" s="2">
        <f t="shared" si="414"/>
        <v>0</v>
      </c>
      <c r="AJ416" s="2">
        <f t="shared" si="389"/>
        <v>0</v>
      </c>
      <c r="AK416" s="2">
        <v>66.84</v>
      </c>
      <c r="AL416" s="2">
        <v>66.84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97</v>
      </c>
      <c r="AU416" s="2">
        <v>51</v>
      </c>
      <c r="AV416" s="2">
        <v>1</v>
      </c>
      <c r="AW416" s="2">
        <v>1</v>
      </c>
      <c r="AX416" s="2"/>
      <c r="AY416" s="2"/>
      <c r="AZ416" s="2">
        <v>1</v>
      </c>
      <c r="BA416" s="2">
        <v>1</v>
      </c>
      <c r="BB416" s="2">
        <v>1</v>
      </c>
      <c r="BC416" s="2">
        <v>1</v>
      </c>
      <c r="BD416" s="2" t="s">
        <v>3</v>
      </c>
      <c r="BE416" s="2" t="s">
        <v>3</v>
      </c>
      <c r="BF416" s="2" t="s">
        <v>3</v>
      </c>
      <c r="BG416" s="2" t="s">
        <v>3</v>
      </c>
      <c r="BH416" s="2">
        <v>3</v>
      </c>
      <c r="BI416" s="2">
        <v>2</v>
      </c>
      <c r="BJ416" s="2" t="s">
        <v>554</v>
      </c>
      <c r="BK416" s="2"/>
      <c r="BL416" s="2"/>
      <c r="BM416" s="2">
        <v>67</v>
      </c>
      <c r="BN416" s="2">
        <v>0</v>
      </c>
      <c r="BO416" s="2" t="s">
        <v>3</v>
      </c>
      <c r="BP416" s="2">
        <v>0</v>
      </c>
      <c r="BQ416" s="2">
        <v>40</v>
      </c>
      <c r="BR416" s="2">
        <v>0</v>
      </c>
      <c r="BS416" s="2">
        <v>1</v>
      </c>
      <c r="BT416" s="2">
        <v>1</v>
      </c>
      <c r="BU416" s="2">
        <v>1</v>
      </c>
      <c r="BV416" s="2">
        <v>1</v>
      </c>
      <c r="BW416" s="2">
        <v>1</v>
      </c>
      <c r="BX416" s="2">
        <v>1</v>
      </c>
      <c r="BY416" s="2" t="s">
        <v>3</v>
      </c>
      <c r="BZ416" s="2">
        <v>97</v>
      </c>
      <c r="CA416" s="2">
        <v>51</v>
      </c>
      <c r="CB416" s="2" t="s">
        <v>3</v>
      </c>
      <c r="CC416" s="2"/>
      <c r="CD416" s="2"/>
      <c r="CE416" s="2">
        <v>1566</v>
      </c>
      <c r="CF416" s="2">
        <v>0</v>
      </c>
      <c r="CG416" s="2">
        <v>0</v>
      </c>
      <c r="CH416" s="2"/>
      <c r="CI416" s="2"/>
      <c r="CJ416" s="2"/>
      <c r="CK416" s="2"/>
      <c r="CL416" s="2"/>
      <c r="CM416" s="2">
        <v>0</v>
      </c>
      <c r="CN416" s="2" t="s">
        <v>1252</v>
      </c>
      <c r="CO416" s="2">
        <v>0</v>
      </c>
      <c r="CP416" s="2">
        <f t="shared" si="390"/>
        <v>1002.6</v>
      </c>
      <c r="CQ416" s="2">
        <f t="shared" si="391"/>
        <v>66.84</v>
      </c>
      <c r="CR416" s="2">
        <f t="shared" si="415"/>
        <v>0</v>
      </c>
      <c r="CS416" s="2">
        <f t="shared" si="416"/>
        <v>0</v>
      </c>
      <c r="CT416" s="2">
        <f t="shared" si="392"/>
        <v>0</v>
      </c>
      <c r="CU416" s="2">
        <f t="shared" si="393"/>
        <v>0</v>
      </c>
      <c r="CV416" s="2">
        <f t="shared" si="394"/>
        <v>0</v>
      </c>
      <c r="CW416" s="2">
        <f t="shared" si="395"/>
        <v>0</v>
      </c>
      <c r="CX416" s="2">
        <f t="shared" si="396"/>
        <v>0</v>
      </c>
      <c r="CY416" s="2">
        <f t="shared" si="417"/>
        <v>0</v>
      </c>
      <c r="CZ416" s="2">
        <f t="shared" si="418"/>
        <v>0</v>
      </c>
      <c r="DA416" s="2"/>
      <c r="DB416" s="2"/>
      <c r="DC416" s="2" t="s">
        <v>3</v>
      </c>
      <c r="DD416" s="2" t="s">
        <v>3</v>
      </c>
      <c r="DE416" s="2" t="s">
        <v>3</v>
      </c>
      <c r="DF416" s="2" t="s">
        <v>3</v>
      </c>
      <c r="DG416" s="2" t="s">
        <v>3</v>
      </c>
      <c r="DH416" s="2" t="s">
        <v>3</v>
      </c>
      <c r="DI416" s="2" t="s">
        <v>3</v>
      </c>
      <c r="DJ416" s="2" t="s">
        <v>3</v>
      </c>
      <c r="DK416" s="2" t="s">
        <v>3</v>
      </c>
      <c r="DL416" s="2" t="s">
        <v>3</v>
      </c>
      <c r="DM416" s="2" t="s">
        <v>3</v>
      </c>
      <c r="DN416" s="2">
        <v>0</v>
      </c>
      <c r="DO416" s="2">
        <v>0</v>
      </c>
      <c r="DP416" s="2">
        <v>1</v>
      </c>
      <c r="DQ416" s="2">
        <v>1</v>
      </c>
      <c r="DR416" s="2"/>
      <c r="DS416" s="2"/>
      <c r="DT416" s="2"/>
      <c r="DU416" s="2">
        <v>1010</v>
      </c>
      <c r="DV416" s="2" t="s">
        <v>268</v>
      </c>
      <c r="DW416" s="2" t="s">
        <v>268</v>
      </c>
      <c r="DX416" s="2">
        <v>1</v>
      </c>
      <c r="DY416" s="2"/>
      <c r="DZ416" s="2" t="s">
        <v>3</v>
      </c>
      <c r="EA416" s="2" t="s">
        <v>3</v>
      </c>
      <c r="EB416" s="2" t="s">
        <v>3</v>
      </c>
      <c r="EC416" s="2" t="s">
        <v>3</v>
      </c>
      <c r="ED416" s="2"/>
      <c r="EE416" s="2">
        <v>55393699</v>
      </c>
      <c r="EF416" s="2">
        <v>40</v>
      </c>
      <c r="EG416" s="2" t="s">
        <v>26</v>
      </c>
      <c r="EH416" s="2">
        <v>0</v>
      </c>
      <c r="EI416" s="2" t="s">
        <v>3</v>
      </c>
      <c r="EJ416" s="2">
        <v>2</v>
      </c>
      <c r="EK416" s="2">
        <v>67</v>
      </c>
      <c r="EL416" s="2" t="s">
        <v>72</v>
      </c>
      <c r="EM416" s="2" t="s">
        <v>73</v>
      </c>
      <c r="EN416" s="2"/>
      <c r="EO416" s="2" t="s">
        <v>67</v>
      </c>
      <c r="EP416" s="2"/>
      <c r="EQ416" s="2">
        <v>0</v>
      </c>
      <c r="ER416" s="2">
        <v>66.84</v>
      </c>
      <c r="ES416" s="2">
        <v>66.84</v>
      </c>
      <c r="ET416" s="2">
        <v>0</v>
      </c>
      <c r="EU416" s="2">
        <v>0</v>
      </c>
      <c r="EV416" s="2">
        <v>0</v>
      </c>
      <c r="EW416" s="2">
        <v>0</v>
      </c>
      <c r="EX416" s="2">
        <v>0</v>
      </c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>
        <v>0</v>
      </c>
      <c r="FR416" s="2">
        <v>0</v>
      </c>
      <c r="FS416" s="2">
        <v>0</v>
      </c>
      <c r="FT416" s="2"/>
      <c r="FU416" s="2"/>
      <c r="FV416" s="2"/>
      <c r="FW416" s="2"/>
      <c r="FX416" s="2">
        <v>97</v>
      </c>
      <c r="FY416" s="2">
        <v>51</v>
      </c>
      <c r="FZ416" s="2"/>
      <c r="GA416" s="2" t="s">
        <v>3</v>
      </c>
      <c r="GB416" s="2"/>
      <c r="GC416" s="2"/>
      <c r="GD416" s="2">
        <v>1</v>
      </c>
      <c r="GE416" s="2"/>
      <c r="GF416" s="2">
        <v>-1422779602</v>
      </c>
      <c r="GG416" s="2">
        <v>2</v>
      </c>
      <c r="GH416" s="2">
        <v>1</v>
      </c>
      <c r="GI416" s="2">
        <v>-2</v>
      </c>
      <c r="GJ416" s="2">
        <v>0</v>
      </c>
      <c r="GK416" s="2">
        <v>0</v>
      </c>
      <c r="GL416" s="2">
        <f t="shared" si="397"/>
        <v>0</v>
      </c>
      <c r="GM416" s="2">
        <f t="shared" si="398"/>
        <v>1002.6</v>
      </c>
      <c r="GN416" s="2">
        <f t="shared" si="399"/>
        <v>0</v>
      </c>
      <c r="GO416" s="2">
        <f t="shared" si="400"/>
        <v>1002.6</v>
      </c>
      <c r="GP416" s="2">
        <f t="shared" si="401"/>
        <v>0</v>
      </c>
      <c r="GQ416" s="2"/>
      <c r="GR416" s="2">
        <v>0</v>
      </c>
      <c r="GS416" s="2">
        <v>3</v>
      </c>
      <c r="GT416" s="2">
        <v>0</v>
      </c>
      <c r="GU416" s="2" t="s">
        <v>3</v>
      </c>
      <c r="GV416" s="2">
        <f t="shared" si="402"/>
        <v>0</v>
      </c>
      <c r="GW416" s="2">
        <v>1</v>
      </c>
      <c r="GX416" s="2">
        <f t="shared" si="403"/>
        <v>0</v>
      </c>
      <c r="GY416" s="2"/>
      <c r="GZ416" s="2"/>
      <c r="HA416" s="2">
        <v>0</v>
      </c>
      <c r="HB416" s="2">
        <v>0</v>
      </c>
      <c r="HC416" s="2">
        <f t="shared" si="404"/>
        <v>0</v>
      </c>
      <c r="HD416" s="2"/>
      <c r="HE416" s="2" t="s">
        <v>3</v>
      </c>
      <c r="HF416" s="2" t="s">
        <v>3</v>
      </c>
      <c r="HG416" s="2"/>
      <c r="HH416" s="2"/>
      <c r="HI416" s="2"/>
      <c r="HJ416" s="2"/>
      <c r="HK416" s="2"/>
      <c r="HL416" s="2"/>
      <c r="HM416" s="2" t="s">
        <v>3</v>
      </c>
      <c r="HN416" s="2" t="s">
        <v>3</v>
      </c>
      <c r="HO416" s="2" t="s">
        <v>3</v>
      </c>
      <c r="HP416" s="2" t="s">
        <v>3</v>
      </c>
      <c r="HQ416" s="2" t="s">
        <v>3</v>
      </c>
      <c r="HR416" s="2"/>
      <c r="HS416" s="2">
        <v>0</v>
      </c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>
        <v>0</v>
      </c>
      <c r="IL416" s="2"/>
      <c r="IM416" s="2"/>
      <c r="IN416" s="2"/>
      <c r="IO416" s="2"/>
      <c r="IP416" s="2"/>
      <c r="IQ416" s="2"/>
      <c r="IR416" s="2"/>
      <c r="IS416" s="2"/>
      <c r="IT416" s="2"/>
      <c r="IU416" s="2"/>
    </row>
    <row r="417" spans="1:255" x14ac:dyDescent="0.2">
      <c r="A417" s="3">
        <v>18</v>
      </c>
      <c r="B417" s="3">
        <v>1</v>
      </c>
      <c r="C417" s="3">
        <v>605</v>
      </c>
      <c r="E417" s="3" t="s">
        <v>551</v>
      </c>
      <c r="F417" s="3" t="s">
        <v>552</v>
      </c>
      <c r="G417" s="3" t="s">
        <v>553</v>
      </c>
      <c r="H417" s="3" t="s">
        <v>268</v>
      </c>
      <c r="I417" s="3">
        <f>I413*J417</f>
        <v>15</v>
      </c>
      <c r="J417" s="3">
        <v>3.3333333333333335</v>
      </c>
      <c r="K417" s="3">
        <v>3.3333333000000001</v>
      </c>
      <c r="O417" s="3">
        <f t="shared" si="380"/>
        <v>8893.06</v>
      </c>
      <c r="P417" s="3">
        <f t="shared" si="381"/>
        <v>8893.06</v>
      </c>
      <c r="Q417" s="3">
        <f t="shared" si="405"/>
        <v>0</v>
      </c>
      <c r="R417" s="3">
        <f t="shared" si="406"/>
        <v>0</v>
      </c>
      <c r="S417" s="3">
        <f t="shared" si="382"/>
        <v>0</v>
      </c>
      <c r="T417" s="3">
        <f t="shared" si="383"/>
        <v>0</v>
      </c>
      <c r="U417" s="3">
        <f t="shared" si="384"/>
        <v>0</v>
      </c>
      <c r="V417" s="3">
        <f t="shared" si="385"/>
        <v>0</v>
      </c>
      <c r="W417" s="3">
        <f t="shared" si="386"/>
        <v>0</v>
      </c>
      <c r="X417" s="3">
        <f t="shared" si="407"/>
        <v>0</v>
      </c>
      <c r="Y417" s="3">
        <f t="shared" si="408"/>
        <v>0</v>
      </c>
      <c r="AA417" s="3">
        <v>55929115</v>
      </c>
      <c r="AB417" s="3">
        <f t="shared" si="387"/>
        <v>66.84</v>
      </c>
      <c r="AC417" s="3">
        <f t="shared" si="409"/>
        <v>66.84</v>
      </c>
      <c r="AD417" s="3">
        <f t="shared" si="410"/>
        <v>0</v>
      </c>
      <c r="AE417" s="3">
        <f t="shared" si="411"/>
        <v>0</v>
      </c>
      <c r="AF417" s="3">
        <f t="shared" si="412"/>
        <v>0</v>
      </c>
      <c r="AG417" s="3">
        <f t="shared" si="388"/>
        <v>0</v>
      </c>
      <c r="AH417" s="3">
        <f t="shared" si="413"/>
        <v>0</v>
      </c>
      <c r="AI417" s="3">
        <f t="shared" si="414"/>
        <v>0</v>
      </c>
      <c r="AJ417" s="3">
        <f t="shared" si="389"/>
        <v>0</v>
      </c>
      <c r="AK417" s="3">
        <v>66.84</v>
      </c>
      <c r="AL417" s="3">
        <v>66.84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97</v>
      </c>
      <c r="AU417" s="3">
        <v>51</v>
      </c>
      <c r="AV417" s="3">
        <v>1</v>
      </c>
      <c r="AW417" s="3">
        <v>1</v>
      </c>
      <c r="AZ417" s="3">
        <v>1</v>
      </c>
      <c r="BA417" s="3">
        <v>1</v>
      </c>
      <c r="BB417" s="3">
        <v>1</v>
      </c>
      <c r="BC417" s="3">
        <v>8.8699999999999992</v>
      </c>
      <c r="BD417" s="3" t="s">
        <v>3</v>
      </c>
      <c r="BE417" s="3" t="s">
        <v>3</v>
      </c>
      <c r="BF417" s="3" t="s">
        <v>3</v>
      </c>
      <c r="BG417" s="3" t="s">
        <v>3</v>
      </c>
      <c r="BH417" s="3">
        <v>3</v>
      </c>
      <c r="BI417" s="3">
        <v>2</v>
      </c>
      <c r="BJ417" s="3" t="s">
        <v>554</v>
      </c>
      <c r="BM417" s="3">
        <v>67</v>
      </c>
      <c r="BN417" s="3">
        <v>0</v>
      </c>
      <c r="BO417" s="3" t="s">
        <v>552</v>
      </c>
      <c r="BP417" s="3">
        <v>1</v>
      </c>
      <c r="BQ417" s="3">
        <v>40</v>
      </c>
      <c r="BR417" s="3">
        <v>0</v>
      </c>
      <c r="BS417" s="3">
        <v>1</v>
      </c>
      <c r="BT417" s="3">
        <v>1</v>
      </c>
      <c r="BU417" s="3">
        <v>1</v>
      </c>
      <c r="BV417" s="3">
        <v>1</v>
      </c>
      <c r="BW417" s="3">
        <v>1</v>
      </c>
      <c r="BX417" s="3">
        <v>1</v>
      </c>
      <c r="BY417" s="3" t="s">
        <v>3</v>
      </c>
      <c r="BZ417" s="3">
        <v>97</v>
      </c>
      <c r="CA417" s="3">
        <v>51</v>
      </c>
      <c r="CB417" s="3" t="s">
        <v>3</v>
      </c>
      <c r="CE417" s="3">
        <v>1566</v>
      </c>
      <c r="CF417" s="3">
        <v>0</v>
      </c>
      <c r="CG417" s="3">
        <v>0</v>
      </c>
      <c r="CM417" s="3">
        <v>0</v>
      </c>
      <c r="CN417" s="3" t="s">
        <v>1252</v>
      </c>
      <c r="CO417" s="3">
        <v>0</v>
      </c>
      <c r="CP417" s="3">
        <f t="shared" si="390"/>
        <v>8893.06</v>
      </c>
      <c r="CQ417" s="3">
        <f t="shared" si="391"/>
        <v>592.87</v>
      </c>
      <c r="CR417" s="3">
        <f t="shared" si="415"/>
        <v>0</v>
      </c>
      <c r="CS417" s="3">
        <f t="shared" si="416"/>
        <v>0</v>
      </c>
      <c r="CT417" s="3">
        <f t="shared" si="392"/>
        <v>0</v>
      </c>
      <c r="CU417" s="3">
        <f t="shared" si="393"/>
        <v>0</v>
      </c>
      <c r="CV417" s="3">
        <f t="shared" si="394"/>
        <v>0</v>
      </c>
      <c r="CW417" s="3">
        <f t="shared" si="395"/>
        <v>0</v>
      </c>
      <c r="CX417" s="3">
        <f t="shared" si="396"/>
        <v>0</v>
      </c>
      <c r="CY417" s="3">
        <f t="shared" si="417"/>
        <v>0</v>
      </c>
      <c r="CZ417" s="3">
        <f t="shared" si="418"/>
        <v>0</v>
      </c>
      <c r="DC417" s="3" t="s">
        <v>3</v>
      </c>
      <c r="DD417" s="3" t="s">
        <v>3</v>
      </c>
      <c r="DE417" s="3" t="s">
        <v>3</v>
      </c>
      <c r="DF417" s="3" t="s">
        <v>3</v>
      </c>
      <c r="DG417" s="3" t="s">
        <v>3</v>
      </c>
      <c r="DH417" s="3" t="s">
        <v>3</v>
      </c>
      <c r="DI417" s="3" t="s">
        <v>3</v>
      </c>
      <c r="DJ417" s="3" t="s">
        <v>3</v>
      </c>
      <c r="DK417" s="3" t="s">
        <v>3</v>
      </c>
      <c r="DL417" s="3" t="s">
        <v>3</v>
      </c>
      <c r="DM417" s="3" t="s">
        <v>3</v>
      </c>
      <c r="DN417" s="3">
        <v>0</v>
      </c>
      <c r="DO417" s="3">
        <v>0</v>
      </c>
      <c r="DP417" s="3">
        <v>1</v>
      </c>
      <c r="DQ417" s="3">
        <v>1</v>
      </c>
      <c r="DU417" s="3">
        <v>1010</v>
      </c>
      <c r="DV417" s="3" t="s">
        <v>268</v>
      </c>
      <c r="DW417" s="3" t="s">
        <v>268</v>
      </c>
      <c r="DX417" s="3">
        <v>1</v>
      </c>
      <c r="DZ417" s="3" t="s">
        <v>3</v>
      </c>
      <c r="EA417" s="3" t="s">
        <v>3</v>
      </c>
      <c r="EB417" s="3" t="s">
        <v>3</v>
      </c>
      <c r="EC417" s="3" t="s">
        <v>3</v>
      </c>
      <c r="EE417" s="3">
        <v>55393699</v>
      </c>
      <c r="EF417" s="3">
        <v>40</v>
      </c>
      <c r="EG417" s="3" t="s">
        <v>26</v>
      </c>
      <c r="EH417" s="3">
        <v>0</v>
      </c>
      <c r="EI417" s="3" t="s">
        <v>3</v>
      </c>
      <c r="EJ417" s="3">
        <v>2</v>
      </c>
      <c r="EK417" s="3">
        <v>67</v>
      </c>
      <c r="EL417" s="3" t="s">
        <v>72</v>
      </c>
      <c r="EM417" s="3" t="s">
        <v>73</v>
      </c>
      <c r="EO417" s="3" t="s">
        <v>67</v>
      </c>
      <c r="EQ417" s="3">
        <v>0</v>
      </c>
      <c r="ER417" s="3">
        <v>66.84</v>
      </c>
      <c r="ES417" s="3">
        <v>66.84</v>
      </c>
      <c r="ET417" s="3">
        <v>0</v>
      </c>
      <c r="EU417" s="3">
        <v>0</v>
      </c>
      <c r="EV417" s="3">
        <v>0</v>
      </c>
      <c r="EW417" s="3">
        <v>0</v>
      </c>
      <c r="EX417" s="3">
        <v>0</v>
      </c>
      <c r="FQ417" s="3">
        <v>0</v>
      </c>
      <c r="FR417" s="3">
        <v>0</v>
      </c>
      <c r="FS417" s="3">
        <v>0</v>
      </c>
      <c r="FX417" s="3">
        <v>97</v>
      </c>
      <c r="FY417" s="3">
        <v>51</v>
      </c>
      <c r="GA417" s="3" t="s">
        <v>3</v>
      </c>
      <c r="GD417" s="3">
        <v>1</v>
      </c>
      <c r="GF417" s="3">
        <v>-1422779602</v>
      </c>
      <c r="GG417" s="3">
        <v>2</v>
      </c>
      <c r="GH417" s="3">
        <v>1</v>
      </c>
      <c r="GI417" s="3">
        <v>2</v>
      </c>
      <c r="GJ417" s="3">
        <v>0</v>
      </c>
      <c r="GK417" s="3">
        <v>0</v>
      </c>
      <c r="GL417" s="3">
        <f t="shared" si="397"/>
        <v>0</v>
      </c>
      <c r="GM417" s="3">
        <f t="shared" si="398"/>
        <v>8893.06</v>
      </c>
      <c r="GN417" s="3">
        <f t="shared" si="399"/>
        <v>0</v>
      </c>
      <c r="GO417" s="3">
        <f t="shared" si="400"/>
        <v>8893.06</v>
      </c>
      <c r="GP417" s="3">
        <f t="shared" si="401"/>
        <v>0</v>
      </c>
      <c r="GR417" s="3">
        <v>0</v>
      </c>
      <c r="GS417" s="3">
        <v>3</v>
      </c>
      <c r="GT417" s="3">
        <v>0</v>
      </c>
      <c r="GU417" s="3" t="s">
        <v>3</v>
      </c>
      <c r="GV417" s="3">
        <f t="shared" si="402"/>
        <v>0</v>
      </c>
      <c r="GW417" s="3">
        <v>1</v>
      </c>
      <c r="GX417" s="3">
        <f t="shared" si="403"/>
        <v>0</v>
      </c>
      <c r="HA417" s="3">
        <v>0</v>
      </c>
      <c r="HB417" s="3">
        <v>0</v>
      </c>
      <c r="HC417" s="3">
        <f t="shared" si="404"/>
        <v>0</v>
      </c>
      <c r="HE417" s="3" t="s">
        <v>3</v>
      </c>
      <c r="HF417" s="3" t="s">
        <v>3</v>
      </c>
      <c r="HM417" s="3" t="s">
        <v>3</v>
      </c>
      <c r="HN417" s="3" t="s">
        <v>3</v>
      </c>
      <c r="HO417" s="3" t="s">
        <v>3</v>
      </c>
      <c r="HP417" s="3" t="s">
        <v>3</v>
      </c>
      <c r="HQ417" s="3" t="s">
        <v>3</v>
      </c>
      <c r="HS417" s="3">
        <v>0</v>
      </c>
      <c r="IK417" s="3">
        <v>0</v>
      </c>
    </row>
    <row r="418" spans="1:255" x14ac:dyDescent="0.2">
      <c r="A418" s="2">
        <v>18</v>
      </c>
      <c r="B418" s="2">
        <v>1</v>
      </c>
      <c r="C418" s="2">
        <v>587</v>
      </c>
      <c r="D418" s="2"/>
      <c r="E418" s="2" t="s">
        <v>555</v>
      </c>
      <c r="F418" s="2" t="s">
        <v>556</v>
      </c>
      <c r="G418" s="2" t="s">
        <v>557</v>
      </c>
      <c r="H418" s="2" t="s">
        <v>268</v>
      </c>
      <c r="I418" s="2">
        <f>I412*J418</f>
        <v>15</v>
      </c>
      <c r="J418" s="2">
        <v>3.3333333333333335</v>
      </c>
      <c r="K418" s="2">
        <v>3.3333333000000001</v>
      </c>
      <c r="L418" s="2"/>
      <c r="M418" s="2"/>
      <c r="N418" s="2"/>
      <c r="O418" s="2">
        <f t="shared" si="380"/>
        <v>3409.05</v>
      </c>
      <c r="P418" s="2">
        <f t="shared" si="381"/>
        <v>3409.05</v>
      </c>
      <c r="Q418" s="2">
        <f t="shared" si="405"/>
        <v>0</v>
      </c>
      <c r="R418" s="2">
        <f t="shared" si="406"/>
        <v>0</v>
      </c>
      <c r="S418" s="2">
        <f t="shared" si="382"/>
        <v>0</v>
      </c>
      <c r="T418" s="2">
        <f t="shared" si="383"/>
        <v>0</v>
      </c>
      <c r="U418" s="2">
        <f t="shared" si="384"/>
        <v>0</v>
      </c>
      <c r="V418" s="2">
        <f t="shared" si="385"/>
        <v>0</v>
      </c>
      <c r="W418" s="2">
        <f t="shared" si="386"/>
        <v>0</v>
      </c>
      <c r="X418" s="2">
        <f t="shared" si="407"/>
        <v>0</v>
      </c>
      <c r="Y418" s="2">
        <f t="shared" si="408"/>
        <v>0</v>
      </c>
      <c r="Z418" s="2"/>
      <c r="AA418" s="2">
        <v>55929113</v>
      </c>
      <c r="AB418" s="2">
        <f t="shared" si="387"/>
        <v>227.27</v>
      </c>
      <c r="AC418" s="2">
        <f t="shared" si="409"/>
        <v>227.27</v>
      </c>
      <c r="AD418" s="2">
        <f t="shared" si="410"/>
        <v>0</v>
      </c>
      <c r="AE418" s="2">
        <f t="shared" si="411"/>
        <v>0</v>
      </c>
      <c r="AF418" s="2">
        <f t="shared" si="412"/>
        <v>0</v>
      </c>
      <c r="AG418" s="2">
        <f t="shared" si="388"/>
        <v>0</v>
      </c>
      <c r="AH418" s="2">
        <f t="shared" si="413"/>
        <v>0</v>
      </c>
      <c r="AI418" s="2">
        <f t="shared" si="414"/>
        <v>0</v>
      </c>
      <c r="AJ418" s="2">
        <f t="shared" si="389"/>
        <v>0</v>
      </c>
      <c r="AK418" s="2">
        <v>227.27</v>
      </c>
      <c r="AL418" s="2">
        <v>227.27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97</v>
      </c>
      <c r="AU418" s="2">
        <v>51</v>
      </c>
      <c r="AV418" s="2">
        <v>1</v>
      </c>
      <c r="AW418" s="2">
        <v>1</v>
      </c>
      <c r="AX418" s="2"/>
      <c r="AY418" s="2"/>
      <c r="AZ418" s="2">
        <v>1</v>
      </c>
      <c r="BA418" s="2">
        <v>1</v>
      </c>
      <c r="BB418" s="2">
        <v>1</v>
      </c>
      <c r="BC418" s="2">
        <v>1</v>
      </c>
      <c r="BD418" s="2" t="s">
        <v>3</v>
      </c>
      <c r="BE418" s="2" t="s">
        <v>3</v>
      </c>
      <c r="BF418" s="2" t="s">
        <v>3</v>
      </c>
      <c r="BG418" s="2" t="s">
        <v>3</v>
      </c>
      <c r="BH418" s="2">
        <v>3</v>
      </c>
      <c r="BI418" s="2">
        <v>2</v>
      </c>
      <c r="BJ418" s="2" t="s">
        <v>558</v>
      </c>
      <c r="BK418" s="2"/>
      <c r="BL418" s="2"/>
      <c r="BM418" s="2">
        <v>67</v>
      </c>
      <c r="BN418" s="2">
        <v>0</v>
      </c>
      <c r="BO418" s="2" t="s">
        <v>3</v>
      </c>
      <c r="BP418" s="2">
        <v>0</v>
      </c>
      <c r="BQ418" s="2">
        <v>40</v>
      </c>
      <c r="BR418" s="2">
        <v>0</v>
      </c>
      <c r="BS418" s="2">
        <v>1</v>
      </c>
      <c r="BT418" s="2">
        <v>1</v>
      </c>
      <c r="BU418" s="2">
        <v>1</v>
      </c>
      <c r="BV418" s="2">
        <v>1</v>
      </c>
      <c r="BW418" s="2">
        <v>1</v>
      </c>
      <c r="BX418" s="2">
        <v>1</v>
      </c>
      <c r="BY418" s="2" t="s">
        <v>3</v>
      </c>
      <c r="BZ418" s="2">
        <v>97</v>
      </c>
      <c r="CA418" s="2">
        <v>51</v>
      </c>
      <c r="CB418" s="2" t="s">
        <v>3</v>
      </c>
      <c r="CC418" s="2"/>
      <c r="CD418" s="2"/>
      <c r="CE418" s="2">
        <v>1566</v>
      </c>
      <c r="CF418" s="2">
        <v>0</v>
      </c>
      <c r="CG418" s="2">
        <v>0</v>
      </c>
      <c r="CH418" s="2"/>
      <c r="CI418" s="2"/>
      <c r="CJ418" s="2"/>
      <c r="CK418" s="2"/>
      <c r="CL418" s="2"/>
      <c r="CM418" s="2">
        <v>0</v>
      </c>
      <c r="CN418" s="2" t="s">
        <v>1252</v>
      </c>
      <c r="CO418" s="2">
        <v>0</v>
      </c>
      <c r="CP418" s="2">
        <f t="shared" si="390"/>
        <v>3409.05</v>
      </c>
      <c r="CQ418" s="2">
        <f t="shared" si="391"/>
        <v>227.27</v>
      </c>
      <c r="CR418" s="2">
        <f t="shared" si="415"/>
        <v>0</v>
      </c>
      <c r="CS418" s="2">
        <f t="shared" si="416"/>
        <v>0</v>
      </c>
      <c r="CT418" s="2">
        <f t="shared" si="392"/>
        <v>0</v>
      </c>
      <c r="CU418" s="2">
        <f t="shared" si="393"/>
        <v>0</v>
      </c>
      <c r="CV418" s="2">
        <f t="shared" si="394"/>
        <v>0</v>
      </c>
      <c r="CW418" s="2">
        <f t="shared" si="395"/>
        <v>0</v>
      </c>
      <c r="CX418" s="2">
        <f t="shared" si="396"/>
        <v>0</v>
      </c>
      <c r="CY418" s="2">
        <f t="shared" si="417"/>
        <v>0</v>
      </c>
      <c r="CZ418" s="2">
        <f t="shared" si="418"/>
        <v>0</v>
      </c>
      <c r="DA418" s="2"/>
      <c r="DB418" s="2"/>
      <c r="DC418" s="2" t="s">
        <v>3</v>
      </c>
      <c r="DD418" s="2" t="s">
        <v>3</v>
      </c>
      <c r="DE418" s="2" t="s">
        <v>3</v>
      </c>
      <c r="DF418" s="2" t="s">
        <v>3</v>
      </c>
      <c r="DG418" s="2" t="s">
        <v>3</v>
      </c>
      <c r="DH418" s="2" t="s">
        <v>3</v>
      </c>
      <c r="DI418" s="2" t="s">
        <v>3</v>
      </c>
      <c r="DJ418" s="2" t="s">
        <v>3</v>
      </c>
      <c r="DK418" s="2" t="s">
        <v>3</v>
      </c>
      <c r="DL418" s="2" t="s">
        <v>3</v>
      </c>
      <c r="DM418" s="2" t="s">
        <v>3</v>
      </c>
      <c r="DN418" s="2">
        <v>0</v>
      </c>
      <c r="DO418" s="2">
        <v>0</v>
      </c>
      <c r="DP418" s="2">
        <v>1</v>
      </c>
      <c r="DQ418" s="2">
        <v>1</v>
      </c>
      <c r="DR418" s="2"/>
      <c r="DS418" s="2"/>
      <c r="DT418" s="2"/>
      <c r="DU418" s="2">
        <v>1010</v>
      </c>
      <c r="DV418" s="2" t="s">
        <v>268</v>
      </c>
      <c r="DW418" s="2" t="s">
        <v>268</v>
      </c>
      <c r="DX418" s="2">
        <v>1</v>
      </c>
      <c r="DY418" s="2"/>
      <c r="DZ418" s="2" t="s">
        <v>3</v>
      </c>
      <c r="EA418" s="2" t="s">
        <v>3</v>
      </c>
      <c r="EB418" s="2" t="s">
        <v>3</v>
      </c>
      <c r="EC418" s="2" t="s">
        <v>3</v>
      </c>
      <c r="ED418" s="2"/>
      <c r="EE418" s="2">
        <v>55393699</v>
      </c>
      <c r="EF418" s="2">
        <v>40</v>
      </c>
      <c r="EG418" s="2" t="s">
        <v>26</v>
      </c>
      <c r="EH418" s="2">
        <v>0</v>
      </c>
      <c r="EI418" s="2" t="s">
        <v>3</v>
      </c>
      <c r="EJ418" s="2">
        <v>2</v>
      </c>
      <c r="EK418" s="2">
        <v>67</v>
      </c>
      <c r="EL418" s="2" t="s">
        <v>72</v>
      </c>
      <c r="EM418" s="2" t="s">
        <v>73</v>
      </c>
      <c r="EN418" s="2"/>
      <c r="EO418" s="2" t="s">
        <v>67</v>
      </c>
      <c r="EP418" s="2"/>
      <c r="EQ418" s="2">
        <v>0</v>
      </c>
      <c r="ER418" s="2">
        <v>227.27</v>
      </c>
      <c r="ES418" s="2">
        <v>227.27</v>
      </c>
      <c r="ET418" s="2">
        <v>0</v>
      </c>
      <c r="EU418" s="2">
        <v>0</v>
      </c>
      <c r="EV418" s="2">
        <v>0</v>
      </c>
      <c r="EW418" s="2">
        <v>0</v>
      </c>
      <c r="EX418" s="2">
        <v>0</v>
      </c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>
        <v>0</v>
      </c>
      <c r="FR418" s="2">
        <v>0</v>
      </c>
      <c r="FS418" s="2">
        <v>0</v>
      </c>
      <c r="FT418" s="2"/>
      <c r="FU418" s="2"/>
      <c r="FV418" s="2"/>
      <c r="FW418" s="2"/>
      <c r="FX418" s="2">
        <v>97</v>
      </c>
      <c r="FY418" s="2">
        <v>51</v>
      </c>
      <c r="FZ418" s="2"/>
      <c r="GA418" s="2" t="s">
        <v>3</v>
      </c>
      <c r="GB418" s="2"/>
      <c r="GC418" s="2"/>
      <c r="GD418" s="2">
        <v>1</v>
      </c>
      <c r="GE418" s="2"/>
      <c r="GF418" s="2">
        <v>-1371298939</v>
      </c>
      <c r="GG418" s="2">
        <v>2</v>
      </c>
      <c r="GH418" s="2">
        <v>1</v>
      </c>
      <c r="GI418" s="2">
        <v>-2</v>
      </c>
      <c r="GJ418" s="2">
        <v>0</v>
      </c>
      <c r="GK418" s="2">
        <v>0</v>
      </c>
      <c r="GL418" s="2">
        <f t="shared" si="397"/>
        <v>0</v>
      </c>
      <c r="GM418" s="2">
        <f t="shared" si="398"/>
        <v>3409.05</v>
      </c>
      <c r="GN418" s="2">
        <f t="shared" si="399"/>
        <v>0</v>
      </c>
      <c r="GO418" s="2">
        <f t="shared" si="400"/>
        <v>3409.05</v>
      </c>
      <c r="GP418" s="2">
        <f t="shared" si="401"/>
        <v>0</v>
      </c>
      <c r="GQ418" s="2"/>
      <c r="GR418" s="2">
        <v>0</v>
      </c>
      <c r="GS418" s="2">
        <v>3</v>
      </c>
      <c r="GT418" s="2">
        <v>0</v>
      </c>
      <c r="GU418" s="2" t="s">
        <v>3</v>
      </c>
      <c r="GV418" s="2">
        <f t="shared" si="402"/>
        <v>0</v>
      </c>
      <c r="GW418" s="2">
        <v>1</v>
      </c>
      <c r="GX418" s="2">
        <f t="shared" si="403"/>
        <v>0</v>
      </c>
      <c r="GY418" s="2"/>
      <c r="GZ418" s="2"/>
      <c r="HA418" s="2">
        <v>0</v>
      </c>
      <c r="HB418" s="2">
        <v>0</v>
      </c>
      <c r="HC418" s="2">
        <f t="shared" si="404"/>
        <v>0</v>
      </c>
      <c r="HD418" s="2"/>
      <c r="HE418" s="2" t="s">
        <v>3</v>
      </c>
      <c r="HF418" s="2" t="s">
        <v>3</v>
      </c>
      <c r="HG418" s="2"/>
      <c r="HH418" s="2"/>
      <c r="HI418" s="2"/>
      <c r="HJ418" s="2"/>
      <c r="HK418" s="2"/>
      <c r="HL418" s="2"/>
      <c r="HM418" s="2" t="s">
        <v>3</v>
      </c>
      <c r="HN418" s="2" t="s">
        <v>3</v>
      </c>
      <c r="HO418" s="2" t="s">
        <v>3</v>
      </c>
      <c r="HP418" s="2" t="s">
        <v>3</v>
      </c>
      <c r="HQ418" s="2" t="s">
        <v>3</v>
      </c>
      <c r="HR418" s="2"/>
      <c r="HS418" s="2">
        <v>0</v>
      </c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>
        <v>0</v>
      </c>
      <c r="IL418" s="2"/>
      <c r="IM418" s="2"/>
      <c r="IN418" s="2"/>
      <c r="IO418" s="2"/>
      <c r="IP418" s="2"/>
      <c r="IQ418" s="2"/>
      <c r="IR418" s="2"/>
      <c r="IS418" s="2"/>
      <c r="IT418" s="2"/>
      <c r="IU418" s="2"/>
    </row>
    <row r="419" spans="1:255" x14ac:dyDescent="0.2">
      <c r="A419" s="3">
        <v>18</v>
      </c>
      <c r="B419" s="3">
        <v>1</v>
      </c>
      <c r="C419" s="3">
        <v>601</v>
      </c>
      <c r="E419" s="3" t="s">
        <v>555</v>
      </c>
      <c r="F419" s="3" t="s">
        <v>556</v>
      </c>
      <c r="G419" s="3" t="s">
        <v>557</v>
      </c>
      <c r="H419" s="3" t="s">
        <v>268</v>
      </c>
      <c r="I419" s="3">
        <f>I413*J419</f>
        <v>15</v>
      </c>
      <c r="J419" s="3">
        <v>3.3333333333333335</v>
      </c>
      <c r="K419" s="3">
        <v>3.3333333000000001</v>
      </c>
      <c r="O419" s="3">
        <f t="shared" si="380"/>
        <v>15374.82</v>
      </c>
      <c r="P419" s="3">
        <f t="shared" si="381"/>
        <v>15374.82</v>
      </c>
      <c r="Q419" s="3">
        <f t="shared" si="405"/>
        <v>0</v>
      </c>
      <c r="R419" s="3">
        <f t="shared" si="406"/>
        <v>0</v>
      </c>
      <c r="S419" s="3">
        <f t="shared" si="382"/>
        <v>0</v>
      </c>
      <c r="T419" s="3">
        <f t="shared" si="383"/>
        <v>0</v>
      </c>
      <c r="U419" s="3">
        <f t="shared" si="384"/>
        <v>0</v>
      </c>
      <c r="V419" s="3">
        <f t="shared" si="385"/>
        <v>0</v>
      </c>
      <c r="W419" s="3">
        <f t="shared" si="386"/>
        <v>0</v>
      </c>
      <c r="X419" s="3">
        <f t="shared" si="407"/>
        <v>0</v>
      </c>
      <c r="Y419" s="3">
        <f t="shared" si="408"/>
        <v>0</v>
      </c>
      <c r="AA419" s="3">
        <v>55929115</v>
      </c>
      <c r="AB419" s="3">
        <f t="shared" si="387"/>
        <v>227.27</v>
      </c>
      <c r="AC419" s="3">
        <f t="shared" si="409"/>
        <v>227.27</v>
      </c>
      <c r="AD419" s="3">
        <f t="shared" si="410"/>
        <v>0</v>
      </c>
      <c r="AE419" s="3">
        <f t="shared" si="411"/>
        <v>0</v>
      </c>
      <c r="AF419" s="3">
        <f t="shared" si="412"/>
        <v>0</v>
      </c>
      <c r="AG419" s="3">
        <f t="shared" si="388"/>
        <v>0</v>
      </c>
      <c r="AH419" s="3">
        <f t="shared" si="413"/>
        <v>0</v>
      </c>
      <c r="AI419" s="3">
        <f t="shared" si="414"/>
        <v>0</v>
      </c>
      <c r="AJ419" s="3">
        <f t="shared" si="389"/>
        <v>0</v>
      </c>
      <c r="AK419" s="3">
        <v>227.27</v>
      </c>
      <c r="AL419" s="3">
        <v>227.27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97</v>
      </c>
      <c r="AU419" s="3">
        <v>51</v>
      </c>
      <c r="AV419" s="3">
        <v>1</v>
      </c>
      <c r="AW419" s="3">
        <v>1</v>
      </c>
      <c r="AZ419" s="3">
        <v>1</v>
      </c>
      <c r="BA419" s="3">
        <v>1</v>
      </c>
      <c r="BB419" s="3">
        <v>1</v>
      </c>
      <c r="BC419" s="3">
        <v>4.51</v>
      </c>
      <c r="BD419" s="3" t="s">
        <v>3</v>
      </c>
      <c r="BE419" s="3" t="s">
        <v>3</v>
      </c>
      <c r="BF419" s="3" t="s">
        <v>3</v>
      </c>
      <c r="BG419" s="3" t="s">
        <v>3</v>
      </c>
      <c r="BH419" s="3">
        <v>3</v>
      </c>
      <c r="BI419" s="3">
        <v>2</v>
      </c>
      <c r="BJ419" s="3" t="s">
        <v>558</v>
      </c>
      <c r="BM419" s="3">
        <v>67</v>
      </c>
      <c r="BN419" s="3">
        <v>0</v>
      </c>
      <c r="BO419" s="3" t="s">
        <v>556</v>
      </c>
      <c r="BP419" s="3">
        <v>1</v>
      </c>
      <c r="BQ419" s="3">
        <v>40</v>
      </c>
      <c r="BR419" s="3">
        <v>0</v>
      </c>
      <c r="BS419" s="3">
        <v>1</v>
      </c>
      <c r="BT419" s="3">
        <v>1</v>
      </c>
      <c r="BU419" s="3">
        <v>1</v>
      </c>
      <c r="BV419" s="3">
        <v>1</v>
      </c>
      <c r="BW419" s="3">
        <v>1</v>
      </c>
      <c r="BX419" s="3">
        <v>1</v>
      </c>
      <c r="BY419" s="3" t="s">
        <v>3</v>
      </c>
      <c r="BZ419" s="3">
        <v>97</v>
      </c>
      <c r="CA419" s="3">
        <v>51</v>
      </c>
      <c r="CB419" s="3" t="s">
        <v>3</v>
      </c>
      <c r="CE419" s="3">
        <v>1566</v>
      </c>
      <c r="CF419" s="3">
        <v>0</v>
      </c>
      <c r="CG419" s="3">
        <v>0</v>
      </c>
      <c r="CM419" s="3">
        <v>0</v>
      </c>
      <c r="CN419" s="3" t="s">
        <v>1252</v>
      </c>
      <c r="CO419" s="3">
        <v>0</v>
      </c>
      <c r="CP419" s="3">
        <f t="shared" si="390"/>
        <v>15374.82</v>
      </c>
      <c r="CQ419" s="3">
        <f t="shared" si="391"/>
        <v>1024.99</v>
      </c>
      <c r="CR419" s="3">
        <f t="shared" si="415"/>
        <v>0</v>
      </c>
      <c r="CS419" s="3">
        <f t="shared" si="416"/>
        <v>0</v>
      </c>
      <c r="CT419" s="3">
        <f t="shared" si="392"/>
        <v>0</v>
      </c>
      <c r="CU419" s="3">
        <f t="shared" si="393"/>
        <v>0</v>
      </c>
      <c r="CV419" s="3">
        <f t="shared" si="394"/>
        <v>0</v>
      </c>
      <c r="CW419" s="3">
        <f t="shared" si="395"/>
        <v>0</v>
      </c>
      <c r="CX419" s="3">
        <f t="shared" si="396"/>
        <v>0</v>
      </c>
      <c r="CY419" s="3">
        <f t="shared" si="417"/>
        <v>0</v>
      </c>
      <c r="CZ419" s="3">
        <f t="shared" si="418"/>
        <v>0</v>
      </c>
      <c r="DC419" s="3" t="s">
        <v>3</v>
      </c>
      <c r="DD419" s="3" t="s">
        <v>3</v>
      </c>
      <c r="DE419" s="3" t="s">
        <v>3</v>
      </c>
      <c r="DF419" s="3" t="s">
        <v>3</v>
      </c>
      <c r="DG419" s="3" t="s">
        <v>3</v>
      </c>
      <c r="DH419" s="3" t="s">
        <v>3</v>
      </c>
      <c r="DI419" s="3" t="s">
        <v>3</v>
      </c>
      <c r="DJ419" s="3" t="s">
        <v>3</v>
      </c>
      <c r="DK419" s="3" t="s">
        <v>3</v>
      </c>
      <c r="DL419" s="3" t="s">
        <v>3</v>
      </c>
      <c r="DM419" s="3" t="s">
        <v>3</v>
      </c>
      <c r="DN419" s="3">
        <v>0</v>
      </c>
      <c r="DO419" s="3">
        <v>0</v>
      </c>
      <c r="DP419" s="3">
        <v>1</v>
      </c>
      <c r="DQ419" s="3">
        <v>1</v>
      </c>
      <c r="DU419" s="3">
        <v>1010</v>
      </c>
      <c r="DV419" s="3" t="s">
        <v>268</v>
      </c>
      <c r="DW419" s="3" t="s">
        <v>268</v>
      </c>
      <c r="DX419" s="3">
        <v>1</v>
      </c>
      <c r="DZ419" s="3" t="s">
        <v>3</v>
      </c>
      <c r="EA419" s="3" t="s">
        <v>3</v>
      </c>
      <c r="EB419" s="3" t="s">
        <v>3</v>
      </c>
      <c r="EC419" s="3" t="s">
        <v>3</v>
      </c>
      <c r="EE419" s="3">
        <v>55393699</v>
      </c>
      <c r="EF419" s="3">
        <v>40</v>
      </c>
      <c r="EG419" s="3" t="s">
        <v>26</v>
      </c>
      <c r="EH419" s="3">
        <v>0</v>
      </c>
      <c r="EI419" s="3" t="s">
        <v>3</v>
      </c>
      <c r="EJ419" s="3">
        <v>2</v>
      </c>
      <c r="EK419" s="3">
        <v>67</v>
      </c>
      <c r="EL419" s="3" t="s">
        <v>72</v>
      </c>
      <c r="EM419" s="3" t="s">
        <v>73</v>
      </c>
      <c r="EO419" s="3" t="s">
        <v>67</v>
      </c>
      <c r="EQ419" s="3">
        <v>0</v>
      </c>
      <c r="ER419" s="3">
        <v>227.27</v>
      </c>
      <c r="ES419" s="3">
        <v>227.27</v>
      </c>
      <c r="ET419" s="3">
        <v>0</v>
      </c>
      <c r="EU419" s="3">
        <v>0</v>
      </c>
      <c r="EV419" s="3">
        <v>0</v>
      </c>
      <c r="EW419" s="3">
        <v>0</v>
      </c>
      <c r="EX419" s="3">
        <v>0</v>
      </c>
      <c r="FQ419" s="3">
        <v>0</v>
      </c>
      <c r="FR419" s="3">
        <v>0</v>
      </c>
      <c r="FS419" s="3">
        <v>0</v>
      </c>
      <c r="FX419" s="3">
        <v>97</v>
      </c>
      <c r="FY419" s="3">
        <v>51</v>
      </c>
      <c r="GA419" s="3" t="s">
        <v>3</v>
      </c>
      <c r="GD419" s="3">
        <v>1</v>
      </c>
      <c r="GF419" s="3">
        <v>-1371298939</v>
      </c>
      <c r="GG419" s="3">
        <v>2</v>
      </c>
      <c r="GH419" s="3">
        <v>1</v>
      </c>
      <c r="GI419" s="3">
        <v>2</v>
      </c>
      <c r="GJ419" s="3">
        <v>0</v>
      </c>
      <c r="GK419" s="3">
        <v>0</v>
      </c>
      <c r="GL419" s="3">
        <f t="shared" si="397"/>
        <v>0</v>
      </c>
      <c r="GM419" s="3">
        <f t="shared" si="398"/>
        <v>15374.82</v>
      </c>
      <c r="GN419" s="3">
        <f t="shared" si="399"/>
        <v>0</v>
      </c>
      <c r="GO419" s="3">
        <f t="shared" si="400"/>
        <v>15374.82</v>
      </c>
      <c r="GP419" s="3">
        <f t="shared" si="401"/>
        <v>0</v>
      </c>
      <c r="GR419" s="3">
        <v>0</v>
      </c>
      <c r="GS419" s="3">
        <v>3</v>
      </c>
      <c r="GT419" s="3">
        <v>0</v>
      </c>
      <c r="GU419" s="3" t="s">
        <v>3</v>
      </c>
      <c r="GV419" s="3">
        <f t="shared" si="402"/>
        <v>0</v>
      </c>
      <c r="GW419" s="3">
        <v>1</v>
      </c>
      <c r="GX419" s="3">
        <f t="shared" si="403"/>
        <v>0</v>
      </c>
      <c r="HA419" s="3">
        <v>0</v>
      </c>
      <c r="HB419" s="3">
        <v>0</v>
      </c>
      <c r="HC419" s="3">
        <f t="shared" si="404"/>
        <v>0</v>
      </c>
      <c r="HE419" s="3" t="s">
        <v>3</v>
      </c>
      <c r="HF419" s="3" t="s">
        <v>3</v>
      </c>
      <c r="HM419" s="3" t="s">
        <v>3</v>
      </c>
      <c r="HN419" s="3" t="s">
        <v>3</v>
      </c>
      <c r="HO419" s="3" t="s">
        <v>3</v>
      </c>
      <c r="HP419" s="3" t="s">
        <v>3</v>
      </c>
      <c r="HQ419" s="3" t="s">
        <v>3</v>
      </c>
      <c r="HS419" s="3">
        <v>0</v>
      </c>
      <c r="IK419" s="3">
        <v>0</v>
      </c>
    </row>
    <row r="420" spans="1:255" x14ac:dyDescent="0.2">
      <c r="A420" s="2">
        <v>18</v>
      </c>
      <c r="B420" s="2">
        <v>1</v>
      </c>
      <c r="C420" s="2">
        <v>589</v>
      </c>
      <c r="D420" s="2"/>
      <c r="E420" s="2" t="s">
        <v>559</v>
      </c>
      <c r="F420" s="2" t="s">
        <v>560</v>
      </c>
      <c r="G420" s="2" t="s">
        <v>561</v>
      </c>
      <c r="H420" s="2" t="s">
        <v>268</v>
      </c>
      <c r="I420" s="2">
        <f>I412*J420</f>
        <v>13</v>
      </c>
      <c r="J420" s="2">
        <v>2.8888888888888888</v>
      </c>
      <c r="K420" s="2">
        <v>2.8888889</v>
      </c>
      <c r="L420" s="2"/>
      <c r="M420" s="2"/>
      <c r="N420" s="2"/>
      <c r="O420" s="2">
        <f t="shared" si="380"/>
        <v>3340.48</v>
      </c>
      <c r="P420" s="2">
        <f t="shared" si="381"/>
        <v>3340.48</v>
      </c>
      <c r="Q420" s="2">
        <f t="shared" si="405"/>
        <v>0</v>
      </c>
      <c r="R420" s="2">
        <f t="shared" si="406"/>
        <v>0</v>
      </c>
      <c r="S420" s="2">
        <f t="shared" si="382"/>
        <v>0</v>
      </c>
      <c r="T420" s="2">
        <f t="shared" si="383"/>
        <v>0</v>
      </c>
      <c r="U420" s="2">
        <f t="shared" si="384"/>
        <v>0</v>
      </c>
      <c r="V420" s="2">
        <f t="shared" si="385"/>
        <v>0</v>
      </c>
      <c r="W420" s="2">
        <f t="shared" si="386"/>
        <v>0</v>
      </c>
      <c r="X420" s="2">
        <f t="shared" si="407"/>
        <v>0</v>
      </c>
      <c r="Y420" s="2">
        <f t="shared" si="408"/>
        <v>0</v>
      </c>
      <c r="Z420" s="2"/>
      <c r="AA420" s="2">
        <v>55929113</v>
      </c>
      <c r="AB420" s="2">
        <f t="shared" si="387"/>
        <v>256.95999999999998</v>
      </c>
      <c r="AC420" s="2">
        <f t="shared" si="409"/>
        <v>256.95999999999998</v>
      </c>
      <c r="AD420" s="2">
        <f t="shared" si="410"/>
        <v>0</v>
      </c>
      <c r="AE420" s="2">
        <f t="shared" si="411"/>
        <v>0</v>
      </c>
      <c r="AF420" s="2">
        <f t="shared" si="412"/>
        <v>0</v>
      </c>
      <c r="AG420" s="2">
        <f t="shared" si="388"/>
        <v>0</v>
      </c>
      <c r="AH420" s="2">
        <f t="shared" si="413"/>
        <v>0</v>
      </c>
      <c r="AI420" s="2">
        <f t="shared" si="414"/>
        <v>0</v>
      </c>
      <c r="AJ420" s="2">
        <f t="shared" si="389"/>
        <v>0</v>
      </c>
      <c r="AK420" s="2">
        <v>256.95999999999998</v>
      </c>
      <c r="AL420" s="2">
        <v>256.95999999999998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97</v>
      </c>
      <c r="AU420" s="2">
        <v>51</v>
      </c>
      <c r="AV420" s="2">
        <v>1</v>
      </c>
      <c r="AW420" s="2">
        <v>1</v>
      </c>
      <c r="AX420" s="2"/>
      <c r="AY420" s="2"/>
      <c r="AZ420" s="2">
        <v>1</v>
      </c>
      <c r="BA420" s="2">
        <v>1</v>
      </c>
      <c r="BB420" s="2">
        <v>1</v>
      </c>
      <c r="BC420" s="2">
        <v>1</v>
      </c>
      <c r="BD420" s="2" t="s">
        <v>3</v>
      </c>
      <c r="BE420" s="2" t="s">
        <v>3</v>
      </c>
      <c r="BF420" s="2" t="s">
        <v>3</v>
      </c>
      <c r="BG420" s="2" t="s">
        <v>3</v>
      </c>
      <c r="BH420" s="2">
        <v>3</v>
      </c>
      <c r="BI420" s="2">
        <v>2</v>
      </c>
      <c r="BJ420" s="2" t="s">
        <v>562</v>
      </c>
      <c r="BK420" s="2"/>
      <c r="BL420" s="2"/>
      <c r="BM420" s="2">
        <v>67</v>
      </c>
      <c r="BN420" s="2">
        <v>0</v>
      </c>
      <c r="BO420" s="2" t="s">
        <v>3</v>
      </c>
      <c r="BP420" s="2">
        <v>0</v>
      </c>
      <c r="BQ420" s="2">
        <v>40</v>
      </c>
      <c r="BR420" s="2">
        <v>0</v>
      </c>
      <c r="BS420" s="2">
        <v>1</v>
      </c>
      <c r="BT420" s="2">
        <v>1</v>
      </c>
      <c r="BU420" s="2">
        <v>1</v>
      </c>
      <c r="BV420" s="2">
        <v>1</v>
      </c>
      <c r="BW420" s="2">
        <v>1</v>
      </c>
      <c r="BX420" s="2">
        <v>1</v>
      </c>
      <c r="BY420" s="2" t="s">
        <v>3</v>
      </c>
      <c r="BZ420" s="2">
        <v>97</v>
      </c>
      <c r="CA420" s="2">
        <v>51</v>
      </c>
      <c r="CB420" s="2" t="s">
        <v>3</v>
      </c>
      <c r="CC420" s="2"/>
      <c r="CD420" s="2"/>
      <c r="CE420" s="2">
        <v>1566</v>
      </c>
      <c r="CF420" s="2">
        <v>0</v>
      </c>
      <c r="CG420" s="2">
        <v>0</v>
      </c>
      <c r="CH420" s="2"/>
      <c r="CI420" s="2"/>
      <c r="CJ420" s="2"/>
      <c r="CK420" s="2"/>
      <c r="CL420" s="2"/>
      <c r="CM420" s="2">
        <v>0</v>
      </c>
      <c r="CN420" s="2" t="s">
        <v>1252</v>
      </c>
      <c r="CO420" s="2">
        <v>0</v>
      </c>
      <c r="CP420" s="2">
        <f t="shared" si="390"/>
        <v>3340.48</v>
      </c>
      <c r="CQ420" s="2">
        <f t="shared" si="391"/>
        <v>256.95999999999998</v>
      </c>
      <c r="CR420" s="2">
        <f t="shared" si="415"/>
        <v>0</v>
      </c>
      <c r="CS420" s="2">
        <f t="shared" si="416"/>
        <v>0</v>
      </c>
      <c r="CT420" s="2">
        <f t="shared" si="392"/>
        <v>0</v>
      </c>
      <c r="CU420" s="2">
        <f t="shared" si="393"/>
        <v>0</v>
      </c>
      <c r="CV420" s="2">
        <f t="shared" si="394"/>
        <v>0</v>
      </c>
      <c r="CW420" s="2">
        <f t="shared" si="395"/>
        <v>0</v>
      </c>
      <c r="CX420" s="2">
        <f t="shared" si="396"/>
        <v>0</v>
      </c>
      <c r="CY420" s="2">
        <f t="shared" si="417"/>
        <v>0</v>
      </c>
      <c r="CZ420" s="2">
        <f t="shared" si="418"/>
        <v>0</v>
      </c>
      <c r="DA420" s="2"/>
      <c r="DB420" s="2"/>
      <c r="DC420" s="2" t="s">
        <v>3</v>
      </c>
      <c r="DD420" s="2" t="s">
        <v>3</v>
      </c>
      <c r="DE420" s="2" t="s">
        <v>3</v>
      </c>
      <c r="DF420" s="2" t="s">
        <v>3</v>
      </c>
      <c r="DG420" s="2" t="s">
        <v>3</v>
      </c>
      <c r="DH420" s="2" t="s">
        <v>3</v>
      </c>
      <c r="DI420" s="2" t="s">
        <v>3</v>
      </c>
      <c r="DJ420" s="2" t="s">
        <v>3</v>
      </c>
      <c r="DK420" s="2" t="s">
        <v>3</v>
      </c>
      <c r="DL420" s="2" t="s">
        <v>3</v>
      </c>
      <c r="DM420" s="2" t="s">
        <v>3</v>
      </c>
      <c r="DN420" s="2">
        <v>0</v>
      </c>
      <c r="DO420" s="2">
        <v>0</v>
      </c>
      <c r="DP420" s="2">
        <v>1</v>
      </c>
      <c r="DQ420" s="2">
        <v>1</v>
      </c>
      <c r="DR420" s="2"/>
      <c r="DS420" s="2"/>
      <c r="DT420" s="2"/>
      <c r="DU420" s="2">
        <v>1010</v>
      </c>
      <c r="DV420" s="2" t="s">
        <v>268</v>
      </c>
      <c r="DW420" s="2" t="s">
        <v>268</v>
      </c>
      <c r="DX420" s="2">
        <v>1</v>
      </c>
      <c r="DY420" s="2"/>
      <c r="DZ420" s="2" t="s">
        <v>3</v>
      </c>
      <c r="EA420" s="2" t="s">
        <v>3</v>
      </c>
      <c r="EB420" s="2" t="s">
        <v>3</v>
      </c>
      <c r="EC420" s="2" t="s">
        <v>3</v>
      </c>
      <c r="ED420" s="2"/>
      <c r="EE420" s="2">
        <v>55393699</v>
      </c>
      <c r="EF420" s="2">
        <v>40</v>
      </c>
      <c r="EG420" s="2" t="s">
        <v>26</v>
      </c>
      <c r="EH420" s="2">
        <v>0</v>
      </c>
      <c r="EI420" s="2" t="s">
        <v>3</v>
      </c>
      <c r="EJ420" s="2">
        <v>2</v>
      </c>
      <c r="EK420" s="2">
        <v>67</v>
      </c>
      <c r="EL420" s="2" t="s">
        <v>72</v>
      </c>
      <c r="EM420" s="2" t="s">
        <v>73</v>
      </c>
      <c r="EN420" s="2"/>
      <c r="EO420" s="2" t="s">
        <v>67</v>
      </c>
      <c r="EP420" s="2"/>
      <c r="EQ420" s="2">
        <v>0</v>
      </c>
      <c r="ER420" s="2">
        <v>256.95999999999998</v>
      </c>
      <c r="ES420" s="2">
        <v>256.95999999999998</v>
      </c>
      <c r="ET420" s="2">
        <v>0</v>
      </c>
      <c r="EU420" s="2">
        <v>0</v>
      </c>
      <c r="EV420" s="2">
        <v>0</v>
      </c>
      <c r="EW420" s="2">
        <v>0</v>
      </c>
      <c r="EX420" s="2">
        <v>0</v>
      </c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>
        <v>0</v>
      </c>
      <c r="FR420" s="2">
        <v>0</v>
      </c>
      <c r="FS420" s="2">
        <v>0</v>
      </c>
      <c r="FT420" s="2"/>
      <c r="FU420" s="2"/>
      <c r="FV420" s="2"/>
      <c r="FW420" s="2"/>
      <c r="FX420" s="2">
        <v>97</v>
      </c>
      <c r="FY420" s="2">
        <v>51</v>
      </c>
      <c r="FZ420" s="2"/>
      <c r="GA420" s="2" t="s">
        <v>3</v>
      </c>
      <c r="GB420" s="2"/>
      <c r="GC420" s="2"/>
      <c r="GD420" s="2">
        <v>1</v>
      </c>
      <c r="GE420" s="2"/>
      <c r="GF420" s="2">
        <v>398472290</v>
      </c>
      <c r="GG420" s="2">
        <v>2</v>
      </c>
      <c r="GH420" s="2">
        <v>1</v>
      </c>
      <c r="GI420" s="2">
        <v>-2</v>
      </c>
      <c r="GJ420" s="2">
        <v>0</v>
      </c>
      <c r="GK420" s="2">
        <v>0</v>
      </c>
      <c r="GL420" s="2">
        <f t="shared" si="397"/>
        <v>0</v>
      </c>
      <c r="GM420" s="2">
        <f t="shared" si="398"/>
        <v>3340.48</v>
      </c>
      <c r="GN420" s="2">
        <f t="shared" si="399"/>
        <v>0</v>
      </c>
      <c r="GO420" s="2">
        <f t="shared" si="400"/>
        <v>3340.48</v>
      </c>
      <c r="GP420" s="2">
        <f t="shared" si="401"/>
        <v>0</v>
      </c>
      <c r="GQ420" s="2"/>
      <c r="GR420" s="2">
        <v>0</v>
      </c>
      <c r="GS420" s="2">
        <v>3</v>
      </c>
      <c r="GT420" s="2">
        <v>0</v>
      </c>
      <c r="GU420" s="2" t="s">
        <v>3</v>
      </c>
      <c r="GV420" s="2">
        <f t="shared" si="402"/>
        <v>0</v>
      </c>
      <c r="GW420" s="2">
        <v>1</v>
      </c>
      <c r="GX420" s="2">
        <f t="shared" si="403"/>
        <v>0</v>
      </c>
      <c r="GY420" s="2"/>
      <c r="GZ420" s="2"/>
      <c r="HA420" s="2">
        <v>0</v>
      </c>
      <c r="HB420" s="2">
        <v>0</v>
      </c>
      <c r="HC420" s="2">
        <f t="shared" si="404"/>
        <v>0</v>
      </c>
      <c r="HD420" s="2"/>
      <c r="HE420" s="2" t="s">
        <v>3</v>
      </c>
      <c r="HF420" s="2" t="s">
        <v>3</v>
      </c>
      <c r="HG420" s="2"/>
      <c r="HH420" s="2"/>
      <c r="HI420" s="2"/>
      <c r="HJ420" s="2"/>
      <c r="HK420" s="2"/>
      <c r="HL420" s="2"/>
      <c r="HM420" s="2" t="s">
        <v>3</v>
      </c>
      <c r="HN420" s="2" t="s">
        <v>3</v>
      </c>
      <c r="HO420" s="2" t="s">
        <v>3</v>
      </c>
      <c r="HP420" s="2" t="s">
        <v>3</v>
      </c>
      <c r="HQ420" s="2" t="s">
        <v>3</v>
      </c>
      <c r="HR420" s="2"/>
      <c r="HS420" s="2">
        <v>0</v>
      </c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>
        <v>0</v>
      </c>
      <c r="IL420" s="2"/>
      <c r="IM420" s="2"/>
      <c r="IN420" s="2"/>
      <c r="IO420" s="2"/>
      <c r="IP420" s="2"/>
      <c r="IQ420" s="2"/>
      <c r="IR420" s="2"/>
      <c r="IS420" s="2"/>
      <c r="IT420" s="2"/>
      <c r="IU420" s="2"/>
    </row>
    <row r="421" spans="1:255" x14ac:dyDescent="0.2">
      <c r="A421" s="3">
        <v>18</v>
      </c>
      <c r="B421" s="3">
        <v>1</v>
      </c>
      <c r="C421" s="3">
        <v>603</v>
      </c>
      <c r="E421" s="3" t="s">
        <v>559</v>
      </c>
      <c r="F421" s="3" t="s">
        <v>560</v>
      </c>
      <c r="G421" s="3" t="s">
        <v>561</v>
      </c>
      <c r="H421" s="3" t="s">
        <v>268</v>
      </c>
      <c r="I421" s="3">
        <f>I413*J421</f>
        <v>13</v>
      </c>
      <c r="J421" s="3">
        <v>2.8888888888888888</v>
      </c>
      <c r="K421" s="3">
        <v>2.8888889</v>
      </c>
      <c r="O421" s="3">
        <f t="shared" si="380"/>
        <v>33905.870000000003</v>
      </c>
      <c r="P421" s="3">
        <f t="shared" si="381"/>
        <v>33905.870000000003</v>
      </c>
      <c r="Q421" s="3">
        <f t="shared" si="405"/>
        <v>0</v>
      </c>
      <c r="R421" s="3">
        <f t="shared" si="406"/>
        <v>0</v>
      </c>
      <c r="S421" s="3">
        <f t="shared" si="382"/>
        <v>0</v>
      </c>
      <c r="T421" s="3">
        <f t="shared" si="383"/>
        <v>0</v>
      </c>
      <c r="U421" s="3">
        <f t="shared" si="384"/>
        <v>0</v>
      </c>
      <c r="V421" s="3">
        <f t="shared" si="385"/>
        <v>0</v>
      </c>
      <c r="W421" s="3">
        <f t="shared" si="386"/>
        <v>0</v>
      </c>
      <c r="X421" s="3">
        <f t="shared" si="407"/>
        <v>0</v>
      </c>
      <c r="Y421" s="3">
        <f t="shared" si="408"/>
        <v>0</v>
      </c>
      <c r="AA421" s="3">
        <v>55929115</v>
      </c>
      <c r="AB421" s="3">
        <f t="shared" si="387"/>
        <v>256.95999999999998</v>
      </c>
      <c r="AC421" s="3">
        <f t="shared" si="409"/>
        <v>256.95999999999998</v>
      </c>
      <c r="AD421" s="3">
        <f t="shared" si="410"/>
        <v>0</v>
      </c>
      <c r="AE421" s="3">
        <f t="shared" si="411"/>
        <v>0</v>
      </c>
      <c r="AF421" s="3">
        <f t="shared" si="412"/>
        <v>0</v>
      </c>
      <c r="AG421" s="3">
        <f t="shared" si="388"/>
        <v>0</v>
      </c>
      <c r="AH421" s="3">
        <f t="shared" si="413"/>
        <v>0</v>
      </c>
      <c r="AI421" s="3">
        <f t="shared" si="414"/>
        <v>0</v>
      </c>
      <c r="AJ421" s="3">
        <f t="shared" si="389"/>
        <v>0</v>
      </c>
      <c r="AK421" s="3">
        <v>256.95999999999998</v>
      </c>
      <c r="AL421" s="3">
        <v>256.95999999999998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97</v>
      </c>
      <c r="AU421" s="3">
        <v>51</v>
      </c>
      <c r="AV421" s="3">
        <v>1</v>
      </c>
      <c r="AW421" s="3">
        <v>1</v>
      </c>
      <c r="AZ421" s="3">
        <v>1</v>
      </c>
      <c r="BA421" s="3">
        <v>1</v>
      </c>
      <c r="BB421" s="3">
        <v>1</v>
      </c>
      <c r="BC421" s="3">
        <v>10.15</v>
      </c>
      <c r="BD421" s="3" t="s">
        <v>3</v>
      </c>
      <c r="BE421" s="3" t="s">
        <v>3</v>
      </c>
      <c r="BF421" s="3" t="s">
        <v>3</v>
      </c>
      <c r="BG421" s="3" t="s">
        <v>3</v>
      </c>
      <c r="BH421" s="3">
        <v>3</v>
      </c>
      <c r="BI421" s="3">
        <v>2</v>
      </c>
      <c r="BJ421" s="3" t="s">
        <v>562</v>
      </c>
      <c r="BM421" s="3">
        <v>67</v>
      </c>
      <c r="BN421" s="3">
        <v>0</v>
      </c>
      <c r="BO421" s="3" t="s">
        <v>560</v>
      </c>
      <c r="BP421" s="3">
        <v>1</v>
      </c>
      <c r="BQ421" s="3">
        <v>40</v>
      </c>
      <c r="BR421" s="3">
        <v>0</v>
      </c>
      <c r="BS421" s="3">
        <v>1</v>
      </c>
      <c r="BT421" s="3">
        <v>1</v>
      </c>
      <c r="BU421" s="3">
        <v>1</v>
      </c>
      <c r="BV421" s="3">
        <v>1</v>
      </c>
      <c r="BW421" s="3">
        <v>1</v>
      </c>
      <c r="BX421" s="3">
        <v>1</v>
      </c>
      <c r="BY421" s="3" t="s">
        <v>3</v>
      </c>
      <c r="BZ421" s="3">
        <v>97</v>
      </c>
      <c r="CA421" s="3">
        <v>51</v>
      </c>
      <c r="CB421" s="3" t="s">
        <v>3</v>
      </c>
      <c r="CE421" s="3">
        <v>1566</v>
      </c>
      <c r="CF421" s="3">
        <v>0</v>
      </c>
      <c r="CG421" s="3">
        <v>0</v>
      </c>
      <c r="CM421" s="3">
        <v>0</v>
      </c>
      <c r="CN421" s="3" t="s">
        <v>1252</v>
      </c>
      <c r="CO421" s="3">
        <v>0</v>
      </c>
      <c r="CP421" s="3">
        <f t="shared" si="390"/>
        <v>33905.870000000003</v>
      </c>
      <c r="CQ421" s="3">
        <f t="shared" si="391"/>
        <v>2608.14</v>
      </c>
      <c r="CR421" s="3">
        <f t="shared" si="415"/>
        <v>0</v>
      </c>
      <c r="CS421" s="3">
        <f t="shared" si="416"/>
        <v>0</v>
      </c>
      <c r="CT421" s="3">
        <f t="shared" si="392"/>
        <v>0</v>
      </c>
      <c r="CU421" s="3">
        <f t="shared" si="393"/>
        <v>0</v>
      </c>
      <c r="CV421" s="3">
        <f t="shared" si="394"/>
        <v>0</v>
      </c>
      <c r="CW421" s="3">
        <f t="shared" si="395"/>
        <v>0</v>
      </c>
      <c r="CX421" s="3">
        <f t="shared" si="396"/>
        <v>0</v>
      </c>
      <c r="CY421" s="3">
        <f t="shared" si="417"/>
        <v>0</v>
      </c>
      <c r="CZ421" s="3">
        <f t="shared" si="418"/>
        <v>0</v>
      </c>
      <c r="DC421" s="3" t="s">
        <v>3</v>
      </c>
      <c r="DD421" s="3" t="s">
        <v>3</v>
      </c>
      <c r="DE421" s="3" t="s">
        <v>3</v>
      </c>
      <c r="DF421" s="3" t="s">
        <v>3</v>
      </c>
      <c r="DG421" s="3" t="s">
        <v>3</v>
      </c>
      <c r="DH421" s="3" t="s">
        <v>3</v>
      </c>
      <c r="DI421" s="3" t="s">
        <v>3</v>
      </c>
      <c r="DJ421" s="3" t="s">
        <v>3</v>
      </c>
      <c r="DK421" s="3" t="s">
        <v>3</v>
      </c>
      <c r="DL421" s="3" t="s">
        <v>3</v>
      </c>
      <c r="DM421" s="3" t="s">
        <v>3</v>
      </c>
      <c r="DN421" s="3">
        <v>0</v>
      </c>
      <c r="DO421" s="3">
        <v>0</v>
      </c>
      <c r="DP421" s="3">
        <v>1</v>
      </c>
      <c r="DQ421" s="3">
        <v>1</v>
      </c>
      <c r="DU421" s="3">
        <v>1010</v>
      </c>
      <c r="DV421" s="3" t="s">
        <v>268</v>
      </c>
      <c r="DW421" s="3" t="s">
        <v>268</v>
      </c>
      <c r="DX421" s="3">
        <v>1</v>
      </c>
      <c r="DZ421" s="3" t="s">
        <v>3</v>
      </c>
      <c r="EA421" s="3" t="s">
        <v>3</v>
      </c>
      <c r="EB421" s="3" t="s">
        <v>3</v>
      </c>
      <c r="EC421" s="3" t="s">
        <v>3</v>
      </c>
      <c r="EE421" s="3">
        <v>55393699</v>
      </c>
      <c r="EF421" s="3">
        <v>40</v>
      </c>
      <c r="EG421" s="3" t="s">
        <v>26</v>
      </c>
      <c r="EH421" s="3">
        <v>0</v>
      </c>
      <c r="EI421" s="3" t="s">
        <v>3</v>
      </c>
      <c r="EJ421" s="3">
        <v>2</v>
      </c>
      <c r="EK421" s="3">
        <v>67</v>
      </c>
      <c r="EL421" s="3" t="s">
        <v>72</v>
      </c>
      <c r="EM421" s="3" t="s">
        <v>73</v>
      </c>
      <c r="EO421" s="3" t="s">
        <v>67</v>
      </c>
      <c r="EQ421" s="3">
        <v>0</v>
      </c>
      <c r="ER421" s="3">
        <v>256.95999999999998</v>
      </c>
      <c r="ES421" s="3">
        <v>256.95999999999998</v>
      </c>
      <c r="ET421" s="3">
        <v>0</v>
      </c>
      <c r="EU421" s="3">
        <v>0</v>
      </c>
      <c r="EV421" s="3">
        <v>0</v>
      </c>
      <c r="EW421" s="3">
        <v>0</v>
      </c>
      <c r="EX421" s="3">
        <v>0</v>
      </c>
      <c r="FQ421" s="3">
        <v>0</v>
      </c>
      <c r="FR421" s="3">
        <v>0</v>
      </c>
      <c r="FS421" s="3">
        <v>0</v>
      </c>
      <c r="FX421" s="3">
        <v>97</v>
      </c>
      <c r="FY421" s="3">
        <v>51</v>
      </c>
      <c r="GA421" s="3" t="s">
        <v>3</v>
      </c>
      <c r="GD421" s="3">
        <v>1</v>
      </c>
      <c r="GF421" s="3">
        <v>398472290</v>
      </c>
      <c r="GG421" s="3">
        <v>2</v>
      </c>
      <c r="GH421" s="3">
        <v>1</v>
      </c>
      <c r="GI421" s="3">
        <v>2</v>
      </c>
      <c r="GJ421" s="3">
        <v>0</v>
      </c>
      <c r="GK421" s="3">
        <v>0</v>
      </c>
      <c r="GL421" s="3">
        <f t="shared" si="397"/>
        <v>0</v>
      </c>
      <c r="GM421" s="3">
        <f t="shared" si="398"/>
        <v>33905.870000000003</v>
      </c>
      <c r="GN421" s="3">
        <f t="shared" si="399"/>
        <v>0</v>
      </c>
      <c r="GO421" s="3">
        <f t="shared" si="400"/>
        <v>33905.870000000003</v>
      </c>
      <c r="GP421" s="3">
        <f t="shared" si="401"/>
        <v>0</v>
      </c>
      <c r="GR421" s="3">
        <v>0</v>
      </c>
      <c r="GS421" s="3">
        <v>3</v>
      </c>
      <c r="GT421" s="3">
        <v>0</v>
      </c>
      <c r="GU421" s="3" t="s">
        <v>3</v>
      </c>
      <c r="GV421" s="3">
        <f t="shared" si="402"/>
        <v>0</v>
      </c>
      <c r="GW421" s="3">
        <v>1</v>
      </c>
      <c r="GX421" s="3">
        <f t="shared" si="403"/>
        <v>0</v>
      </c>
      <c r="HA421" s="3">
        <v>0</v>
      </c>
      <c r="HB421" s="3">
        <v>0</v>
      </c>
      <c r="HC421" s="3">
        <f t="shared" si="404"/>
        <v>0</v>
      </c>
      <c r="HE421" s="3" t="s">
        <v>3</v>
      </c>
      <c r="HF421" s="3" t="s">
        <v>3</v>
      </c>
      <c r="HM421" s="3" t="s">
        <v>3</v>
      </c>
      <c r="HN421" s="3" t="s">
        <v>3</v>
      </c>
      <c r="HO421" s="3" t="s">
        <v>3</v>
      </c>
      <c r="HP421" s="3" t="s">
        <v>3</v>
      </c>
      <c r="HQ421" s="3" t="s">
        <v>3</v>
      </c>
      <c r="HS421" s="3">
        <v>0</v>
      </c>
      <c r="IK421" s="3">
        <v>0</v>
      </c>
    </row>
    <row r="422" spans="1:255" x14ac:dyDescent="0.2">
      <c r="A422" s="2">
        <v>18</v>
      </c>
      <c r="B422" s="2">
        <v>1</v>
      </c>
      <c r="C422" s="2">
        <v>588</v>
      </c>
      <c r="D422" s="2"/>
      <c r="E422" s="2" t="s">
        <v>563</v>
      </c>
      <c r="F422" s="2" t="s">
        <v>564</v>
      </c>
      <c r="G422" s="2" t="s">
        <v>565</v>
      </c>
      <c r="H422" s="2" t="s">
        <v>268</v>
      </c>
      <c r="I422" s="2">
        <f>I412*J422</f>
        <v>13</v>
      </c>
      <c r="J422" s="2">
        <v>2.8888888888888888</v>
      </c>
      <c r="K422" s="2">
        <v>2.8888889</v>
      </c>
      <c r="L422" s="2"/>
      <c r="M422" s="2"/>
      <c r="N422" s="2"/>
      <c r="O422" s="2">
        <f t="shared" si="380"/>
        <v>1742.39</v>
      </c>
      <c r="P422" s="2">
        <f t="shared" si="381"/>
        <v>1742.39</v>
      </c>
      <c r="Q422" s="2">
        <f t="shared" si="405"/>
        <v>0</v>
      </c>
      <c r="R422" s="2">
        <f t="shared" si="406"/>
        <v>0</v>
      </c>
      <c r="S422" s="2">
        <f t="shared" si="382"/>
        <v>0</v>
      </c>
      <c r="T422" s="2">
        <f t="shared" si="383"/>
        <v>0</v>
      </c>
      <c r="U422" s="2">
        <f t="shared" si="384"/>
        <v>0</v>
      </c>
      <c r="V422" s="2">
        <f t="shared" si="385"/>
        <v>0</v>
      </c>
      <c r="W422" s="2">
        <f t="shared" si="386"/>
        <v>0</v>
      </c>
      <c r="X422" s="2">
        <f t="shared" si="407"/>
        <v>0</v>
      </c>
      <c r="Y422" s="2">
        <f t="shared" si="408"/>
        <v>0</v>
      </c>
      <c r="Z422" s="2"/>
      <c r="AA422" s="2">
        <v>55929113</v>
      </c>
      <c r="AB422" s="2">
        <f t="shared" si="387"/>
        <v>134.03</v>
      </c>
      <c r="AC422" s="2">
        <f t="shared" si="409"/>
        <v>134.03</v>
      </c>
      <c r="AD422" s="2">
        <f t="shared" si="410"/>
        <v>0</v>
      </c>
      <c r="AE422" s="2">
        <f t="shared" si="411"/>
        <v>0</v>
      </c>
      <c r="AF422" s="2">
        <f t="shared" si="412"/>
        <v>0</v>
      </c>
      <c r="AG422" s="2">
        <f t="shared" si="388"/>
        <v>0</v>
      </c>
      <c r="AH422" s="2">
        <f t="shared" si="413"/>
        <v>0</v>
      </c>
      <c r="AI422" s="2">
        <f t="shared" si="414"/>
        <v>0</v>
      </c>
      <c r="AJ422" s="2">
        <f t="shared" si="389"/>
        <v>0</v>
      </c>
      <c r="AK422" s="2">
        <v>134.03</v>
      </c>
      <c r="AL422" s="2">
        <v>134.03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1</v>
      </c>
      <c r="AW422" s="2">
        <v>1</v>
      </c>
      <c r="AX422" s="2"/>
      <c r="AY422" s="2"/>
      <c r="AZ422" s="2">
        <v>1</v>
      </c>
      <c r="BA422" s="2">
        <v>1</v>
      </c>
      <c r="BB422" s="2">
        <v>1</v>
      </c>
      <c r="BC422" s="2">
        <v>1</v>
      </c>
      <c r="BD422" s="2" t="s">
        <v>3</v>
      </c>
      <c r="BE422" s="2" t="s">
        <v>3</v>
      </c>
      <c r="BF422" s="2" t="s">
        <v>3</v>
      </c>
      <c r="BG422" s="2" t="s">
        <v>3</v>
      </c>
      <c r="BH422" s="2">
        <v>3</v>
      </c>
      <c r="BI422" s="2">
        <v>2</v>
      </c>
      <c r="BJ422" s="2" t="s">
        <v>566</v>
      </c>
      <c r="BK422" s="2"/>
      <c r="BL422" s="2"/>
      <c r="BM422" s="2">
        <v>1618</v>
      </c>
      <c r="BN422" s="2">
        <v>0</v>
      </c>
      <c r="BO422" s="2" t="s">
        <v>3</v>
      </c>
      <c r="BP422" s="2">
        <v>0</v>
      </c>
      <c r="BQ422" s="2">
        <v>201</v>
      </c>
      <c r="BR422" s="2">
        <v>0</v>
      </c>
      <c r="BS422" s="2">
        <v>1</v>
      </c>
      <c r="BT422" s="2">
        <v>1</v>
      </c>
      <c r="BU422" s="2">
        <v>1</v>
      </c>
      <c r="BV422" s="2">
        <v>1</v>
      </c>
      <c r="BW422" s="2">
        <v>1</v>
      </c>
      <c r="BX422" s="2">
        <v>1</v>
      </c>
      <c r="BY422" s="2" t="s">
        <v>3</v>
      </c>
      <c r="BZ422" s="2">
        <v>0</v>
      </c>
      <c r="CA422" s="2">
        <v>0</v>
      </c>
      <c r="CB422" s="2" t="s">
        <v>3</v>
      </c>
      <c r="CC422" s="2"/>
      <c r="CD422" s="2"/>
      <c r="CE422" s="2">
        <v>1566</v>
      </c>
      <c r="CF422" s="2">
        <v>0</v>
      </c>
      <c r="CG422" s="2">
        <v>0</v>
      </c>
      <c r="CH422" s="2"/>
      <c r="CI422" s="2"/>
      <c r="CJ422" s="2"/>
      <c r="CK422" s="2"/>
      <c r="CL422" s="2"/>
      <c r="CM422" s="2">
        <v>0</v>
      </c>
      <c r="CN422" s="2" t="s">
        <v>3</v>
      </c>
      <c r="CO422" s="2">
        <v>0</v>
      </c>
      <c r="CP422" s="2">
        <f t="shared" si="390"/>
        <v>1742.39</v>
      </c>
      <c r="CQ422" s="2">
        <f t="shared" si="391"/>
        <v>134.03</v>
      </c>
      <c r="CR422" s="2">
        <f t="shared" si="415"/>
        <v>0</v>
      </c>
      <c r="CS422" s="2">
        <f t="shared" si="416"/>
        <v>0</v>
      </c>
      <c r="CT422" s="2">
        <f t="shared" si="392"/>
        <v>0</v>
      </c>
      <c r="CU422" s="2">
        <f t="shared" si="393"/>
        <v>0</v>
      </c>
      <c r="CV422" s="2">
        <f t="shared" si="394"/>
        <v>0</v>
      </c>
      <c r="CW422" s="2">
        <f t="shared" si="395"/>
        <v>0</v>
      </c>
      <c r="CX422" s="2">
        <f t="shared" si="396"/>
        <v>0</v>
      </c>
      <c r="CY422" s="2">
        <f t="shared" si="417"/>
        <v>0</v>
      </c>
      <c r="CZ422" s="2">
        <f t="shared" si="418"/>
        <v>0</v>
      </c>
      <c r="DA422" s="2"/>
      <c r="DB422" s="2"/>
      <c r="DC422" s="2" t="s">
        <v>3</v>
      </c>
      <c r="DD422" s="2" t="s">
        <v>3</v>
      </c>
      <c r="DE422" s="2" t="s">
        <v>3</v>
      </c>
      <c r="DF422" s="2" t="s">
        <v>3</v>
      </c>
      <c r="DG422" s="2" t="s">
        <v>3</v>
      </c>
      <c r="DH422" s="2" t="s">
        <v>3</v>
      </c>
      <c r="DI422" s="2" t="s">
        <v>3</v>
      </c>
      <c r="DJ422" s="2" t="s">
        <v>3</v>
      </c>
      <c r="DK422" s="2" t="s">
        <v>3</v>
      </c>
      <c r="DL422" s="2" t="s">
        <v>3</v>
      </c>
      <c r="DM422" s="2" t="s">
        <v>3</v>
      </c>
      <c r="DN422" s="2">
        <v>0</v>
      </c>
      <c r="DO422" s="2">
        <v>0</v>
      </c>
      <c r="DP422" s="2">
        <v>1</v>
      </c>
      <c r="DQ422" s="2">
        <v>1</v>
      </c>
      <c r="DR422" s="2"/>
      <c r="DS422" s="2"/>
      <c r="DT422" s="2"/>
      <c r="DU422" s="2">
        <v>1010</v>
      </c>
      <c r="DV422" s="2" t="s">
        <v>268</v>
      </c>
      <c r="DW422" s="2" t="s">
        <v>268</v>
      </c>
      <c r="DX422" s="2">
        <v>1</v>
      </c>
      <c r="DY422" s="2"/>
      <c r="DZ422" s="2" t="s">
        <v>3</v>
      </c>
      <c r="EA422" s="2" t="s">
        <v>3</v>
      </c>
      <c r="EB422" s="2" t="s">
        <v>3</v>
      </c>
      <c r="EC422" s="2" t="s">
        <v>3</v>
      </c>
      <c r="ED422" s="2"/>
      <c r="EE422" s="2">
        <v>55393729</v>
      </c>
      <c r="EF422" s="2">
        <v>201</v>
      </c>
      <c r="EG422" s="2" t="s">
        <v>270</v>
      </c>
      <c r="EH422" s="2">
        <v>0</v>
      </c>
      <c r="EI422" s="2" t="s">
        <v>3</v>
      </c>
      <c r="EJ422" s="2">
        <v>2</v>
      </c>
      <c r="EK422" s="2">
        <v>1618</v>
      </c>
      <c r="EL422" s="2" t="s">
        <v>271</v>
      </c>
      <c r="EM422" s="2" t="s">
        <v>272</v>
      </c>
      <c r="EN422" s="2"/>
      <c r="EO422" s="2" t="s">
        <v>3</v>
      </c>
      <c r="EP422" s="2"/>
      <c r="EQ422" s="2">
        <v>0</v>
      </c>
      <c r="ER422" s="2">
        <v>134.03</v>
      </c>
      <c r="ES422" s="2">
        <v>134.03</v>
      </c>
      <c r="ET422" s="2">
        <v>0</v>
      </c>
      <c r="EU422" s="2">
        <v>0</v>
      </c>
      <c r="EV422" s="2">
        <v>0</v>
      </c>
      <c r="EW422" s="2">
        <v>0</v>
      </c>
      <c r="EX422" s="2">
        <v>0</v>
      </c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>
        <v>0</v>
      </c>
      <c r="FR422" s="2">
        <v>0</v>
      </c>
      <c r="FS422" s="2">
        <v>0</v>
      </c>
      <c r="FT422" s="2"/>
      <c r="FU422" s="2"/>
      <c r="FV422" s="2"/>
      <c r="FW422" s="2"/>
      <c r="FX422" s="2">
        <v>0</v>
      </c>
      <c r="FY422" s="2">
        <v>0</v>
      </c>
      <c r="FZ422" s="2"/>
      <c r="GA422" s="2" t="s">
        <v>3</v>
      </c>
      <c r="GB422" s="2"/>
      <c r="GC422" s="2"/>
      <c r="GD422" s="2">
        <v>1</v>
      </c>
      <c r="GE422" s="2"/>
      <c r="GF422" s="2">
        <v>-1124945702</v>
      </c>
      <c r="GG422" s="2">
        <v>2</v>
      </c>
      <c r="GH422" s="2">
        <v>1</v>
      </c>
      <c r="GI422" s="2">
        <v>-2</v>
      </c>
      <c r="GJ422" s="2">
        <v>0</v>
      </c>
      <c r="GK422" s="2">
        <v>0</v>
      </c>
      <c r="GL422" s="2">
        <f t="shared" si="397"/>
        <v>0</v>
      </c>
      <c r="GM422" s="2">
        <f t="shared" si="398"/>
        <v>1742.39</v>
      </c>
      <c r="GN422" s="2">
        <f t="shared" si="399"/>
        <v>0</v>
      </c>
      <c r="GO422" s="2">
        <f t="shared" si="400"/>
        <v>1742.39</v>
      </c>
      <c r="GP422" s="2">
        <f t="shared" si="401"/>
        <v>0</v>
      </c>
      <c r="GQ422" s="2"/>
      <c r="GR422" s="2">
        <v>0</v>
      </c>
      <c r="GS422" s="2">
        <v>3</v>
      </c>
      <c r="GT422" s="2">
        <v>0</v>
      </c>
      <c r="GU422" s="2" t="s">
        <v>3</v>
      </c>
      <c r="GV422" s="2">
        <f t="shared" si="402"/>
        <v>0</v>
      </c>
      <c r="GW422" s="2">
        <v>1</v>
      </c>
      <c r="GX422" s="2">
        <f t="shared" si="403"/>
        <v>0</v>
      </c>
      <c r="GY422" s="2"/>
      <c r="GZ422" s="2"/>
      <c r="HA422" s="2">
        <v>0</v>
      </c>
      <c r="HB422" s="2">
        <v>0</v>
      </c>
      <c r="HC422" s="2">
        <f t="shared" si="404"/>
        <v>0</v>
      </c>
      <c r="HD422" s="2"/>
      <c r="HE422" s="2" t="s">
        <v>3</v>
      </c>
      <c r="HF422" s="2" t="s">
        <v>3</v>
      </c>
      <c r="HG422" s="2"/>
      <c r="HH422" s="2"/>
      <c r="HI422" s="2"/>
      <c r="HJ422" s="2"/>
      <c r="HK422" s="2"/>
      <c r="HL422" s="2"/>
      <c r="HM422" s="2" t="s">
        <v>3</v>
      </c>
      <c r="HN422" s="2" t="s">
        <v>3</v>
      </c>
      <c r="HO422" s="2" t="s">
        <v>3</v>
      </c>
      <c r="HP422" s="2" t="s">
        <v>3</v>
      </c>
      <c r="HQ422" s="2" t="s">
        <v>3</v>
      </c>
      <c r="HR422" s="2"/>
      <c r="HS422" s="2">
        <v>0</v>
      </c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>
        <v>0</v>
      </c>
      <c r="IL422" s="2"/>
      <c r="IM422" s="2"/>
      <c r="IN422" s="2"/>
      <c r="IO422" s="2"/>
      <c r="IP422" s="2"/>
      <c r="IQ422" s="2"/>
      <c r="IR422" s="2"/>
      <c r="IS422" s="2"/>
      <c r="IT422" s="2"/>
      <c r="IU422" s="2"/>
    </row>
    <row r="423" spans="1:255" x14ac:dyDescent="0.2">
      <c r="A423" s="3">
        <v>18</v>
      </c>
      <c r="B423" s="3">
        <v>1</v>
      </c>
      <c r="C423" s="3">
        <v>602</v>
      </c>
      <c r="E423" s="3" t="s">
        <v>563</v>
      </c>
      <c r="F423" s="3" t="s">
        <v>564</v>
      </c>
      <c r="G423" s="3" t="s">
        <v>565</v>
      </c>
      <c r="H423" s="3" t="s">
        <v>268</v>
      </c>
      <c r="I423" s="3">
        <f>I413*J423</f>
        <v>13</v>
      </c>
      <c r="J423" s="3">
        <v>2.8888888888888888</v>
      </c>
      <c r="K423" s="3">
        <v>2.8888889</v>
      </c>
      <c r="O423" s="3">
        <f t="shared" si="380"/>
        <v>15908.02</v>
      </c>
      <c r="P423" s="3">
        <f t="shared" si="381"/>
        <v>15908.02</v>
      </c>
      <c r="Q423" s="3">
        <f t="shared" si="405"/>
        <v>0</v>
      </c>
      <c r="R423" s="3">
        <f t="shared" si="406"/>
        <v>0</v>
      </c>
      <c r="S423" s="3">
        <f t="shared" si="382"/>
        <v>0</v>
      </c>
      <c r="T423" s="3">
        <f t="shared" si="383"/>
        <v>0</v>
      </c>
      <c r="U423" s="3">
        <f t="shared" si="384"/>
        <v>0</v>
      </c>
      <c r="V423" s="3">
        <f t="shared" si="385"/>
        <v>0</v>
      </c>
      <c r="W423" s="3">
        <f t="shared" si="386"/>
        <v>0</v>
      </c>
      <c r="X423" s="3">
        <f t="shared" si="407"/>
        <v>0</v>
      </c>
      <c r="Y423" s="3">
        <f t="shared" si="408"/>
        <v>0</v>
      </c>
      <c r="AA423" s="3">
        <v>55929115</v>
      </c>
      <c r="AB423" s="3">
        <f t="shared" si="387"/>
        <v>134.03</v>
      </c>
      <c r="AC423" s="3">
        <f t="shared" si="409"/>
        <v>134.03</v>
      </c>
      <c r="AD423" s="3">
        <f t="shared" si="410"/>
        <v>0</v>
      </c>
      <c r="AE423" s="3">
        <f t="shared" si="411"/>
        <v>0</v>
      </c>
      <c r="AF423" s="3">
        <f t="shared" si="412"/>
        <v>0</v>
      </c>
      <c r="AG423" s="3">
        <f t="shared" si="388"/>
        <v>0</v>
      </c>
      <c r="AH423" s="3">
        <f t="shared" si="413"/>
        <v>0</v>
      </c>
      <c r="AI423" s="3">
        <f t="shared" si="414"/>
        <v>0</v>
      </c>
      <c r="AJ423" s="3">
        <f t="shared" si="389"/>
        <v>0</v>
      </c>
      <c r="AK423" s="3">
        <v>134.03</v>
      </c>
      <c r="AL423" s="3">
        <v>134.03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1</v>
      </c>
      <c r="AW423" s="3">
        <v>1</v>
      </c>
      <c r="AZ423" s="3">
        <v>1</v>
      </c>
      <c r="BA423" s="3">
        <v>1</v>
      </c>
      <c r="BB423" s="3">
        <v>1</v>
      </c>
      <c r="BC423" s="3">
        <v>9.1300000000000008</v>
      </c>
      <c r="BD423" s="3" t="s">
        <v>3</v>
      </c>
      <c r="BE423" s="3" t="s">
        <v>3</v>
      </c>
      <c r="BF423" s="3" t="s">
        <v>3</v>
      </c>
      <c r="BG423" s="3" t="s">
        <v>3</v>
      </c>
      <c r="BH423" s="3">
        <v>3</v>
      </c>
      <c r="BI423" s="3">
        <v>2</v>
      </c>
      <c r="BJ423" s="3" t="s">
        <v>566</v>
      </c>
      <c r="BM423" s="3">
        <v>1618</v>
      </c>
      <c r="BN423" s="3">
        <v>0</v>
      </c>
      <c r="BO423" s="3" t="s">
        <v>564</v>
      </c>
      <c r="BP423" s="3">
        <v>1</v>
      </c>
      <c r="BQ423" s="3">
        <v>201</v>
      </c>
      <c r="BR423" s="3">
        <v>0</v>
      </c>
      <c r="BS423" s="3">
        <v>1</v>
      </c>
      <c r="BT423" s="3">
        <v>1</v>
      </c>
      <c r="BU423" s="3">
        <v>1</v>
      </c>
      <c r="BV423" s="3">
        <v>1</v>
      </c>
      <c r="BW423" s="3">
        <v>1</v>
      </c>
      <c r="BX423" s="3">
        <v>1</v>
      </c>
      <c r="BY423" s="3" t="s">
        <v>3</v>
      </c>
      <c r="BZ423" s="3">
        <v>0</v>
      </c>
      <c r="CA423" s="3">
        <v>0</v>
      </c>
      <c r="CB423" s="3" t="s">
        <v>3</v>
      </c>
      <c r="CE423" s="3">
        <v>1566</v>
      </c>
      <c r="CF423" s="3">
        <v>0</v>
      </c>
      <c r="CG423" s="3">
        <v>0</v>
      </c>
      <c r="CM423" s="3">
        <v>0</v>
      </c>
      <c r="CN423" s="3" t="s">
        <v>3</v>
      </c>
      <c r="CO423" s="3">
        <v>0</v>
      </c>
      <c r="CP423" s="3">
        <f t="shared" si="390"/>
        <v>15908.02</v>
      </c>
      <c r="CQ423" s="3">
        <f t="shared" si="391"/>
        <v>1223.69</v>
      </c>
      <c r="CR423" s="3">
        <f t="shared" si="415"/>
        <v>0</v>
      </c>
      <c r="CS423" s="3">
        <f t="shared" si="416"/>
        <v>0</v>
      </c>
      <c r="CT423" s="3">
        <f t="shared" si="392"/>
        <v>0</v>
      </c>
      <c r="CU423" s="3">
        <f t="shared" si="393"/>
        <v>0</v>
      </c>
      <c r="CV423" s="3">
        <f t="shared" si="394"/>
        <v>0</v>
      </c>
      <c r="CW423" s="3">
        <f t="shared" si="395"/>
        <v>0</v>
      </c>
      <c r="CX423" s="3">
        <f t="shared" si="396"/>
        <v>0</v>
      </c>
      <c r="CY423" s="3">
        <f t="shared" si="417"/>
        <v>0</v>
      </c>
      <c r="CZ423" s="3">
        <f t="shared" si="418"/>
        <v>0</v>
      </c>
      <c r="DC423" s="3" t="s">
        <v>3</v>
      </c>
      <c r="DD423" s="3" t="s">
        <v>3</v>
      </c>
      <c r="DE423" s="3" t="s">
        <v>3</v>
      </c>
      <c r="DF423" s="3" t="s">
        <v>3</v>
      </c>
      <c r="DG423" s="3" t="s">
        <v>3</v>
      </c>
      <c r="DH423" s="3" t="s">
        <v>3</v>
      </c>
      <c r="DI423" s="3" t="s">
        <v>3</v>
      </c>
      <c r="DJ423" s="3" t="s">
        <v>3</v>
      </c>
      <c r="DK423" s="3" t="s">
        <v>3</v>
      </c>
      <c r="DL423" s="3" t="s">
        <v>3</v>
      </c>
      <c r="DM423" s="3" t="s">
        <v>3</v>
      </c>
      <c r="DN423" s="3">
        <v>0</v>
      </c>
      <c r="DO423" s="3">
        <v>0</v>
      </c>
      <c r="DP423" s="3">
        <v>1</v>
      </c>
      <c r="DQ423" s="3">
        <v>1</v>
      </c>
      <c r="DU423" s="3">
        <v>1010</v>
      </c>
      <c r="DV423" s="3" t="s">
        <v>268</v>
      </c>
      <c r="DW423" s="3" t="s">
        <v>268</v>
      </c>
      <c r="DX423" s="3">
        <v>1</v>
      </c>
      <c r="DZ423" s="3" t="s">
        <v>3</v>
      </c>
      <c r="EA423" s="3" t="s">
        <v>3</v>
      </c>
      <c r="EB423" s="3" t="s">
        <v>3</v>
      </c>
      <c r="EC423" s="3" t="s">
        <v>3</v>
      </c>
      <c r="EE423" s="3">
        <v>55393729</v>
      </c>
      <c r="EF423" s="3">
        <v>201</v>
      </c>
      <c r="EG423" s="3" t="s">
        <v>270</v>
      </c>
      <c r="EH423" s="3">
        <v>0</v>
      </c>
      <c r="EI423" s="3" t="s">
        <v>3</v>
      </c>
      <c r="EJ423" s="3">
        <v>2</v>
      </c>
      <c r="EK423" s="3">
        <v>1618</v>
      </c>
      <c r="EL423" s="3" t="s">
        <v>271</v>
      </c>
      <c r="EM423" s="3" t="s">
        <v>272</v>
      </c>
      <c r="EO423" s="3" t="s">
        <v>3</v>
      </c>
      <c r="EQ423" s="3">
        <v>0</v>
      </c>
      <c r="ER423" s="3">
        <v>134.03</v>
      </c>
      <c r="ES423" s="3">
        <v>134.03</v>
      </c>
      <c r="ET423" s="3">
        <v>0</v>
      </c>
      <c r="EU423" s="3">
        <v>0</v>
      </c>
      <c r="EV423" s="3">
        <v>0</v>
      </c>
      <c r="EW423" s="3">
        <v>0</v>
      </c>
      <c r="EX423" s="3">
        <v>0</v>
      </c>
      <c r="FQ423" s="3">
        <v>0</v>
      </c>
      <c r="FR423" s="3">
        <v>0</v>
      </c>
      <c r="FS423" s="3">
        <v>0</v>
      </c>
      <c r="FX423" s="3">
        <v>0</v>
      </c>
      <c r="FY423" s="3">
        <v>0</v>
      </c>
      <c r="GA423" s="3" t="s">
        <v>3</v>
      </c>
      <c r="GD423" s="3">
        <v>1</v>
      </c>
      <c r="GF423" s="3">
        <v>-1124945702</v>
      </c>
      <c r="GG423" s="3">
        <v>2</v>
      </c>
      <c r="GH423" s="3">
        <v>1</v>
      </c>
      <c r="GI423" s="3">
        <v>2</v>
      </c>
      <c r="GJ423" s="3">
        <v>0</v>
      </c>
      <c r="GK423" s="3">
        <v>0</v>
      </c>
      <c r="GL423" s="3">
        <f t="shared" si="397"/>
        <v>0</v>
      </c>
      <c r="GM423" s="3">
        <f t="shared" si="398"/>
        <v>15908.02</v>
      </c>
      <c r="GN423" s="3">
        <f t="shared" si="399"/>
        <v>0</v>
      </c>
      <c r="GO423" s="3">
        <f t="shared" si="400"/>
        <v>15908.02</v>
      </c>
      <c r="GP423" s="3">
        <f t="shared" si="401"/>
        <v>0</v>
      </c>
      <c r="GR423" s="3">
        <v>0</v>
      </c>
      <c r="GS423" s="3">
        <v>3</v>
      </c>
      <c r="GT423" s="3">
        <v>0</v>
      </c>
      <c r="GU423" s="3" t="s">
        <v>3</v>
      </c>
      <c r="GV423" s="3">
        <f t="shared" si="402"/>
        <v>0</v>
      </c>
      <c r="GW423" s="3">
        <v>1</v>
      </c>
      <c r="GX423" s="3">
        <f t="shared" si="403"/>
        <v>0</v>
      </c>
      <c r="HA423" s="3">
        <v>0</v>
      </c>
      <c r="HB423" s="3">
        <v>0</v>
      </c>
      <c r="HC423" s="3">
        <f t="shared" si="404"/>
        <v>0</v>
      </c>
      <c r="HE423" s="3" t="s">
        <v>3</v>
      </c>
      <c r="HF423" s="3" t="s">
        <v>3</v>
      </c>
      <c r="HM423" s="3" t="s">
        <v>3</v>
      </c>
      <c r="HN423" s="3" t="s">
        <v>3</v>
      </c>
      <c r="HO423" s="3" t="s">
        <v>3</v>
      </c>
      <c r="HP423" s="3" t="s">
        <v>3</v>
      </c>
      <c r="HQ423" s="3" t="s">
        <v>3</v>
      </c>
      <c r="HS423" s="3">
        <v>0</v>
      </c>
      <c r="IK423" s="3">
        <v>0</v>
      </c>
    </row>
    <row r="424" spans="1:255" x14ac:dyDescent="0.2">
      <c r="A424" s="2">
        <v>18</v>
      </c>
      <c r="B424" s="2">
        <v>1</v>
      </c>
      <c r="C424" s="2">
        <v>584</v>
      </c>
      <c r="D424" s="2"/>
      <c r="E424" s="2" t="s">
        <v>567</v>
      </c>
      <c r="F424" s="2" t="s">
        <v>568</v>
      </c>
      <c r="G424" s="2" t="s">
        <v>569</v>
      </c>
      <c r="H424" s="2" t="s">
        <v>538</v>
      </c>
      <c r="I424" s="2">
        <f>I412*J424</f>
        <v>3.9285E-2</v>
      </c>
      <c r="J424" s="2">
        <v>8.7299999999999999E-3</v>
      </c>
      <c r="K424" s="2">
        <v>8.7299999999999999E-3</v>
      </c>
      <c r="L424" s="2"/>
      <c r="M424" s="2"/>
      <c r="N424" s="2"/>
      <c r="O424" s="2">
        <f t="shared" si="380"/>
        <v>1328.92</v>
      </c>
      <c r="P424" s="2">
        <f t="shared" si="381"/>
        <v>1328.92</v>
      </c>
      <c r="Q424" s="2">
        <f t="shared" si="405"/>
        <v>0</v>
      </c>
      <c r="R424" s="2">
        <f t="shared" si="406"/>
        <v>0</v>
      </c>
      <c r="S424" s="2">
        <f t="shared" si="382"/>
        <v>0</v>
      </c>
      <c r="T424" s="2">
        <f t="shared" si="383"/>
        <v>0</v>
      </c>
      <c r="U424" s="2">
        <f t="shared" si="384"/>
        <v>0</v>
      </c>
      <c r="V424" s="2">
        <f t="shared" si="385"/>
        <v>0</v>
      </c>
      <c r="W424" s="2">
        <f t="shared" si="386"/>
        <v>0</v>
      </c>
      <c r="X424" s="2">
        <f t="shared" si="407"/>
        <v>0</v>
      </c>
      <c r="Y424" s="2">
        <f t="shared" si="408"/>
        <v>0</v>
      </c>
      <c r="Z424" s="2"/>
      <c r="AA424" s="2">
        <v>55929113</v>
      </c>
      <c r="AB424" s="2">
        <f t="shared" si="387"/>
        <v>33827.69</v>
      </c>
      <c r="AC424" s="2">
        <f t="shared" si="409"/>
        <v>33827.69</v>
      </c>
      <c r="AD424" s="2">
        <f t="shared" si="410"/>
        <v>0</v>
      </c>
      <c r="AE424" s="2">
        <f t="shared" si="411"/>
        <v>0</v>
      </c>
      <c r="AF424" s="2">
        <f t="shared" si="412"/>
        <v>0</v>
      </c>
      <c r="AG424" s="2">
        <f t="shared" si="388"/>
        <v>0</v>
      </c>
      <c r="AH424" s="2">
        <f t="shared" si="413"/>
        <v>0</v>
      </c>
      <c r="AI424" s="2">
        <f t="shared" si="414"/>
        <v>0</v>
      </c>
      <c r="AJ424" s="2">
        <f t="shared" si="389"/>
        <v>0</v>
      </c>
      <c r="AK424" s="2">
        <v>33827.69</v>
      </c>
      <c r="AL424" s="2">
        <v>33827.69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97</v>
      </c>
      <c r="AU424" s="2">
        <v>51</v>
      </c>
      <c r="AV424" s="2">
        <v>1</v>
      </c>
      <c r="AW424" s="2">
        <v>1</v>
      </c>
      <c r="AX424" s="2"/>
      <c r="AY424" s="2"/>
      <c r="AZ424" s="2">
        <v>1</v>
      </c>
      <c r="BA424" s="2">
        <v>1</v>
      </c>
      <c r="BB424" s="2">
        <v>1</v>
      </c>
      <c r="BC424" s="2">
        <v>1</v>
      </c>
      <c r="BD424" s="2" t="s">
        <v>3</v>
      </c>
      <c r="BE424" s="2" t="s">
        <v>3</v>
      </c>
      <c r="BF424" s="2" t="s">
        <v>3</v>
      </c>
      <c r="BG424" s="2" t="s">
        <v>3</v>
      </c>
      <c r="BH424" s="2">
        <v>3</v>
      </c>
      <c r="BI424" s="2">
        <v>2</v>
      </c>
      <c r="BJ424" s="2" t="s">
        <v>570</v>
      </c>
      <c r="BK424" s="2"/>
      <c r="BL424" s="2"/>
      <c r="BM424" s="2">
        <v>67</v>
      </c>
      <c r="BN424" s="2">
        <v>0</v>
      </c>
      <c r="BO424" s="2" t="s">
        <v>3</v>
      </c>
      <c r="BP424" s="2">
        <v>0</v>
      </c>
      <c r="BQ424" s="2">
        <v>40</v>
      </c>
      <c r="BR424" s="2">
        <v>0</v>
      </c>
      <c r="BS424" s="2">
        <v>1</v>
      </c>
      <c r="BT424" s="2">
        <v>1</v>
      </c>
      <c r="BU424" s="2">
        <v>1</v>
      </c>
      <c r="BV424" s="2">
        <v>1</v>
      </c>
      <c r="BW424" s="2">
        <v>1</v>
      </c>
      <c r="BX424" s="2">
        <v>1</v>
      </c>
      <c r="BY424" s="2" t="s">
        <v>3</v>
      </c>
      <c r="BZ424" s="2">
        <v>97</v>
      </c>
      <c r="CA424" s="2">
        <v>51</v>
      </c>
      <c r="CB424" s="2" t="s">
        <v>3</v>
      </c>
      <c r="CC424" s="2"/>
      <c r="CD424" s="2"/>
      <c r="CE424" s="2">
        <v>1566</v>
      </c>
      <c r="CF424" s="2">
        <v>0</v>
      </c>
      <c r="CG424" s="2">
        <v>0</v>
      </c>
      <c r="CH424" s="2"/>
      <c r="CI424" s="2"/>
      <c r="CJ424" s="2"/>
      <c r="CK424" s="2"/>
      <c r="CL424" s="2"/>
      <c r="CM424" s="2">
        <v>0</v>
      </c>
      <c r="CN424" s="2" t="s">
        <v>3</v>
      </c>
      <c r="CO424" s="2">
        <v>0</v>
      </c>
      <c r="CP424" s="2">
        <f t="shared" si="390"/>
        <v>1328.92</v>
      </c>
      <c r="CQ424" s="2">
        <f t="shared" si="391"/>
        <v>33827.69</v>
      </c>
      <c r="CR424" s="2">
        <f t="shared" si="415"/>
        <v>0</v>
      </c>
      <c r="CS424" s="2">
        <f t="shared" si="416"/>
        <v>0</v>
      </c>
      <c r="CT424" s="2">
        <f t="shared" si="392"/>
        <v>0</v>
      </c>
      <c r="CU424" s="2">
        <f t="shared" si="393"/>
        <v>0</v>
      </c>
      <c r="CV424" s="2">
        <f t="shared" si="394"/>
        <v>0</v>
      </c>
      <c r="CW424" s="2">
        <f t="shared" si="395"/>
        <v>0</v>
      </c>
      <c r="CX424" s="2">
        <f t="shared" si="396"/>
        <v>0</v>
      </c>
      <c r="CY424" s="2">
        <f t="shared" si="417"/>
        <v>0</v>
      </c>
      <c r="CZ424" s="2">
        <f t="shared" si="418"/>
        <v>0</v>
      </c>
      <c r="DA424" s="2"/>
      <c r="DB424" s="2"/>
      <c r="DC424" s="2" t="s">
        <v>3</v>
      </c>
      <c r="DD424" s="2" t="s">
        <v>3</v>
      </c>
      <c r="DE424" s="2" t="s">
        <v>3</v>
      </c>
      <c r="DF424" s="2" t="s">
        <v>3</v>
      </c>
      <c r="DG424" s="2" t="s">
        <v>3</v>
      </c>
      <c r="DH424" s="2" t="s">
        <v>3</v>
      </c>
      <c r="DI424" s="2" t="s">
        <v>3</v>
      </c>
      <c r="DJ424" s="2" t="s">
        <v>3</v>
      </c>
      <c r="DK424" s="2" t="s">
        <v>3</v>
      </c>
      <c r="DL424" s="2" t="s">
        <v>3</v>
      </c>
      <c r="DM424" s="2" t="s">
        <v>3</v>
      </c>
      <c r="DN424" s="2">
        <v>0</v>
      </c>
      <c r="DO424" s="2">
        <v>0</v>
      </c>
      <c r="DP424" s="2">
        <v>1</v>
      </c>
      <c r="DQ424" s="2">
        <v>1</v>
      </c>
      <c r="DR424" s="2"/>
      <c r="DS424" s="2"/>
      <c r="DT424" s="2"/>
      <c r="DU424" s="2">
        <v>1009</v>
      </c>
      <c r="DV424" s="2" t="s">
        <v>538</v>
      </c>
      <c r="DW424" s="2" t="s">
        <v>538</v>
      </c>
      <c r="DX424" s="2">
        <v>1000</v>
      </c>
      <c r="DY424" s="2"/>
      <c r="DZ424" s="2" t="s">
        <v>3</v>
      </c>
      <c r="EA424" s="2" t="s">
        <v>3</v>
      </c>
      <c r="EB424" s="2" t="s">
        <v>3</v>
      </c>
      <c r="EC424" s="2" t="s">
        <v>3</v>
      </c>
      <c r="ED424" s="2"/>
      <c r="EE424" s="2">
        <v>55393699</v>
      </c>
      <c r="EF424" s="2">
        <v>40</v>
      </c>
      <c r="EG424" s="2" t="s">
        <v>26</v>
      </c>
      <c r="EH424" s="2">
        <v>0</v>
      </c>
      <c r="EI424" s="2" t="s">
        <v>3</v>
      </c>
      <c r="EJ424" s="2">
        <v>2</v>
      </c>
      <c r="EK424" s="2">
        <v>67</v>
      </c>
      <c r="EL424" s="2" t="s">
        <v>72</v>
      </c>
      <c r="EM424" s="2" t="s">
        <v>73</v>
      </c>
      <c r="EN424" s="2"/>
      <c r="EO424" s="2" t="s">
        <v>3</v>
      </c>
      <c r="EP424" s="2"/>
      <c r="EQ424" s="2">
        <v>0</v>
      </c>
      <c r="ER424" s="2">
        <v>33827.69</v>
      </c>
      <c r="ES424" s="2">
        <v>33827.69</v>
      </c>
      <c r="ET424" s="2">
        <v>0</v>
      </c>
      <c r="EU424" s="2">
        <v>0</v>
      </c>
      <c r="EV424" s="2">
        <v>0</v>
      </c>
      <c r="EW424" s="2">
        <v>0</v>
      </c>
      <c r="EX424" s="2">
        <v>0</v>
      </c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>
        <v>0</v>
      </c>
      <c r="FR424" s="2">
        <v>0</v>
      </c>
      <c r="FS424" s="2">
        <v>0</v>
      </c>
      <c r="FT424" s="2"/>
      <c r="FU424" s="2"/>
      <c r="FV424" s="2"/>
      <c r="FW424" s="2"/>
      <c r="FX424" s="2">
        <v>97</v>
      </c>
      <c r="FY424" s="2">
        <v>51</v>
      </c>
      <c r="FZ424" s="2"/>
      <c r="GA424" s="2" t="s">
        <v>3</v>
      </c>
      <c r="GB424" s="2"/>
      <c r="GC424" s="2"/>
      <c r="GD424" s="2">
        <v>1</v>
      </c>
      <c r="GE424" s="2"/>
      <c r="GF424" s="2">
        <v>-1473174696</v>
      </c>
      <c r="GG424" s="2">
        <v>2</v>
      </c>
      <c r="GH424" s="2">
        <v>1</v>
      </c>
      <c r="GI424" s="2">
        <v>-2</v>
      </c>
      <c r="GJ424" s="2">
        <v>0</v>
      </c>
      <c r="GK424" s="2">
        <v>0</v>
      </c>
      <c r="GL424" s="2">
        <f t="shared" si="397"/>
        <v>0</v>
      </c>
      <c r="GM424" s="2">
        <f t="shared" si="398"/>
        <v>1328.92</v>
      </c>
      <c r="GN424" s="2">
        <f t="shared" si="399"/>
        <v>0</v>
      </c>
      <c r="GO424" s="2">
        <f t="shared" si="400"/>
        <v>1328.92</v>
      </c>
      <c r="GP424" s="2">
        <f t="shared" si="401"/>
        <v>0</v>
      </c>
      <c r="GQ424" s="2"/>
      <c r="GR424" s="2">
        <v>0</v>
      </c>
      <c r="GS424" s="2">
        <v>3</v>
      </c>
      <c r="GT424" s="2">
        <v>0</v>
      </c>
      <c r="GU424" s="2" t="s">
        <v>3</v>
      </c>
      <c r="GV424" s="2">
        <f t="shared" si="402"/>
        <v>0</v>
      </c>
      <c r="GW424" s="2">
        <v>1</v>
      </c>
      <c r="GX424" s="2">
        <f t="shared" si="403"/>
        <v>0</v>
      </c>
      <c r="GY424" s="2"/>
      <c r="GZ424" s="2"/>
      <c r="HA424" s="2">
        <v>0</v>
      </c>
      <c r="HB424" s="2">
        <v>0</v>
      </c>
      <c r="HC424" s="2">
        <f t="shared" si="404"/>
        <v>0</v>
      </c>
      <c r="HD424" s="2"/>
      <c r="HE424" s="2" t="s">
        <v>3</v>
      </c>
      <c r="HF424" s="2" t="s">
        <v>3</v>
      </c>
      <c r="HG424" s="2"/>
      <c r="HH424" s="2"/>
      <c r="HI424" s="2"/>
      <c r="HJ424" s="2"/>
      <c r="HK424" s="2"/>
      <c r="HL424" s="2"/>
      <c r="HM424" s="2" t="s">
        <v>62</v>
      </c>
      <c r="HN424" s="2" t="s">
        <v>3</v>
      </c>
      <c r="HO424" s="2" t="s">
        <v>3</v>
      </c>
      <c r="HP424" s="2" t="s">
        <v>3</v>
      </c>
      <c r="HQ424" s="2" t="s">
        <v>3</v>
      </c>
      <c r="HR424" s="2"/>
      <c r="HS424" s="2">
        <v>0</v>
      </c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>
        <v>0</v>
      </c>
      <c r="IL424" s="2"/>
      <c r="IM424" s="2"/>
      <c r="IN424" s="2"/>
      <c r="IO424" s="2"/>
      <c r="IP424" s="2"/>
      <c r="IQ424" s="2"/>
      <c r="IR424" s="2"/>
      <c r="IS424" s="2"/>
      <c r="IT424" s="2"/>
      <c r="IU424" s="2"/>
    </row>
    <row r="425" spans="1:255" x14ac:dyDescent="0.2">
      <c r="A425" s="3">
        <v>18</v>
      </c>
      <c r="B425" s="3">
        <v>1</v>
      </c>
      <c r="C425" s="3">
        <v>598</v>
      </c>
      <c r="E425" s="3" t="s">
        <v>567</v>
      </c>
      <c r="F425" s="3" t="s">
        <v>568</v>
      </c>
      <c r="G425" s="3" t="s">
        <v>569</v>
      </c>
      <c r="H425" s="3" t="s">
        <v>538</v>
      </c>
      <c r="I425" s="3">
        <f>I413*J425</f>
        <v>3.9285E-2</v>
      </c>
      <c r="J425" s="3">
        <v>8.7299999999999999E-3</v>
      </c>
      <c r="K425" s="3">
        <v>8.7299999999999999E-3</v>
      </c>
      <c r="O425" s="3">
        <f t="shared" si="380"/>
        <v>6511.71</v>
      </c>
      <c r="P425" s="3">
        <f t="shared" si="381"/>
        <v>6511.71</v>
      </c>
      <c r="Q425" s="3">
        <f t="shared" si="405"/>
        <v>0</v>
      </c>
      <c r="R425" s="3">
        <f t="shared" si="406"/>
        <v>0</v>
      </c>
      <c r="S425" s="3">
        <f t="shared" si="382"/>
        <v>0</v>
      </c>
      <c r="T425" s="3">
        <f t="shared" si="383"/>
        <v>0</v>
      </c>
      <c r="U425" s="3">
        <f t="shared" si="384"/>
        <v>0</v>
      </c>
      <c r="V425" s="3">
        <f t="shared" si="385"/>
        <v>0</v>
      </c>
      <c r="W425" s="3">
        <f t="shared" si="386"/>
        <v>0</v>
      </c>
      <c r="X425" s="3">
        <f t="shared" si="407"/>
        <v>0</v>
      </c>
      <c r="Y425" s="3">
        <f t="shared" si="408"/>
        <v>0</v>
      </c>
      <c r="AA425" s="3">
        <v>55929115</v>
      </c>
      <c r="AB425" s="3">
        <f t="shared" si="387"/>
        <v>33827.69</v>
      </c>
      <c r="AC425" s="3">
        <f t="shared" si="409"/>
        <v>33827.69</v>
      </c>
      <c r="AD425" s="3">
        <f t="shared" si="410"/>
        <v>0</v>
      </c>
      <c r="AE425" s="3">
        <f t="shared" si="411"/>
        <v>0</v>
      </c>
      <c r="AF425" s="3">
        <f t="shared" si="412"/>
        <v>0</v>
      </c>
      <c r="AG425" s="3">
        <f t="shared" si="388"/>
        <v>0</v>
      </c>
      <c r="AH425" s="3">
        <f t="shared" si="413"/>
        <v>0</v>
      </c>
      <c r="AI425" s="3">
        <f t="shared" si="414"/>
        <v>0</v>
      </c>
      <c r="AJ425" s="3">
        <f t="shared" si="389"/>
        <v>0</v>
      </c>
      <c r="AK425" s="3">
        <v>33827.69</v>
      </c>
      <c r="AL425" s="3">
        <v>33827.69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97</v>
      </c>
      <c r="AU425" s="3">
        <v>51</v>
      </c>
      <c r="AV425" s="3">
        <v>1</v>
      </c>
      <c r="AW425" s="3">
        <v>1</v>
      </c>
      <c r="AZ425" s="3">
        <v>1</v>
      </c>
      <c r="BA425" s="3">
        <v>1</v>
      </c>
      <c r="BB425" s="3">
        <v>1</v>
      </c>
      <c r="BC425" s="3">
        <v>4.9000000000000004</v>
      </c>
      <c r="BD425" s="3" t="s">
        <v>3</v>
      </c>
      <c r="BE425" s="3" t="s">
        <v>3</v>
      </c>
      <c r="BF425" s="3" t="s">
        <v>3</v>
      </c>
      <c r="BG425" s="3" t="s">
        <v>3</v>
      </c>
      <c r="BH425" s="3">
        <v>3</v>
      </c>
      <c r="BI425" s="3">
        <v>2</v>
      </c>
      <c r="BJ425" s="3" t="s">
        <v>570</v>
      </c>
      <c r="BM425" s="3">
        <v>67</v>
      </c>
      <c r="BN425" s="3">
        <v>0</v>
      </c>
      <c r="BO425" s="3" t="s">
        <v>568</v>
      </c>
      <c r="BP425" s="3">
        <v>1</v>
      </c>
      <c r="BQ425" s="3">
        <v>40</v>
      </c>
      <c r="BR425" s="3">
        <v>0</v>
      </c>
      <c r="BS425" s="3">
        <v>1</v>
      </c>
      <c r="BT425" s="3">
        <v>1</v>
      </c>
      <c r="BU425" s="3">
        <v>1</v>
      </c>
      <c r="BV425" s="3">
        <v>1</v>
      </c>
      <c r="BW425" s="3">
        <v>1</v>
      </c>
      <c r="BX425" s="3">
        <v>1</v>
      </c>
      <c r="BY425" s="3" t="s">
        <v>3</v>
      </c>
      <c r="BZ425" s="3">
        <v>97</v>
      </c>
      <c r="CA425" s="3">
        <v>51</v>
      </c>
      <c r="CB425" s="3" t="s">
        <v>3</v>
      </c>
      <c r="CE425" s="3">
        <v>1566</v>
      </c>
      <c r="CF425" s="3">
        <v>0</v>
      </c>
      <c r="CG425" s="3">
        <v>0</v>
      </c>
      <c r="CM425" s="3">
        <v>0</v>
      </c>
      <c r="CN425" s="3" t="s">
        <v>3</v>
      </c>
      <c r="CO425" s="3">
        <v>0</v>
      </c>
      <c r="CP425" s="3">
        <f t="shared" si="390"/>
        <v>6511.71</v>
      </c>
      <c r="CQ425" s="3">
        <f t="shared" si="391"/>
        <v>165755.68</v>
      </c>
      <c r="CR425" s="3">
        <f t="shared" si="415"/>
        <v>0</v>
      </c>
      <c r="CS425" s="3">
        <f t="shared" si="416"/>
        <v>0</v>
      </c>
      <c r="CT425" s="3">
        <f t="shared" si="392"/>
        <v>0</v>
      </c>
      <c r="CU425" s="3">
        <f t="shared" si="393"/>
        <v>0</v>
      </c>
      <c r="CV425" s="3">
        <f t="shared" si="394"/>
        <v>0</v>
      </c>
      <c r="CW425" s="3">
        <f t="shared" si="395"/>
        <v>0</v>
      </c>
      <c r="CX425" s="3">
        <f t="shared" si="396"/>
        <v>0</v>
      </c>
      <c r="CY425" s="3">
        <f t="shared" si="417"/>
        <v>0</v>
      </c>
      <c r="CZ425" s="3">
        <f t="shared" si="418"/>
        <v>0</v>
      </c>
      <c r="DC425" s="3" t="s">
        <v>3</v>
      </c>
      <c r="DD425" s="3" t="s">
        <v>3</v>
      </c>
      <c r="DE425" s="3" t="s">
        <v>3</v>
      </c>
      <c r="DF425" s="3" t="s">
        <v>3</v>
      </c>
      <c r="DG425" s="3" t="s">
        <v>3</v>
      </c>
      <c r="DH425" s="3" t="s">
        <v>3</v>
      </c>
      <c r="DI425" s="3" t="s">
        <v>3</v>
      </c>
      <c r="DJ425" s="3" t="s">
        <v>3</v>
      </c>
      <c r="DK425" s="3" t="s">
        <v>3</v>
      </c>
      <c r="DL425" s="3" t="s">
        <v>3</v>
      </c>
      <c r="DM425" s="3" t="s">
        <v>3</v>
      </c>
      <c r="DN425" s="3">
        <v>0</v>
      </c>
      <c r="DO425" s="3">
        <v>0</v>
      </c>
      <c r="DP425" s="3">
        <v>1</v>
      </c>
      <c r="DQ425" s="3">
        <v>1</v>
      </c>
      <c r="DU425" s="3">
        <v>1009</v>
      </c>
      <c r="DV425" s="3" t="s">
        <v>538</v>
      </c>
      <c r="DW425" s="3" t="s">
        <v>538</v>
      </c>
      <c r="DX425" s="3">
        <v>1000</v>
      </c>
      <c r="DZ425" s="3" t="s">
        <v>3</v>
      </c>
      <c r="EA425" s="3" t="s">
        <v>3</v>
      </c>
      <c r="EB425" s="3" t="s">
        <v>3</v>
      </c>
      <c r="EC425" s="3" t="s">
        <v>3</v>
      </c>
      <c r="EE425" s="3">
        <v>55393699</v>
      </c>
      <c r="EF425" s="3">
        <v>40</v>
      </c>
      <c r="EG425" s="3" t="s">
        <v>26</v>
      </c>
      <c r="EH425" s="3">
        <v>0</v>
      </c>
      <c r="EI425" s="3" t="s">
        <v>3</v>
      </c>
      <c r="EJ425" s="3">
        <v>2</v>
      </c>
      <c r="EK425" s="3">
        <v>67</v>
      </c>
      <c r="EL425" s="3" t="s">
        <v>72</v>
      </c>
      <c r="EM425" s="3" t="s">
        <v>73</v>
      </c>
      <c r="EO425" s="3" t="s">
        <v>3</v>
      </c>
      <c r="EQ425" s="3">
        <v>0</v>
      </c>
      <c r="ER425" s="3">
        <v>33827.69</v>
      </c>
      <c r="ES425" s="3">
        <v>33827.69</v>
      </c>
      <c r="ET425" s="3">
        <v>0</v>
      </c>
      <c r="EU425" s="3">
        <v>0</v>
      </c>
      <c r="EV425" s="3">
        <v>0</v>
      </c>
      <c r="EW425" s="3">
        <v>0</v>
      </c>
      <c r="EX425" s="3">
        <v>0</v>
      </c>
      <c r="FQ425" s="3">
        <v>0</v>
      </c>
      <c r="FR425" s="3">
        <v>0</v>
      </c>
      <c r="FS425" s="3">
        <v>0</v>
      </c>
      <c r="FX425" s="3">
        <v>97</v>
      </c>
      <c r="FY425" s="3">
        <v>51</v>
      </c>
      <c r="GA425" s="3" t="s">
        <v>3</v>
      </c>
      <c r="GD425" s="3">
        <v>1</v>
      </c>
      <c r="GF425" s="3">
        <v>-1473174696</v>
      </c>
      <c r="GG425" s="3">
        <v>2</v>
      </c>
      <c r="GH425" s="3">
        <v>1</v>
      </c>
      <c r="GI425" s="3">
        <v>2</v>
      </c>
      <c r="GJ425" s="3">
        <v>0</v>
      </c>
      <c r="GK425" s="3">
        <v>0</v>
      </c>
      <c r="GL425" s="3">
        <f t="shared" si="397"/>
        <v>0</v>
      </c>
      <c r="GM425" s="3">
        <f t="shared" si="398"/>
        <v>6511.71</v>
      </c>
      <c r="GN425" s="3">
        <f t="shared" si="399"/>
        <v>0</v>
      </c>
      <c r="GO425" s="3">
        <f t="shared" si="400"/>
        <v>6511.71</v>
      </c>
      <c r="GP425" s="3">
        <f t="shared" si="401"/>
        <v>0</v>
      </c>
      <c r="GR425" s="3">
        <v>0</v>
      </c>
      <c r="GS425" s="3">
        <v>3</v>
      </c>
      <c r="GT425" s="3">
        <v>0</v>
      </c>
      <c r="GU425" s="3" t="s">
        <v>3</v>
      </c>
      <c r="GV425" s="3">
        <f t="shared" si="402"/>
        <v>0</v>
      </c>
      <c r="GW425" s="3">
        <v>1</v>
      </c>
      <c r="GX425" s="3">
        <f t="shared" si="403"/>
        <v>0</v>
      </c>
      <c r="HA425" s="3">
        <v>0</v>
      </c>
      <c r="HB425" s="3">
        <v>0</v>
      </c>
      <c r="HC425" s="3">
        <f t="shared" si="404"/>
        <v>0</v>
      </c>
      <c r="HE425" s="3" t="s">
        <v>3</v>
      </c>
      <c r="HF425" s="3" t="s">
        <v>3</v>
      </c>
      <c r="HM425" s="3" t="s">
        <v>62</v>
      </c>
      <c r="HN425" s="3" t="s">
        <v>3</v>
      </c>
      <c r="HO425" s="3" t="s">
        <v>3</v>
      </c>
      <c r="HP425" s="3" t="s">
        <v>3</v>
      </c>
      <c r="HQ425" s="3" t="s">
        <v>3</v>
      </c>
      <c r="HS425" s="3">
        <v>0</v>
      </c>
      <c r="IK425" s="3">
        <v>0</v>
      </c>
    </row>
    <row r="426" spans="1:255" x14ac:dyDescent="0.2">
      <c r="A426" s="2">
        <v>17</v>
      </c>
      <c r="B426" s="2">
        <v>1</v>
      </c>
      <c r="C426" s="2">
        <f>ROW(SmtRes!A618)</f>
        <v>618</v>
      </c>
      <c r="D426" s="2">
        <f>ROW(EtalonRes!A714)</f>
        <v>714</v>
      </c>
      <c r="E426" s="2" t="s">
        <v>571</v>
      </c>
      <c r="F426" s="2" t="s">
        <v>90</v>
      </c>
      <c r="G426" s="2" t="s">
        <v>572</v>
      </c>
      <c r="H426" s="2" t="s">
        <v>87</v>
      </c>
      <c r="I426" s="2">
        <f>ROUND(450/100,9)</f>
        <v>4.5</v>
      </c>
      <c r="J426" s="2">
        <v>0</v>
      </c>
      <c r="K426" s="2">
        <f>ROUND(450/100,9)</f>
        <v>4.5</v>
      </c>
      <c r="L426" s="2"/>
      <c r="M426" s="2"/>
      <c r="N426" s="2"/>
      <c r="O426" s="2">
        <f t="shared" si="380"/>
        <v>569.79</v>
      </c>
      <c r="P426" s="2">
        <f t="shared" si="381"/>
        <v>74.069999999999993</v>
      </c>
      <c r="Q426" s="2">
        <f>(ROUND((ROUND((((ET426*1.2))*AV426*I426),2)*BB426),2)+ROUND((ROUND(((AE426-((EU426*1.2)))*AV426*I426),2)*BS426),2))</f>
        <v>32.450000000000003</v>
      </c>
      <c r="R426" s="2">
        <f>(ROUND((ROUND((((EU426*1.2))*AV426*I426),2)*BS426),2)+ROUND((ROUND(((AE426-((EU426*1.2)))*AV426*I426),2)*BS426),2))</f>
        <v>5.94</v>
      </c>
      <c r="S426" s="2">
        <f t="shared" si="382"/>
        <v>463.27</v>
      </c>
      <c r="T426" s="2">
        <f t="shared" si="383"/>
        <v>0</v>
      </c>
      <c r="U426" s="2">
        <f t="shared" si="384"/>
        <v>41.103125999999989</v>
      </c>
      <c r="V426" s="2">
        <f t="shared" si="385"/>
        <v>0</v>
      </c>
      <c r="W426" s="2">
        <f t="shared" si="386"/>
        <v>0</v>
      </c>
      <c r="X426" s="2">
        <f>(ROUND((((S426+ROUND((ROUND((((EU426*1.2))*AV426*I426),2)*BS426),2))*AT426)/100),2)+ROUND(((ROUND((ROUND(((AE426-((EU426*1.2)))*AV426*I426),2)*BS426),2)*AT426)/100),2))</f>
        <v>455.13</v>
      </c>
      <c r="Y426" s="2">
        <f>(ROUND((((S426+ROUND((ROUND((((EU426*1.2))*AV426*I426),2)*BS426),2))*AU426)/100),2)+ROUND(((ROUND((ROUND(((AE426-((EU426*1.2)))*AV426*I426),2)*BS426),2)*AU426)/100),2))</f>
        <v>239.3</v>
      </c>
      <c r="Z426" s="2"/>
      <c r="AA426" s="2">
        <v>55929113</v>
      </c>
      <c r="AB426" s="2">
        <f t="shared" si="387"/>
        <v>121.676</v>
      </c>
      <c r="AC426" s="2">
        <f>ROUND(((ES426*1)),6)</f>
        <v>16.46</v>
      </c>
      <c r="AD426" s="2">
        <f>ROUND(((((ET426*1.2))-((EU426*1.2)))+AE426),6)</f>
        <v>6.8879999999999999</v>
      </c>
      <c r="AE426" s="2">
        <f>ROUND(((EU426*1.2)),6)</f>
        <v>1.26</v>
      </c>
      <c r="AF426" s="2">
        <f>ROUND(((EV426*1.2)),6)</f>
        <v>98.328000000000003</v>
      </c>
      <c r="AG426" s="2">
        <f t="shared" si="388"/>
        <v>0</v>
      </c>
      <c r="AH426" s="2">
        <f>((EW426*1.2))</f>
        <v>8.7239999999999984</v>
      </c>
      <c r="AI426" s="2">
        <f>((EX426*1.2))</f>
        <v>0</v>
      </c>
      <c r="AJ426" s="2">
        <f t="shared" si="389"/>
        <v>0</v>
      </c>
      <c r="AK426" s="2">
        <v>104.14</v>
      </c>
      <c r="AL426" s="2">
        <v>16.46</v>
      </c>
      <c r="AM426" s="2">
        <v>5.74</v>
      </c>
      <c r="AN426" s="2">
        <v>1.05</v>
      </c>
      <c r="AO426" s="2">
        <v>81.94</v>
      </c>
      <c r="AP426" s="2">
        <v>0</v>
      </c>
      <c r="AQ426" s="2">
        <v>7.27</v>
      </c>
      <c r="AR426" s="2">
        <v>0</v>
      </c>
      <c r="AS426" s="2">
        <v>0</v>
      </c>
      <c r="AT426" s="2">
        <v>97</v>
      </c>
      <c r="AU426" s="2">
        <v>51</v>
      </c>
      <c r="AV426" s="2">
        <v>1.0469999999999999</v>
      </c>
      <c r="AW426" s="2">
        <v>1</v>
      </c>
      <c r="AX426" s="2"/>
      <c r="AY426" s="2"/>
      <c r="AZ426" s="2">
        <v>1</v>
      </c>
      <c r="BA426" s="2">
        <v>1</v>
      </c>
      <c r="BB426" s="2">
        <v>1</v>
      </c>
      <c r="BC426" s="2">
        <v>1</v>
      </c>
      <c r="BD426" s="2" t="s">
        <v>3</v>
      </c>
      <c r="BE426" s="2" t="s">
        <v>3</v>
      </c>
      <c r="BF426" s="2" t="s">
        <v>3</v>
      </c>
      <c r="BG426" s="2" t="s">
        <v>3</v>
      </c>
      <c r="BH426" s="2">
        <v>0</v>
      </c>
      <c r="BI426" s="2">
        <v>2</v>
      </c>
      <c r="BJ426" s="2" t="s">
        <v>92</v>
      </c>
      <c r="BK426" s="2"/>
      <c r="BL426" s="2"/>
      <c r="BM426" s="2">
        <v>67</v>
      </c>
      <c r="BN426" s="2">
        <v>0</v>
      </c>
      <c r="BO426" s="2" t="s">
        <v>90</v>
      </c>
      <c r="BP426" s="2">
        <v>1</v>
      </c>
      <c r="BQ426" s="2">
        <v>40</v>
      </c>
      <c r="BR426" s="2">
        <v>0</v>
      </c>
      <c r="BS426" s="2">
        <v>1</v>
      </c>
      <c r="BT426" s="2">
        <v>1</v>
      </c>
      <c r="BU426" s="2">
        <v>1</v>
      </c>
      <c r="BV426" s="2">
        <v>1</v>
      </c>
      <c r="BW426" s="2">
        <v>1</v>
      </c>
      <c r="BX426" s="2">
        <v>1</v>
      </c>
      <c r="BY426" s="2" t="s">
        <v>3</v>
      </c>
      <c r="BZ426" s="2">
        <v>97</v>
      </c>
      <c r="CA426" s="2">
        <v>51</v>
      </c>
      <c r="CB426" s="2" t="s">
        <v>3</v>
      </c>
      <c r="CC426" s="2"/>
      <c r="CD426" s="2"/>
      <c r="CE426" s="2">
        <v>1566</v>
      </c>
      <c r="CF426" s="2">
        <v>0</v>
      </c>
      <c r="CG426" s="2">
        <v>0</v>
      </c>
      <c r="CH426" s="2"/>
      <c r="CI426" s="2"/>
      <c r="CJ426" s="2"/>
      <c r="CK426" s="2"/>
      <c r="CL426" s="2"/>
      <c r="CM426" s="2">
        <v>0</v>
      </c>
      <c r="CN426" s="2" t="s">
        <v>1250</v>
      </c>
      <c r="CO426" s="2">
        <v>0</v>
      </c>
      <c r="CP426" s="2">
        <f t="shared" si="390"/>
        <v>569.79</v>
      </c>
      <c r="CQ426" s="2">
        <f t="shared" si="391"/>
        <v>16.46</v>
      </c>
      <c r="CR426" s="2">
        <f>(ROUND((ROUND((((ET426*1.2))*AV426*1),2)*BB426),2)+ROUND((ROUND(((AE426-((EU426*1.2)))*AV426*1),2)*BS426),2))</f>
        <v>7.21</v>
      </c>
      <c r="CS426" s="2">
        <f>(ROUND((ROUND((((EU426*1.2))*AV426*1),2)*BS426),2)+ROUND((ROUND(((AE426-((EU426*1.2)))*AV426*1),2)*BS426),2))</f>
        <v>1.32</v>
      </c>
      <c r="CT426" s="2">
        <f t="shared" si="392"/>
        <v>102.95</v>
      </c>
      <c r="CU426" s="2">
        <f t="shared" si="393"/>
        <v>0</v>
      </c>
      <c r="CV426" s="2">
        <f t="shared" si="394"/>
        <v>9.1340279999999971</v>
      </c>
      <c r="CW426" s="2">
        <f t="shared" si="395"/>
        <v>0</v>
      </c>
      <c r="CX426" s="2">
        <f t="shared" si="396"/>
        <v>0</v>
      </c>
      <c r="CY426" s="2">
        <f>(ROUND((((S426+ROUND((ROUND((((EU426*1.2))*AV426*1),2)*BS426),2))*AT426)/100),2)+ROUND(((ROUND((ROUND(((AE426-((EU426*1.2)))*AV426*1),2)*BS426),2)*AT426)/100),2))</f>
        <v>450.65</v>
      </c>
      <c r="CZ426" s="2">
        <f>(ROUND((((S426+ROUND((ROUND((((EU426*1.2))*AV426*1),2)*BS426),2))*AU426)/100),2)+ROUND(((ROUND((ROUND(((AE426-((EU426*1.2)))*AV426*1),2)*BS426),2)*AU426)/100),2))</f>
        <v>236.94</v>
      </c>
      <c r="DA426" s="2"/>
      <c r="DB426" s="2">
        <v>135</v>
      </c>
      <c r="DC426" s="2" t="s">
        <v>3</v>
      </c>
      <c r="DD426" s="2" t="s">
        <v>62</v>
      </c>
      <c r="DE426" s="2" t="s">
        <v>63</v>
      </c>
      <c r="DF426" s="2" t="s">
        <v>63</v>
      </c>
      <c r="DG426" s="2" t="s">
        <v>63</v>
      </c>
      <c r="DH426" s="2" t="s">
        <v>3</v>
      </c>
      <c r="DI426" s="2" t="s">
        <v>63</v>
      </c>
      <c r="DJ426" s="2" t="s">
        <v>63</v>
      </c>
      <c r="DK426" s="2" t="s">
        <v>3</v>
      </c>
      <c r="DL426" s="2" t="s">
        <v>3</v>
      </c>
      <c r="DM426" s="2" t="s">
        <v>3</v>
      </c>
      <c r="DN426" s="2">
        <v>0</v>
      </c>
      <c r="DO426" s="2">
        <v>0</v>
      </c>
      <c r="DP426" s="2">
        <v>1</v>
      </c>
      <c r="DQ426" s="2">
        <v>1</v>
      </c>
      <c r="DR426" s="2"/>
      <c r="DS426" s="2"/>
      <c r="DT426" s="2"/>
      <c r="DU426" s="2">
        <v>1013</v>
      </c>
      <c r="DV426" s="2" t="s">
        <v>87</v>
      </c>
      <c r="DW426" s="2" t="s">
        <v>87</v>
      </c>
      <c r="DX426" s="2">
        <v>1</v>
      </c>
      <c r="DY426" s="2"/>
      <c r="DZ426" s="2" t="s">
        <v>3</v>
      </c>
      <c r="EA426" s="2" t="s">
        <v>3</v>
      </c>
      <c r="EB426" s="2" t="s">
        <v>3</v>
      </c>
      <c r="EC426" s="2" t="s">
        <v>3</v>
      </c>
      <c r="ED426" s="2"/>
      <c r="EE426" s="2">
        <v>55393699</v>
      </c>
      <c r="EF426" s="2">
        <v>40</v>
      </c>
      <c r="EG426" s="2" t="s">
        <v>26</v>
      </c>
      <c r="EH426" s="2">
        <v>0</v>
      </c>
      <c r="EI426" s="2" t="s">
        <v>3</v>
      </c>
      <c r="EJ426" s="2">
        <v>2</v>
      </c>
      <c r="EK426" s="2">
        <v>67</v>
      </c>
      <c r="EL426" s="2" t="s">
        <v>72</v>
      </c>
      <c r="EM426" s="2" t="s">
        <v>73</v>
      </c>
      <c r="EN426" s="2"/>
      <c r="EO426" s="2" t="s">
        <v>67</v>
      </c>
      <c r="EP426" s="2"/>
      <c r="EQ426" s="2">
        <v>0</v>
      </c>
      <c r="ER426" s="2">
        <v>104.14</v>
      </c>
      <c r="ES426" s="2">
        <v>16.46</v>
      </c>
      <c r="ET426" s="2">
        <v>5.74</v>
      </c>
      <c r="EU426" s="2">
        <v>1.05</v>
      </c>
      <c r="EV426" s="2">
        <v>81.94</v>
      </c>
      <c r="EW426" s="2">
        <v>7.27</v>
      </c>
      <c r="EX426" s="2">
        <v>0</v>
      </c>
      <c r="EY426" s="2">
        <v>0</v>
      </c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>
        <v>0</v>
      </c>
      <c r="FR426" s="2">
        <v>0</v>
      </c>
      <c r="FS426" s="2">
        <v>0</v>
      </c>
      <c r="FT426" s="2"/>
      <c r="FU426" s="2"/>
      <c r="FV426" s="2"/>
      <c r="FW426" s="2"/>
      <c r="FX426" s="2">
        <v>97</v>
      </c>
      <c r="FY426" s="2">
        <v>51</v>
      </c>
      <c r="FZ426" s="2"/>
      <c r="GA426" s="2" t="s">
        <v>3</v>
      </c>
      <c r="GB426" s="2"/>
      <c r="GC426" s="2"/>
      <c r="GD426" s="2">
        <v>1</v>
      </c>
      <c r="GE426" s="2"/>
      <c r="GF426" s="2">
        <v>-1854728894</v>
      </c>
      <c r="GG426" s="2">
        <v>2</v>
      </c>
      <c r="GH426" s="2">
        <v>1</v>
      </c>
      <c r="GI426" s="2">
        <v>2</v>
      </c>
      <c r="GJ426" s="2">
        <v>0</v>
      </c>
      <c r="GK426" s="2">
        <v>0</v>
      </c>
      <c r="GL426" s="2">
        <f t="shared" si="397"/>
        <v>0</v>
      </c>
      <c r="GM426" s="2">
        <f t="shared" si="398"/>
        <v>1264.22</v>
      </c>
      <c r="GN426" s="2">
        <f t="shared" si="399"/>
        <v>0</v>
      </c>
      <c r="GO426" s="2">
        <f t="shared" si="400"/>
        <v>1264.22</v>
      </c>
      <c r="GP426" s="2">
        <f t="shared" si="401"/>
        <v>0</v>
      </c>
      <c r="GQ426" s="2"/>
      <c r="GR426" s="2">
        <v>0</v>
      </c>
      <c r="GS426" s="2">
        <v>3</v>
      </c>
      <c r="GT426" s="2">
        <v>0</v>
      </c>
      <c r="GU426" s="2" t="s">
        <v>3</v>
      </c>
      <c r="GV426" s="2">
        <f t="shared" si="402"/>
        <v>0</v>
      </c>
      <c r="GW426" s="2">
        <v>1</v>
      </c>
      <c r="GX426" s="2">
        <f t="shared" si="403"/>
        <v>0</v>
      </c>
      <c r="GY426" s="2"/>
      <c r="GZ426" s="2"/>
      <c r="HA426" s="2">
        <v>0</v>
      </c>
      <c r="HB426" s="2">
        <v>0</v>
      </c>
      <c r="HC426" s="2">
        <f t="shared" si="404"/>
        <v>0</v>
      </c>
      <c r="HD426" s="2"/>
      <c r="HE426" s="2" t="s">
        <v>3</v>
      </c>
      <c r="HF426" s="2" t="s">
        <v>3</v>
      </c>
      <c r="HG426" s="2"/>
      <c r="HH426" s="2"/>
      <c r="HI426" s="2"/>
      <c r="HJ426" s="2"/>
      <c r="HK426" s="2"/>
      <c r="HL426" s="2"/>
      <c r="HM426" s="2" t="s">
        <v>3</v>
      </c>
      <c r="HN426" s="2" t="s">
        <v>3</v>
      </c>
      <c r="HO426" s="2" t="s">
        <v>3</v>
      </c>
      <c r="HP426" s="2" t="s">
        <v>3</v>
      </c>
      <c r="HQ426" s="2" t="s">
        <v>3</v>
      </c>
      <c r="HR426" s="2"/>
      <c r="HS426" s="2">
        <v>0</v>
      </c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>
        <v>0</v>
      </c>
      <c r="IL426" s="2"/>
      <c r="IM426" s="2"/>
      <c r="IN426" s="2"/>
      <c r="IO426" s="2"/>
      <c r="IP426" s="2"/>
      <c r="IQ426" s="2"/>
      <c r="IR426" s="2"/>
      <c r="IS426" s="2"/>
      <c r="IT426" s="2"/>
      <c r="IU426" s="2"/>
    </row>
    <row r="427" spans="1:255" x14ac:dyDescent="0.2">
      <c r="A427" s="3">
        <v>17</v>
      </c>
      <c r="B427" s="3">
        <v>1</v>
      </c>
      <c r="C427" s="3">
        <f>ROW(SmtRes!A630)</f>
        <v>630</v>
      </c>
      <c r="D427" s="3">
        <f>ROW(EtalonRes!A728)</f>
        <v>728</v>
      </c>
      <c r="E427" s="3" t="s">
        <v>571</v>
      </c>
      <c r="F427" s="3" t="s">
        <v>90</v>
      </c>
      <c r="G427" s="3" t="s">
        <v>572</v>
      </c>
      <c r="H427" s="3" t="s">
        <v>87</v>
      </c>
      <c r="I427" s="3">
        <f>ROUND(450/100,9)</f>
        <v>4.5</v>
      </c>
      <c r="J427" s="3">
        <v>0</v>
      </c>
      <c r="K427" s="3">
        <f>ROUND(450/100,9)</f>
        <v>4.5</v>
      </c>
      <c r="O427" s="3">
        <f t="shared" si="380"/>
        <v>27268.78</v>
      </c>
      <c r="P427" s="3">
        <f t="shared" si="381"/>
        <v>541.45000000000005</v>
      </c>
      <c r="Q427" s="3">
        <f>(ROUND((ROUND((((ET427*1.2))*AV427*I427),2)*BB427),2)+ROUND((ROUND(((AE427-((EU427*1.2)))*AV427*I427),2)*BS427),2))</f>
        <v>622.07000000000005</v>
      </c>
      <c r="R427" s="3">
        <f>(ROUND((ROUND((((EU427*1.2))*AV427*I427),2)*BS427),2)+ROUND((ROUND(((AE427-((EU427*1.2)))*AV427*I427),2)*BS427),2))</f>
        <v>334.72</v>
      </c>
      <c r="S427" s="3">
        <f t="shared" si="382"/>
        <v>26105.26</v>
      </c>
      <c r="T427" s="3">
        <f t="shared" si="383"/>
        <v>0</v>
      </c>
      <c r="U427" s="3">
        <f t="shared" si="384"/>
        <v>41.103125999999989</v>
      </c>
      <c r="V427" s="3">
        <f t="shared" si="385"/>
        <v>0</v>
      </c>
      <c r="W427" s="3">
        <f t="shared" si="386"/>
        <v>0</v>
      </c>
      <c r="X427" s="3">
        <f>(ROUND((((S427+ROUND((ROUND((((EU427*1.2))*AV427*I427),2)*BS427),2))*AT427)/100),2)+ROUND(((ROUND((ROUND(((AE427-((EU427*1.2)))*AV427*I427),2)*BS427),2)*AT427)/100),2))</f>
        <v>25646.78</v>
      </c>
      <c r="Y427" s="3">
        <f>(ROUND((((S427+ROUND((ROUND((((EU427*1.2))*AV427*I427),2)*BS427),2))*AU427)/100),2)+ROUND(((ROUND((ROUND(((AE427-((EU427*1.2)))*AV427*I427),2)*BS427),2)*AU427)/100),2))</f>
        <v>13484.39</v>
      </c>
      <c r="AA427" s="3">
        <v>55929115</v>
      </c>
      <c r="AB427" s="3">
        <f t="shared" si="387"/>
        <v>121.676</v>
      </c>
      <c r="AC427" s="3">
        <f>ROUND(((ES427*1)),6)</f>
        <v>16.46</v>
      </c>
      <c r="AD427" s="3">
        <f>ROUND(((((ET427*1.2))-((EU427*1.2)))+AE427),6)</f>
        <v>6.8879999999999999</v>
      </c>
      <c r="AE427" s="3">
        <f>ROUND(((EU427*1.2)),6)</f>
        <v>1.26</v>
      </c>
      <c r="AF427" s="3">
        <f>ROUND(((EV427*1.2)),6)</f>
        <v>98.328000000000003</v>
      </c>
      <c r="AG427" s="3">
        <f t="shared" si="388"/>
        <v>0</v>
      </c>
      <c r="AH427" s="3">
        <f>((EW427*1.2))</f>
        <v>8.7239999999999984</v>
      </c>
      <c r="AI427" s="3">
        <f>((EX427*1.2))</f>
        <v>0</v>
      </c>
      <c r="AJ427" s="3">
        <f t="shared" si="389"/>
        <v>0</v>
      </c>
      <c r="AK427" s="3">
        <v>104.14</v>
      </c>
      <c r="AL427" s="3">
        <v>16.46</v>
      </c>
      <c r="AM427" s="3">
        <v>5.74</v>
      </c>
      <c r="AN427" s="3">
        <v>1.05</v>
      </c>
      <c r="AO427" s="3">
        <v>81.94</v>
      </c>
      <c r="AP427" s="3">
        <v>0</v>
      </c>
      <c r="AQ427" s="3">
        <v>7.27</v>
      </c>
      <c r="AR427" s="3">
        <v>0</v>
      </c>
      <c r="AS427" s="3">
        <v>0</v>
      </c>
      <c r="AT427" s="3">
        <v>97</v>
      </c>
      <c r="AU427" s="3">
        <v>51</v>
      </c>
      <c r="AV427" s="3">
        <v>1.0469999999999999</v>
      </c>
      <c r="AW427" s="3">
        <v>1</v>
      </c>
      <c r="AZ427" s="3">
        <v>1</v>
      </c>
      <c r="BA427" s="3">
        <v>56.35</v>
      </c>
      <c r="BB427" s="3">
        <v>19.170000000000002</v>
      </c>
      <c r="BC427" s="3">
        <v>7.31</v>
      </c>
      <c r="BD427" s="3" t="s">
        <v>3</v>
      </c>
      <c r="BE427" s="3" t="s">
        <v>3</v>
      </c>
      <c r="BF427" s="3" t="s">
        <v>3</v>
      </c>
      <c r="BG427" s="3" t="s">
        <v>3</v>
      </c>
      <c r="BH427" s="3">
        <v>0</v>
      </c>
      <c r="BI427" s="3">
        <v>2</v>
      </c>
      <c r="BJ427" s="3" t="s">
        <v>92</v>
      </c>
      <c r="BM427" s="3">
        <v>67</v>
      </c>
      <c r="BN427" s="3">
        <v>0</v>
      </c>
      <c r="BO427" s="3" t="s">
        <v>90</v>
      </c>
      <c r="BP427" s="3">
        <v>1</v>
      </c>
      <c r="BQ427" s="3">
        <v>40</v>
      </c>
      <c r="BR427" s="3">
        <v>0</v>
      </c>
      <c r="BS427" s="3">
        <v>56.35</v>
      </c>
      <c r="BT427" s="3">
        <v>1</v>
      </c>
      <c r="BU427" s="3">
        <v>1</v>
      </c>
      <c r="BV427" s="3">
        <v>1</v>
      </c>
      <c r="BW427" s="3">
        <v>1</v>
      </c>
      <c r="BX427" s="3">
        <v>1</v>
      </c>
      <c r="BY427" s="3" t="s">
        <v>3</v>
      </c>
      <c r="BZ427" s="3">
        <v>97</v>
      </c>
      <c r="CA427" s="3">
        <v>51</v>
      </c>
      <c r="CB427" s="3" t="s">
        <v>3</v>
      </c>
      <c r="CE427" s="3">
        <v>1566</v>
      </c>
      <c r="CF427" s="3">
        <v>0</v>
      </c>
      <c r="CG427" s="3">
        <v>0</v>
      </c>
      <c r="CM427" s="3">
        <v>0</v>
      </c>
      <c r="CN427" s="3" t="s">
        <v>1250</v>
      </c>
      <c r="CO427" s="3">
        <v>0</v>
      </c>
      <c r="CP427" s="3">
        <f t="shared" si="390"/>
        <v>27268.78</v>
      </c>
      <c r="CQ427" s="3">
        <f t="shared" si="391"/>
        <v>120.32</v>
      </c>
      <c r="CR427" s="3">
        <f>(ROUND((ROUND((((ET427*1.2))*AV427*1),2)*BB427),2)+ROUND((ROUND(((AE427-((EU427*1.2)))*AV427*1),2)*BS427),2))</f>
        <v>138.22</v>
      </c>
      <c r="CS427" s="3">
        <f>(ROUND((ROUND((((EU427*1.2))*AV427*1),2)*BS427),2)+ROUND((ROUND(((AE427-((EU427*1.2)))*AV427*1),2)*BS427),2))</f>
        <v>74.38</v>
      </c>
      <c r="CT427" s="3">
        <f t="shared" si="392"/>
        <v>5801.23</v>
      </c>
      <c r="CU427" s="3">
        <f t="shared" si="393"/>
        <v>0</v>
      </c>
      <c r="CV427" s="3">
        <f t="shared" si="394"/>
        <v>9.1340279999999971</v>
      </c>
      <c r="CW427" s="3">
        <f t="shared" si="395"/>
        <v>0</v>
      </c>
      <c r="CX427" s="3">
        <f t="shared" si="396"/>
        <v>0</v>
      </c>
      <c r="CY427" s="3">
        <f>(ROUND((((S427+ROUND((ROUND((((EU427*1.2))*AV427*1),2)*BS427),2))*AT427)/100),2)+ROUND(((ROUND((ROUND(((AE427-((EU427*1.2)))*AV427*1),2)*BS427),2)*AT427)/100),2))</f>
        <v>25394.25</v>
      </c>
      <c r="CZ427" s="3">
        <f>(ROUND((((S427+ROUND((ROUND((((EU427*1.2))*AV427*1),2)*BS427),2))*AU427)/100),2)+ROUND(((ROUND((ROUND(((AE427-((EU427*1.2)))*AV427*1),2)*BS427),2)*AU427)/100),2))</f>
        <v>13351.62</v>
      </c>
      <c r="DB427" s="3">
        <v>136</v>
      </c>
      <c r="DC427" s="3" t="s">
        <v>3</v>
      </c>
      <c r="DD427" s="3" t="s">
        <v>62</v>
      </c>
      <c r="DE427" s="3" t="s">
        <v>63</v>
      </c>
      <c r="DF427" s="3" t="s">
        <v>63</v>
      </c>
      <c r="DG427" s="3" t="s">
        <v>63</v>
      </c>
      <c r="DH427" s="3" t="s">
        <v>3</v>
      </c>
      <c r="DI427" s="3" t="s">
        <v>63</v>
      </c>
      <c r="DJ427" s="3" t="s">
        <v>63</v>
      </c>
      <c r="DK427" s="3" t="s">
        <v>3</v>
      </c>
      <c r="DL427" s="3" t="s">
        <v>3</v>
      </c>
      <c r="DM427" s="3" t="s">
        <v>3</v>
      </c>
      <c r="DN427" s="3">
        <v>0</v>
      </c>
      <c r="DO427" s="3">
        <v>0</v>
      </c>
      <c r="DP427" s="3">
        <v>1</v>
      </c>
      <c r="DQ427" s="3">
        <v>1</v>
      </c>
      <c r="DU427" s="3">
        <v>1013</v>
      </c>
      <c r="DV427" s="3" t="s">
        <v>87</v>
      </c>
      <c r="DW427" s="3" t="s">
        <v>87</v>
      </c>
      <c r="DX427" s="3">
        <v>1</v>
      </c>
      <c r="DZ427" s="3" t="s">
        <v>3</v>
      </c>
      <c r="EA427" s="3" t="s">
        <v>3</v>
      </c>
      <c r="EB427" s="3" t="s">
        <v>3</v>
      </c>
      <c r="EC427" s="3" t="s">
        <v>3</v>
      </c>
      <c r="EE427" s="3">
        <v>55393699</v>
      </c>
      <c r="EF427" s="3">
        <v>40</v>
      </c>
      <c r="EG427" s="3" t="s">
        <v>26</v>
      </c>
      <c r="EH427" s="3">
        <v>0</v>
      </c>
      <c r="EI427" s="3" t="s">
        <v>3</v>
      </c>
      <c r="EJ427" s="3">
        <v>2</v>
      </c>
      <c r="EK427" s="3">
        <v>67</v>
      </c>
      <c r="EL427" s="3" t="s">
        <v>72</v>
      </c>
      <c r="EM427" s="3" t="s">
        <v>73</v>
      </c>
      <c r="EO427" s="3" t="s">
        <v>67</v>
      </c>
      <c r="EQ427" s="3">
        <v>0</v>
      </c>
      <c r="ER427" s="3">
        <v>104.14</v>
      </c>
      <c r="ES427" s="3">
        <v>16.46</v>
      </c>
      <c r="ET427" s="3">
        <v>5.74</v>
      </c>
      <c r="EU427" s="3">
        <v>1.05</v>
      </c>
      <c r="EV427" s="3">
        <v>81.94</v>
      </c>
      <c r="EW427" s="3">
        <v>7.27</v>
      </c>
      <c r="EX427" s="3">
        <v>0</v>
      </c>
      <c r="EY427" s="3">
        <v>0</v>
      </c>
      <c r="FQ427" s="3">
        <v>0</v>
      </c>
      <c r="FR427" s="3">
        <v>0</v>
      </c>
      <c r="FS427" s="3">
        <v>0</v>
      </c>
      <c r="FX427" s="3">
        <v>97</v>
      </c>
      <c r="FY427" s="3">
        <v>51</v>
      </c>
      <c r="GA427" s="3" t="s">
        <v>3</v>
      </c>
      <c r="GD427" s="3">
        <v>1</v>
      </c>
      <c r="GF427" s="3">
        <v>-1854728894</v>
      </c>
      <c r="GG427" s="3">
        <v>2</v>
      </c>
      <c r="GH427" s="3">
        <v>1</v>
      </c>
      <c r="GI427" s="3">
        <v>2</v>
      </c>
      <c r="GJ427" s="3">
        <v>0</v>
      </c>
      <c r="GK427" s="3">
        <v>0</v>
      </c>
      <c r="GL427" s="3">
        <f t="shared" si="397"/>
        <v>0</v>
      </c>
      <c r="GM427" s="3">
        <f t="shared" si="398"/>
        <v>66399.95</v>
      </c>
      <c r="GN427" s="3">
        <f t="shared" si="399"/>
        <v>0</v>
      </c>
      <c r="GO427" s="3">
        <f t="shared" si="400"/>
        <v>66399.95</v>
      </c>
      <c r="GP427" s="3">
        <f t="shared" si="401"/>
        <v>0</v>
      </c>
      <c r="GR427" s="3">
        <v>0</v>
      </c>
      <c r="GS427" s="3">
        <v>3</v>
      </c>
      <c r="GT427" s="3">
        <v>0</v>
      </c>
      <c r="GU427" s="3" t="s">
        <v>3</v>
      </c>
      <c r="GV427" s="3">
        <f t="shared" si="402"/>
        <v>0</v>
      </c>
      <c r="GW427" s="3">
        <v>1</v>
      </c>
      <c r="GX427" s="3">
        <f t="shared" si="403"/>
        <v>0</v>
      </c>
      <c r="HA427" s="3">
        <v>0</v>
      </c>
      <c r="HB427" s="3">
        <v>0</v>
      </c>
      <c r="HC427" s="3">
        <f t="shared" si="404"/>
        <v>0</v>
      </c>
      <c r="HE427" s="3" t="s">
        <v>3</v>
      </c>
      <c r="HF427" s="3" t="s">
        <v>3</v>
      </c>
      <c r="HM427" s="3" t="s">
        <v>3</v>
      </c>
      <c r="HN427" s="3" t="s">
        <v>3</v>
      </c>
      <c r="HO427" s="3" t="s">
        <v>3</v>
      </c>
      <c r="HP427" s="3" t="s">
        <v>3</v>
      </c>
      <c r="HQ427" s="3" t="s">
        <v>3</v>
      </c>
      <c r="HS427" s="3">
        <v>0</v>
      </c>
      <c r="IK427" s="3">
        <v>0</v>
      </c>
    </row>
    <row r="428" spans="1:255" x14ac:dyDescent="0.2">
      <c r="A428" s="2">
        <v>18</v>
      </c>
      <c r="B428" s="2">
        <v>1</v>
      </c>
      <c r="C428" s="2">
        <v>616</v>
      </c>
      <c r="D428" s="2"/>
      <c r="E428" s="2" t="s">
        <v>573</v>
      </c>
      <c r="F428" s="2" t="s">
        <v>574</v>
      </c>
      <c r="G428" s="2" t="s">
        <v>575</v>
      </c>
      <c r="H428" s="2" t="s">
        <v>268</v>
      </c>
      <c r="I428" s="2">
        <f>I426*J428</f>
        <v>153</v>
      </c>
      <c r="J428" s="2">
        <v>34</v>
      </c>
      <c r="K428" s="2">
        <v>34</v>
      </c>
      <c r="L428" s="2"/>
      <c r="M428" s="2"/>
      <c r="N428" s="2"/>
      <c r="O428" s="2">
        <f t="shared" si="380"/>
        <v>117585.09</v>
      </c>
      <c r="P428" s="2">
        <f t="shared" si="381"/>
        <v>117585.09</v>
      </c>
      <c r="Q428" s="2">
        <f>(ROUND((ROUND(((ET428)*AV428*I428),2)*BB428),2)+ROUND((ROUND(((AE428-(EU428))*AV428*I428),2)*BS428),2))</f>
        <v>0</v>
      </c>
      <c r="R428" s="2">
        <f>(ROUND((ROUND(((EU428)*AV428*I428),2)*BS428),2)+ROUND((ROUND(((AE428-(EU428))*AV428*I428),2)*BS428),2))</f>
        <v>0</v>
      </c>
      <c r="S428" s="2">
        <f t="shared" si="382"/>
        <v>0</v>
      </c>
      <c r="T428" s="2">
        <f t="shared" si="383"/>
        <v>0</v>
      </c>
      <c r="U428" s="2">
        <f t="shared" si="384"/>
        <v>0</v>
      </c>
      <c r="V428" s="2">
        <f t="shared" si="385"/>
        <v>0</v>
      </c>
      <c r="W428" s="2">
        <f t="shared" si="386"/>
        <v>0</v>
      </c>
      <c r="X428" s="2">
        <f>(ROUND((((S428+ROUND((ROUND(((EU428)*AV428*I428),2)*BS428),2))*AT428)/100),2)+ROUND(((ROUND((ROUND(((AE428-(EU428))*AV428*I428),2)*BS428),2)*AT428)/100),2))</f>
        <v>0</v>
      </c>
      <c r="Y428" s="2">
        <f>(ROUND((((S428+ROUND((ROUND(((EU428)*AV428*I428),2)*BS428),2))*AU428)/100),2)+ROUND(((ROUND((ROUND(((AE428-(EU428))*AV428*I428),2)*BS428),2)*AU428)/100),2))</f>
        <v>0</v>
      </c>
      <c r="Z428" s="2"/>
      <c r="AA428" s="2">
        <v>55929113</v>
      </c>
      <c r="AB428" s="2">
        <f t="shared" si="387"/>
        <v>768.53</v>
      </c>
      <c r="AC428" s="2">
        <f>ROUND((ES428),6)</f>
        <v>768.53</v>
      </c>
      <c r="AD428" s="2">
        <f>ROUND((((ET428)-(EU428))+AE428),6)</f>
        <v>0</v>
      </c>
      <c r="AE428" s="2">
        <f t="shared" ref="AE428:AF431" si="419">ROUND((EU428),6)</f>
        <v>0</v>
      </c>
      <c r="AF428" s="2">
        <f t="shared" si="419"/>
        <v>0</v>
      </c>
      <c r="AG428" s="2">
        <f t="shared" si="388"/>
        <v>0</v>
      </c>
      <c r="AH428" s="2">
        <f t="shared" ref="AH428:AI431" si="420">(EW428)</f>
        <v>0</v>
      </c>
      <c r="AI428" s="2">
        <f t="shared" si="420"/>
        <v>0</v>
      </c>
      <c r="AJ428" s="2">
        <f t="shared" si="389"/>
        <v>0</v>
      </c>
      <c r="AK428" s="2">
        <v>768.53</v>
      </c>
      <c r="AL428" s="2">
        <v>768.53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97</v>
      </c>
      <c r="AU428" s="2">
        <v>51</v>
      </c>
      <c r="AV428" s="2">
        <v>1</v>
      </c>
      <c r="AW428" s="2">
        <v>1</v>
      </c>
      <c r="AX428" s="2"/>
      <c r="AY428" s="2"/>
      <c r="AZ428" s="2">
        <v>1</v>
      </c>
      <c r="BA428" s="2">
        <v>1</v>
      </c>
      <c r="BB428" s="2">
        <v>1</v>
      </c>
      <c r="BC428" s="2">
        <v>1</v>
      </c>
      <c r="BD428" s="2" t="s">
        <v>3</v>
      </c>
      <c r="BE428" s="2" t="s">
        <v>3</v>
      </c>
      <c r="BF428" s="2" t="s">
        <v>3</v>
      </c>
      <c r="BG428" s="2" t="s">
        <v>3</v>
      </c>
      <c r="BH428" s="2">
        <v>3</v>
      </c>
      <c r="BI428" s="2">
        <v>2</v>
      </c>
      <c r="BJ428" s="2" t="s">
        <v>576</v>
      </c>
      <c r="BK428" s="2"/>
      <c r="BL428" s="2"/>
      <c r="BM428" s="2">
        <v>67</v>
      </c>
      <c r="BN428" s="2">
        <v>0</v>
      </c>
      <c r="BO428" s="2" t="s">
        <v>3</v>
      </c>
      <c r="BP428" s="2">
        <v>0</v>
      </c>
      <c r="BQ428" s="2">
        <v>40</v>
      </c>
      <c r="BR428" s="2">
        <v>0</v>
      </c>
      <c r="BS428" s="2">
        <v>1</v>
      </c>
      <c r="BT428" s="2">
        <v>1</v>
      </c>
      <c r="BU428" s="2">
        <v>1</v>
      </c>
      <c r="BV428" s="2">
        <v>1</v>
      </c>
      <c r="BW428" s="2">
        <v>1</v>
      </c>
      <c r="BX428" s="2">
        <v>1</v>
      </c>
      <c r="BY428" s="2" t="s">
        <v>3</v>
      </c>
      <c r="BZ428" s="2">
        <v>97</v>
      </c>
      <c r="CA428" s="2">
        <v>51</v>
      </c>
      <c r="CB428" s="2" t="s">
        <v>3</v>
      </c>
      <c r="CC428" s="2"/>
      <c r="CD428" s="2"/>
      <c r="CE428" s="2">
        <v>1566</v>
      </c>
      <c r="CF428" s="2">
        <v>0</v>
      </c>
      <c r="CG428" s="2">
        <v>0</v>
      </c>
      <c r="CH428" s="2"/>
      <c r="CI428" s="2"/>
      <c r="CJ428" s="2"/>
      <c r="CK428" s="2"/>
      <c r="CL428" s="2"/>
      <c r="CM428" s="2">
        <v>0</v>
      </c>
      <c r="CN428" s="2" t="s">
        <v>3</v>
      </c>
      <c r="CO428" s="2">
        <v>0</v>
      </c>
      <c r="CP428" s="2">
        <f t="shared" si="390"/>
        <v>117585.09</v>
      </c>
      <c r="CQ428" s="2">
        <f t="shared" si="391"/>
        <v>768.53</v>
      </c>
      <c r="CR428" s="2">
        <f>(ROUND((ROUND(((ET428)*AV428*1),2)*BB428),2)+ROUND((ROUND(((AE428-(EU428))*AV428*1),2)*BS428),2))</f>
        <v>0</v>
      </c>
      <c r="CS428" s="2">
        <f>(ROUND((ROUND(((EU428)*AV428*1),2)*BS428),2)+ROUND((ROUND(((AE428-(EU428))*AV428*1),2)*BS428),2))</f>
        <v>0</v>
      </c>
      <c r="CT428" s="2">
        <f t="shared" si="392"/>
        <v>0</v>
      </c>
      <c r="CU428" s="2">
        <f t="shared" si="393"/>
        <v>0</v>
      </c>
      <c r="CV428" s="2">
        <f t="shared" si="394"/>
        <v>0</v>
      </c>
      <c r="CW428" s="2">
        <f t="shared" si="395"/>
        <v>0</v>
      </c>
      <c r="CX428" s="2">
        <f t="shared" si="396"/>
        <v>0</v>
      </c>
      <c r="CY428" s="2">
        <f>(ROUND((((S428+ROUND((ROUND(((EU428)*AV428*1),2)*BS428),2))*AT428)/100),2)+ROUND(((ROUND((ROUND(((AE428-(EU428))*AV428*1),2)*BS428),2)*AT428)/100),2))</f>
        <v>0</v>
      </c>
      <c r="CZ428" s="2">
        <f>(ROUND((((S428+ROUND((ROUND(((EU428)*AV428*1),2)*BS428),2))*AU428)/100),2)+ROUND(((ROUND((ROUND(((AE428-(EU428))*AV428*1),2)*BS428),2)*AU428)/100),2))</f>
        <v>0</v>
      </c>
      <c r="DA428" s="2"/>
      <c r="DB428" s="2"/>
      <c r="DC428" s="2" t="s">
        <v>3</v>
      </c>
      <c r="DD428" s="2" t="s">
        <v>3</v>
      </c>
      <c r="DE428" s="2" t="s">
        <v>3</v>
      </c>
      <c r="DF428" s="2" t="s">
        <v>3</v>
      </c>
      <c r="DG428" s="2" t="s">
        <v>3</v>
      </c>
      <c r="DH428" s="2" t="s">
        <v>3</v>
      </c>
      <c r="DI428" s="2" t="s">
        <v>3</v>
      </c>
      <c r="DJ428" s="2" t="s">
        <v>3</v>
      </c>
      <c r="DK428" s="2" t="s">
        <v>3</v>
      </c>
      <c r="DL428" s="2" t="s">
        <v>3</v>
      </c>
      <c r="DM428" s="2" t="s">
        <v>3</v>
      </c>
      <c r="DN428" s="2">
        <v>0</v>
      </c>
      <c r="DO428" s="2">
        <v>0</v>
      </c>
      <c r="DP428" s="2">
        <v>1</v>
      </c>
      <c r="DQ428" s="2">
        <v>1</v>
      </c>
      <c r="DR428" s="2"/>
      <c r="DS428" s="2"/>
      <c r="DT428" s="2"/>
      <c r="DU428" s="2">
        <v>1010</v>
      </c>
      <c r="DV428" s="2" t="s">
        <v>268</v>
      </c>
      <c r="DW428" s="2" t="s">
        <v>268</v>
      </c>
      <c r="DX428" s="2">
        <v>1</v>
      </c>
      <c r="DY428" s="2"/>
      <c r="DZ428" s="2" t="s">
        <v>3</v>
      </c>
      <c r="EA428" s="2" t="s">
        <v>3</v>
      </c>
      <c r="EB428" s="2" t="s">
        <v>3</v>
      </c>
      <c r="EC428" s="2" t="s">
        <v>3</v>
      </c>
      <c r="ED428" s="2"/>
      <c r="EE428" s="2">
        <v>55393699</v>
      </c>
      <c r="EF428" s="2">
        <v>40</v>
      </c>
      <c r="EG428" s="2" t="s">
        <v>26</v>
      </c>
      <c r="EH428" s="2">
        <v>0</v>
      </c>
      <c r="EI428" s="2" t="s">
        <v>3</v>
      </c>
      <c r="EJ428" s="2">
        <v>2</v>
      </c>
      <c r="EK428" s="2">
        <v>67</v>
      </c>
      <c r="EL428" s="2" t="s">
        <v>72</v>
      </c>
      <c r="EM428" s="2" t="s">
        <v>73</v>
      </c>
      <c r="EN428" s="2"/>
      <c r="EO428" s="2" t="s">
        <v>3</v>
      </c>
      <c r="EP428" s="2"/>
      <c r="EQ428" s="2">
        <v>0</v>
      </c>
      <c r="ER428" s="2">
        <v>768.53</v>
      </c>
      <c r="ES428" s="2">
        <v>768.53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>
        <v>0</v>
      </c>
      <c r="FR428" s="2">
        <v>0</v>
      </c>
      <c r="FS428" s="2">
        <v>0</v>
      </c>
      <c r="FT428" s="2"/>
      <c r="FU428" s="2"/>
      <c r="FV428" s="2"/>
      <c r="FW428" s="2"/>
      <c r="FX428" s="2">
        <v>97</v>
      </c>
      <c r="FY428" s="2">
        <v>51</v>
      </c>
      <c r="FZ428" s="2"/>
      <c r="GA428" s="2" t="s">
        <v>3</v>
      </c>
      <c r="GB428" s="2"/>
      <c r="GC428" s="2"/>
      <c r="GD428" s="2">
        <v>1</v>
      </c>
      <c r="GE428" s="2"/>
      <c r="GF428" s="2">
        <v>-1240575696</v>
      </c>
      <c r="GG428" s="2">
        <v>2</v>
      </c>
      <c r="GH428" s="2">
        <v>1</v>
      </c>
      <c r="GI428" s="2">
        <v>-2</v>
      </c>
      <c r="GJ428" s="2">
        <v>0</v>
      </c>
      <c r="GK428" s="2">
        <v>0</v>
      </c>
      <c r="GL428" s="2">
        <f t="shared" si="397"/>
        <v>0</v>
      </c>
      <c r="GM428" s="2">
        <f t="shared" si="398"/>
        <v>117585.09</v>
      </c>
      <c r="GN428" s="2">
        <f t="shared" si="399"/>
        <v>0</v>
      </c>
      <c r="GO428" s="2">
        <f t="shared" si="400"/>
        <v>117585.09</v>
      </c>
      <c r="GP428" s="2">
        <f t="shared" si="401"/>
        <v>0</v>
      </c>
      <c r="GQ428" s="2"/>
      <c r="GR428" s="2">
        <v>0</v>
      </c>
      <c r="GS428" s="2">
        <v>3</v>
      </c>
      <c r="GT428" s="2">
        <v>0</v>
      </c>
      <c r="GU428" s="2" t="s">
        <v>3</v>
      </c>
      <c r="GV428" s="2">
        <f t="shared" si="402"/>
        <v>0</v>
      </c>
      <c r="GW428" s="2">
        <v>1</v>
      </c>
      <c r="GX428" s="2">
        <f t="shared" si="403"/>
        <v>0</v>
      </c>
      <c r="GY428" s="2"/>
      <c r="GZ428" s="2"/>
      <c r="HA428" s="2">
        <v>0</v>
      </c>
      <c r="HB428" s="2">
        <v>0</v>
      </c>
      <c r="HC428" s="2">
        <f t="shared" si="404"/>
        <v>0</v>
      </c>
      <c r="HD428" s="2"/>
      <c r="HE428" s="2" t="s">
        <v>3</v>
      </c>
      <c r="HF428" s="2" t="s">
        <v>3</v>
      </c>
      <c r="HG428" s="2"/>
      <c r="HH428" s="2"/>
      <c r="HI428" s="2"/>
      <c r="HJ428" s="2"/>
      <c r="HK428" s="2"/>
      <c r="HL428" s="2"/>
      <c r="HM428" s="2" t="s">
        <v>3</v>
      </c>
      <c r="HN428" s="2" t="s">
        <v>3</v>
      </c>
      <c r="HO428" s="2" t="s">
        <v>3</v>
      </c>
      <c r="HP428" s="2" t="s">
        <v>3</v>
      </c>
      <c r="HQ428" s="2" t="s">
        <v>3</v>
      </c>
      <c r="HR428" s="2"/>
      <c r="HS428" s="2">
        <v>0</v>
      </c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>
        <v>0</v>
      </c>
      <c r="IL428" s="2"/>
      <c r="IM428" s="2"/>
      <c r="IN428" s="2"/>
      <c r="IO428" s="2"/>
      <c r="IP428" s="2"/>
      <c r="IQ428" s="2"/>
      <c r="IR428" s="2"/>
      <c r="IS428" s="2"/>
      <c r="IT428" s="2"/>
      <c r="IU428" s="2"/>
    </row>
    <row r="429" spans="1:255" x14ac:dyDescent="0.2">
      <c r="A429" s="3">
        <v>18</v>
      </c>
      <c r="B429" s="3">
        <v>1</v>
      </c>
      <c r="C429" s="3">
        <v>628</v>
      </c>
      <c r="E429" s="3" t="s">
        <v>573</v>
      </c>
      <c r="F429" s="3" t="s">
        <v>574</v>
      </c>
      <c r="G429" s="3" t="s">
        <v>575</v>
      </c>
      <c r="H429" s="3" t="s">
        <v>268</v>
      </c>
      <c r="I429" s="3">
        <f>I427*J429</f>
        <v>153</v>
      </c>
      <c r="J429" s="3">
        <v>34</v>
      </c>
      <c r="K429" s="3">
        <v>34</v>
      </c>
      <c r="O429" s="3">
        <f t="shared" si="380"/>
        <v>562056.73</v>
      </c>
      <c r="P429" s="3">
        <f t="shared" si="381"/>
        <v>562056.73</v>
      </c>
      <c r="Q429" s="3">
        <f>(ROUND((ROUND(((ET429)*AV429*I429),2)*BB429),2)+ROUND((ROUND(((AE429-(EU429))*AV429*I429),2)*BS429),2))</f>
        <v>0</v>
      </c>
      <c r="R429" s="3">
        <f>(ROUND((ROUND(((EU429)*AV429*I429),2)*BS429),2)+ROUND((ROUND(((AE429-(EU429))*AV429*I429),2)*BS429),2))</f>
        <v>0</v>
      </c>
      <c r="S429" s="3">
        <f t="shared" si="382"/>
        <v>0</v>
      </c>
      <c r="T429" s="3">
        <f t="shared" si="383"/>
        <v>0</v>
      </c>
      <c r="U429" s="3">
        <f t="shared" si="384"/>
        <v>0</v>
      </c>
      <c r="V429" s="3">
        <f t="shared" si="385"/>
        <v>0</v>
      </c>
      <c r="W429" s="3">
        <f t="shared" si="386"/>
        <v>0</v>
      </c>
      <c r="X429" s="3">
        <f>(ROUND((((S429+ROUND((ROUND(((EU429)*AV429*I429),2)*BS429),2))*AT429)/100),2)+ROUND(((ROUND((ROUND(((AE429-(EU429))*AV429*I429),2)*BS429),2)*AT429)/100),2))</f>
        <v>0</v>
      </c>
      <c r="Y429" s="3">
        <f>(ROUND((((S429+ROUND((ROUND(((EU429)*AV429*I429),2)*BS429),2))*AU429)/100),2)+ROUND(((ROUND((ROUND(((AE429-(EU429))*AV429*I429),2)*BS429),2)*AU429)/100),2))</f>
        <v>0</v>
      </c>
      <c r="AA429" s="3">
        <v>55929115</v>
      </c>
      <c r="AB429" s="3">
        <f t="shared" si="387"/>
        <v>768.53</v>
      </c>
      <c r="AC429" s="3">
        <f>ROUND((ES429),6)</f>
        <v>768.53</v>
      </c>
      <c r="AD429" s="3">
        <f>ROUND((((ET429)-(EU429))+AE429),6)</f>
        <v>0</v>
      </c>
      <c r="AE429" s="3">
        <f t="shared" si="419"/>
        <v>0</v>
      </c>
      <c r="AF429" s="3">
        <f t="shared" si="419"/>
        <v>0</v>
      </c>
      <c r="AG429" s="3">
        <f t="shared" si="388"/>
        <v>0</v>
      </c>
      <c r="AH429" s="3">
        <f t="shared" si="420"/>
        <v>0</v>
      </c>
      <c r="AI429" s="3">
        <f t="shared" si="420"/>
        <v>0</v>
      </c>
      <c r="AJ429" s="3">
        <f t="shared" si="389"/>
        <v>0</v>
      </c>
      <c r="AK429" s="3">
        <v>768.53</v>
      </c>
      <c r="AL429" s="3">
        <v>768.53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97</v>
      </c>
      <c r="AU429" s="3">
        <v>51</v>
      </c>
      <c r="AV429" s="3">
        <v>1</v>
      </c>
      <c r="AW429" s="3">
        <v>1</v>
      </c>
      <c r="AZ429" s="3">
        <v>1</v>
      </c>
      <c r="BA429" s="3">
        <v>1</v>
      </c>
      <c r="BB429" s="3">
        <v>1</v>
      </c>
      <c r="BC429" s="3">
        <v>4.78</v>
      </c>
      <c r="BD429" s="3" t="s">
        <v>3</v>
      </c>
      <c r="BE429" s="3" t="s">
        <v>3</v>
      </c>
      <c r="BF429" s="3" t="s">
        <v>3</v>
      </c>
      <c r="BG429" s="3" t="s">
        <v>3</v>
      </c>
      <c r="BH429" s="3">
        <v>3</v>
      </c>
      <c r="BI429" s="3">
        <v>2</v>
      </c>
      <c r="BJ429" s="3" t="s">
        <v>576</v>
      </c>
      <c r="BM429" s="3">
        <v>67</v>
      </c>
      <c r="BN429" s="3">
        <v>0</v>
      </c>
      <c r="BO429" s="3" t="s">
        <v>574</v>
      </c>
      <c r="BP429" s="3">
        <v>1</v>
      </c>
      <c r="BQ429" s="3">
        <v>40</v>
      </c>
      <c r="BR429" s="3">
        <v>0</v>
      </c>
      <c r="BS429" s="3">
        <v>1</v>
      </c>
      <c r="BT429" s="3">
        <v>1</v>
      </c>
      <c r="BU429" s="3">
        <v>1</v>
      </c>
      <c r="BV429" s="3">
        <v>1</v>
      </c>
      <c r="BW429" s="3">
        <v>1</v>
      </c>
      <c r="BX429" s="3">
        <v>1</v>
      </c>
      <c r="BY429" s="3" t="s">
        <v>3</v>
      </c>
      <c r="BZ429" s="3">
        <v>97</v>
      </c>
      <c r="CA429" s="3">
        <v>51</v>
      </c>
      <c r="CB429" s="3" t="s">
        <v>3</v>
      </c>
      <c r="CE429" s="3">
        <v>1566</v>
      </c>
      <c r="CF429" s="3">
        <v>0</v>
      </c>
      <c r="CG429" s="3">
        <v>0</v>
      </c>
      <c r="CM429" s="3">
        <v>0</v>
      </c>
      <c r="CN429" s="3" t="s">
        <v>3</v>
      </c>
      <c r="CO429" s="3">
        <v>0</v>
      </c>
      <c r="CP429" s="3">
        <f t="shared" si="390"/>
        <v>562056.73</v>
      </c>
      <c r="CQ429" s="3">
        <f t="shared" si="391"/>
        <v>3673.57</v>
      </c>
      <c r="CR429" s="3">
        <f>(ROUND((ROUND(((ET429)*AV429*1),2)*BB429),2)+ROUND((ROUND(((AE429-(EU429))*AV429*1),2)*BS429),2))</f>
        <v>0</v>
      </c>
      <c r="CS429" s="3">
        <f>(ROUND((ROUND(((EU429)*AV429*1),2)*BS429),2)+ROUND((ROUND(((AE429-(EU429))*AV429*1),2)*BS429),2))</f>
        <v>0</v>
      </c>
      <c r="CT429" s="3">
        <f t="shared" si="392"/>
        <v>0</v>
      </c>
      <c r="CU429" s="3">
        <f t="shared" si="393"/>
        <v>0</v>
      </c>
      <c r="CV429" s="3">
        <f t="shared" si="394"/>
        <v>0</v>
      </c>
      <c r="CW429" s="3">
        <f t="shared" si="395"/>
        <v>0</v>
      </c>
      <c r="CX429" s="3">
        <f t="shared" si="396"/>
        <v>0</v>
      </c>
      <c r="CY429" s="3">
        <f>(ROUND((((S429+ROUND((ROUND(((EU429)*AV429*1),2)*BS429),2))*AT429)/100),2)+ROUND(((ROUND((ROUND(((AE429-(EU429))*AV429*1),2)*BS429),2)*AT429)/100),2))</f>
        <v>0</v>
      </c>
      <c r="CZ429" s="3">
        <f>(ROUND((((S429+ROUND((ROUND(((EU429)*AV429*1),2)*BS429),2))*AU429)/100),2)+ROUND(((ROUND((ROUND(((AE429-(EU429))*AV429*1),2)*BS429),2)*AU429)/100),2))</f>
        <v>0</v>
      </c>
      <c r="DC429" s="3" t="s">
        <v>3</v>
      </c>
      <c r="DD429" s="3" t="s">
        <v>3</v>
      </c>
      <c r="DE429" s="3" t="s">
        <v>3</v>
      </c>
      <c r="DF429" s="3" t="s">
        <v>3</v>
      </c>
      <c r="DG429" s="3" t="s">
        <v>3</v>
      </c>
      <c r="DH429" s="3" t="s">
        <v>3</v>
      </c>
      <c r="DI429" s="3" t="s">
        <v>3</v>
      </c>
      <c r="DJ429" s="3" t="s">
        <v>3</v>
      </c>
      <c r="DK429" s="3" t="s">
        <v>3</v>
      </c>
      <c r="DL429" s="3" t="s">
        <v>3</v>
      </c>
      <c r="DM429" s="3" t="s">
        <v>3</v>
      </c>
      <c r="DN429" s="3">
        <v>0</v>
      </c>
      <c r="DO429" s="3">
        <v>0</v>
      </c>
      <c r="DP429" s="3">
        <v>1</v>
      </c>
      <c r="DQ429" s="3">
        <v>1</v>
      </c>
      <c r="DU429" s="3">
        <v>1010</v>
      </c>
      <c r="DV429" s="3" t="s">
        <v>268</v>
      </c>
      <c r="DW429" s="3" t="s">
        <v>268</v>
      </c>
      <c r="DX429" s="3">
        <v>1</v>
      </c>
      <c r="DZ429" s="3" t="s">
        <v>3</v>
      </c>
      <c r="EA429" s="3" t="s">
        <v>3</v>
      </c>
      <c r="EB429" s="3" t="s">
        <v>3</v>
      </c>
      <c r="EC429" s="3" t="s">
        <v>3</v>
      </c>
      <c r="EE429" s="3">
        <v>55393699</v>
      </c>
      <c r="EF429" s="3">
        <v>40</v>
      </c>
      <c r="EG429" s="3" t="s">
        <v>26</v>
      </c>
      <c r="EH429" s="3">
        <v>0</v>
      </c>
      <c r="EI429" s="3" t="s">
        <v>3</v>
      </c>
      <c r="EJ429" s="3">
        <v>2</v>
      </c>
      <c r="EK429" s="3">
        <v>67</v>
      </c>
      <c r="EL429" s="3" t="s">
        <v>72</v>
      </c>
      <c r="EM429" s="3" t="s">
        <v>73</v>
      </c>
      <c r="EO429" s="3" t="s">
        <v>3</v>
      </c>
      <c r="EQ429" s="3">
        <v>0</v>
      </c>
      <c r="ER429" s="3">
        <v>768.53</v>
      </c>
      <c r="ES429" s="3">
        <v>768.53</v>
      </c>
      <c r="ET429" s="3">
        <v>0</v>
      </c>
      <c r="EU429" s="3">
        <v>0</v>
      </c>
      <c r="EV429" s="3">
        <v>0</v>
      </c>
      <c r="EW429" s="3">
        <v>0</v>
      </c>
      <c r="EX429" s="3">
        <v>0</v>
      </c>
      <c r="FQ429" s="3">
        <v>0</v>
      </c>
      <c r="FR429" s="3">
        <v>0</v>
      </c>
      <c r="FS429" s="3">
        <v>0</v>
      </c>
      <c r="FX429" s="3">
        <v>97</v>
      </c>
      <c r="FY429" s="3">
        <v>51</v>
      </c>
      <c r="GA429" s="3" t="s">
        <v>3</v>
      </c>
      <c r="GD429" s="3">
        <v>1</v>
      </c>
      <c r="GF429" s="3">
        <v>-1240575696</v>
      </c>
      <c r="GG429" s="3">
        <v>2</v>
      </c>
      <c r="GH429" s="3">
        <v>1</v>
      </c>
      <c r="GI429" s="3">
        <v>2</v>
      </c>
      <c r="GJ429" s="3">
        <v>0</v>
      </c>
      <c r="GK429" s="3">
        <v>0</v>
      </c>
      <c r="GL429" s="3">
        <f t="shared" si="397"/>
        <v>0</v>
      </c>
      <c r="GM429" s="3">
        <f t="shared" si="398"/>
        <v>562056.73</v>
      </c>
      <c r="GN429" s="3">
        <f t="shared" si="399"/>
        <v>0</v>
      </c>
      <c r="GO429" s="3">
        <f t="shared" si="400"/>
        <v>562056.73</v>
      </c>
      <c r="GP429" s="3">
        <f t="shared" si="401"/>
        <v>0</v>
      </c>
      <c r="GR429" s="3">
        <v>0</v>
      </c>
      <c r="GS429" s="3">
        <v>3</v>
      </c>
      <c r="GT429" s="3">
        <v>0</v>
      </c>
      <c r="GU429" s="3" t="s">
        <v>3</v>
      </c>
      <c r="GV429" s="3">
        <f t="shared" si="402"/>
        <v>0</v>
      </c>
      <c r="GW429" s="3">
        <v>1</v>
      </c>
      <c r="GX429" s="3">
        <f t="shared" si="403"/>
        <v>0</v>
      </c>
      <c r="HA429" s="3">
        <v>0</v>
      </c>
      <c r="HB429" s="3">
        <v>0</v>
      </c>
      <c r="HC429" s="3">
        <f t="shared" si="404"/>
        <v>0</v>
      </c>
      <c r="HE429" s="3" t="s">
        <v>3</v>
      </c>
      <c r="HF429" s="3" t="s">
        <v>3</v>
      </c>
      <c r="HM429" s="3" t="s">
        <v>3</v>
      </c>
      <c r="HN429" s="3" t="s">
        <v>3</v>
      </c>
      <c r="HO429" s="3" t="s">
        <v>3</v>
      </c>
      <c r="HP429" s="3" t="s">
        <v>3</v>
      </c>
      <c r="HQ429" s="3" t="s">
        <v>3</v>
      </c>
      <c r="HS429" s="3">
        <v>0</v>
      </c>
      <c r="IK429" s="3">
        <v>0</v>
      </c>
    </row>
    <row r="430" spans="1:255" x14ac:dyDescent="0.2">
      <c r="A430" s="2">
        <v>18</v>
      </c>
      <c r="B430" s="2">
        <v>1</v>
      </c>
      <c r="C430" s="2">
        <v>613</v>
      </c>
      <c r="D430" s="2"/>
      <c r="E430" s="2" t="s">
        <v>577</v>
      </c>
      <c r="F430" s="2" t="s">
        <v>568</v>
      </c>
      <c r="G430" s="2" t="s">
        <v>569</v>
      </c>
      <c r="H430" s="2" t="s">
        <v>538</v>
      </c>
      <c r="I430" s="2">
        <f>I426*J430</f>
        <v>3.8699999999999998E-2</v>
      </c>
      <c r="J430" s="2">
        <v>8.6E-3</v>
      </c>
      <c r="K430" s="2">
        <v>8.6E-3</v>
      </c>
      <c r="L430" s="2"/>
      <c r="M430" s="2"/>
      <c r="N430" s="2"/>
      <c r="O430" s="2">
        <f t="shared" si="380"/>
        <v>1309.1300000000001</v>
      </c>
      <c r="P430" s="2">
        <f t="shared" si="381"/>
        <v>1309.1300000000001</v>
      </c>
      <c r="Q430" s="2">
        <f>(ROUND((ROUND(((ET430)*AV430*I430),2)*BB430),2)+ROUND((ROUND(((AE430-(EU430))*AV430*I430),2)*BS430),2))</f>
        <v>0</v>
      </c>
      <c r="R430" s="2">
        <f>(ROUND((ROUND(((EU430)*AV430*I430),2)*BS430),2)+ROUND((ROUND(((AE430-(EU430))*AV430*I430),2)*BS430),2))</f>
        <v>0</v>
      </c>
      <c r="S430" s="2">
        <f t="shared" si="382"/>
        <v>0</v>
      </c>
      <c r="T430" s="2">
        <f t="shared" si="383"/>
        <v>0</v>
      </c>
      <c r="U430" s="2">
        <f t="shared" si="384"/>
        <v>0</v>
      </c>
      <c r="V430" s="2">
        <f t="shared" si="385"/>
        <v>0</v>
      </c>
      <c r="W430" s="2">
        <f t="shared" si="386"/>
        <v>0</v>
      </c>
      <c r="X430" s="2">
        <f>(ROUND((((S430+ROUND((ROUND(((EU430)*AV430*I430),2)*BS430),2))*AT430)/100),2)+ROUND(((ROUND((ROUND(((AE430-(EU430))*AV430*I430),2)*BS430),2)*AT430)/100),2))</f>
        <v>0</v>
      </c>
      <c r="Y430" s="2">
        <f>(ROUND((((S430+ROUND((ROUND(((EU430)*AV430*I430),2)*BS430),2))*AU430)/100),2)+ROUND(((ROUND((ROUND(((AE430-(EU430))*AV430*I430),2)*BS430),2)*AU430)/100),2))</f>
        <v>0</v>
      </c>
      <c r="Z430" s="2"/>
      <c r="AA430" s="2">
        <v>55929113</v>
      </c>
      <c r="AB430" s="2">
        <f t="shared" si="387"/>
        <v>33827.69</v>
      </c>
      <c r="AC430" s="2">
        <f>ROUND((ES430),6)</f>
        <v>33827.69</v>
      </c>
      <c r="AD430" s="2">
        <f>ROUND((((ET430)-(EU430))+AE430),6)</f>
        <v>0</v>
      </c>
      <c r="AE430" s="2">
        <f t="shared" si="419"/>
        <v>0</v>
      </c>
      <c r="AF430" s="2">
        <f t="shared" si="419"/>
        <v>0</v>
      </c>
      <c r="AG430" s="2">
        <f t="shared" si="388"/>
        <v>0</v>
      </c>
      <c r="AH430" s="2">
        <f t="shared" si="420"/>
        <v>0</v>
      </c>
      <c r="AI430" s="2">
        <f t="shared" si="420"/>
        <v>0</v>
      </c>
      <c r="AJ430" s="2">
        <f t="shared" si="389"/>
        <v>0</v>
      </c>
      <c r="AK430" s="2">
        <v>33827.69</v>
      </c>
      <c r="AL430" s="2">
        <v>33827.69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97</v>
      </c>
      <c r="AU430" s="2">
        <v>51</v>
      </c>
      <c r="AV430" s="2">
        <v>1</v>
      </c>
      <c r="AW430" s="2">
        <v>1</v>
      </c>
      <c r="AX430" s="2"/>
      <c r="AY430" s="2"/>
      <c r="AZ430" s="2">
        <v>1</v>
      </c>
      <c r="BA430" s="2">
        <v>1</v>
      </c>
      <c r="BB430" s="2">
        <v>1</v>
      </c>
      <c r="BC430" s="2">
        <v>1</v>
      </c>
      <c r="BD430" s="2" t="s">
        <v>3</v>
      </c>
      <c r="BE430" s="2" t="s">
        <v>3</v>
      </c>
      <c r="BF430" s="2" t="s">
        <v>3</v>
      </c>
      <c r="BG430" s="2" t="s">
        <v>3</v>
      </c>
      <c r="BH430" s="2">
        <v>3</v>
      </c>
      <c r="BI430" s="2">
        <v>2</v>
      </c>
      <c r="BJ430" s="2" t="s">
        <v>570</v>
      </c>
      <c r="BK430" s="2"/>
      <c r="BL430" s="2"/>
      <c r="BM430" s="2">
        <v>67</v>
      </c>
      <c r="BN430" s="2">
        <v>0</v>
      </c>
      <c r="BO430" s="2" t="s">
        <v>3</v>
      </c>
      <c r="BP430" s="2">
        <v>0</v>
      </c>
      <c r="BQ430" s="2">
        <v>40</v>
      </c>
      <c r="BR430" s="2">
        <v>0</v>
      </c>
      <c r="BS430" s="2">
        <v>1</v>
      </c>
      <c r="BT430" s="2">
        <v>1</v>
      </c>
      <c r="BU430" s="2">
        <v>1</v>
      </c>
      <c r="BV430" s="2">
        <v>1</v>
      </c>
      <c r="BW430" s="2">
        <v>1</v>
      </c>
      <c r="BX430" s="2">
        <v>1</v>
      </c>
      <c r="BY430" s="2" t="s">
        <v>3</v>
      </c>
      <c r="BZ430" s="2">
        <v>97</v>
      </c>
      <c r="CA430" s="2">
        <v>51</v>
      </c>
      <c r="CB430" s="2" t="s">
        <v>3</v>
      </c>
      <c r="CC430" s="2"/>
      <c r="CD430" s="2"/>
      <c r="CE430" s="2">
        <v>1566</v>
      </c>
      <c r="CF430" s="2">
        <v>0</v>
      </c>
      <c r="CG430" s="2">
        <v>0</v>
      </c>
      <c r="CH430" s="2"/>
      <c r="CI430" s="2"/>
      <c r="CJ430" s="2"/>
      <c r="CK430" s="2"/>
      <c r="CL430" s="2"/>
      <c r="CM430" s="2">
        <v>0</v>
      </c>
      <c r="CN430" s="2" t="s">
        <v>3</v>
      </c>
      <c r="CO430" s="2">
        <v>0</v>
      </c>
      <c r="CP430" s="2">
        <f t="shared" si="390"/>
        <v>1309.1300000000001</v>
      </c>
      <c r="CQ430" s="2">
        <f t="shared" si="391"/>
        <v>33827.69</v>
      </c>
      <c r="CR430" s="2">
        <f>(ROUND((ROUND(((ET430)*AV430*1),2)*BB430),2)+ROUND((ROUND(((AE430-(EU430))*AV430*1),2)*BS430),2))</f>
        <v>0</v>
      </c>
      <c r="CS430" s="2">
        <f>(ROUND((ROUND(((EU430)*AV430*1),2)*BS430),2)+ROUND((ROUND(((AE430-(EU430))*AV430*1),2)*BS430),2))</f>
        <v>0</v>
      </c>
      <c r="CT430" s="2">
        <f t="shared" si="392"/>
        <v>0</v>
      </c>
      <c r="CU430" s="2">
        <f t="shared" si="393"/>
        <v>0</v>
      </c>
      <c r="CV430" s="2">
        <f t="shared" si="394"/>
        <v>0</v>
      </c>
      <c r="CW430" s="2">
        <f t="shared" si="395"/>
        <v>0</v>
      </c>
      <c r="CX430" s="2">
        <f t="shared" si="396"/>
        <v>0</v>
      </c>
      <c r="CY430" s="2">
        <f>(ROUND((((S430+ROUND((ROUND(((EU430)*AV430*1),2)*BS430),2))*AT430)/100),2)+ROUND(((ROUND((ROUND(((AE430-(EU430))*AV430*1),2)*BS430),2)*AT430)/100),2))</f>
        <v>0</v>
      </c>
      <c r="CZ430" s="2">
        <f>(ROUND((((S430+ROUND((ROUND(((EU430)*AV430*1),2)*BS430),2))*AU430)/100),2)+ROUND(((ROUND((ROUND(((AE430-(EU430))*AV430*1),2)*BS430),2)*AU430)/100),2))</f>
        <v>0</v>
      </c>
      <c r="DA430" s="2"/>
      <c r="DB430" s="2"/>
      <c r="DC430" s="2" t="s">
        <v>3</v>
      </c>
      <c r="DD430" s="2" t="s">
        <v>3</v>
      </c>
      <c r="DE430" s="2" t="s">
        <v>3</v>
      </c>
      <c r="DF430" s="2" t="s">
        <v>3</v>
      </c>
      <c r="DG430" s="2" t="s">
        <v>3</v>
      </c>
      <c r="DH430" s="2" t="s">
        <v>3</v>
      </c>
      <c r="DI430" s="2" t="s">
        <v>3</v>
      </c>
      <c r="DJ430" s="2" t="s">
        <v>3</v>
      </c>
      <c r="DK430" s="2" t="s">
        <v>3</v>
      </c>
      <c r="DL430" s="2" t="s">
        <v>3</v>
      </c>
      <c r="DM430" s="2" t="s">
        <v>3</v>
      </c>
      <c r="DN430" s="2">
        <v>0</v>
      </c>
      <c r="DO430" s="2">
        <v>0</v>
      </c>
      <c r="DP430" s="2">
        <v>1</v>
      </c>
      <c r="DQ430" s="2">
        <v>1</v>
      </c>
      <c r="DR430" s="2"/>
      <c r="DS430" s="2"/>
      <c r="DT430" s="2"/>
      <c r="DU430" s="2">
        <v>1009</v>
      </c>
      <c r="DV430" s="2" t="s">
        <v>538</v>
      </c>
      <c r="DW430" s="2" t="s">
        <v>538</v>
      </c>
      <c r="DX430" s="2">
        <v>1000</v>
      </c>
      <c r="DY430" s="2"/>
      <c r="DZ430" s="2" t="s">
        <v>3</v>
      </c>
      <c r="EA430" s="2" t="s">
        <v>3</v>
      </c>
      <c r="EB430" s="2" t="s">
        <v>3</v>
      </c>
      <c r="EC430" s="2" t="s">
        <v>3</v>
      </c>
      <c r="ED430" s="2"/>
      <c r="EE430" s="2">
        <v>55393699</v>
      </c>
      <c r="EF430" s="2">
        <v>40</v>
      </c>
      <c r="EG430" s="2" t="s">
        <v>26</v>
      </c>
      <c r="EH430" s="2">
        <v>0</v>
      </c>
      <c r="EI430" s="2" t="s">
        <v>3</v>
      </c>
      <c r="EJ430" s="2">
        <v>2</v>
      </c>
      <c r="EK430" s="2">
        <v>67</v>
      </c>
      <c r="EL430" s="2" t="s">
        <v>72</v>
      </c>
      <c r="EM430" s="2" t="s">
        <v>73</v>
      </c>
      <c r="EN430" s="2"/>
      <c r="EO430" s="2" t="s">
        <v>3</v>
      </c>
      <c r="EP430" s="2"/>
      <c r="EQ430" s="2">
        <v>0</v>
      </c>
      <c r="ER430" s="2">
        <v>33827.69</v>
      </c>
      <c r="ES430" s="2">
        <v>33827.69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>
        <v>0</v>
      </c>
      <c r="FR430" s="2">
        <v>0</v>
      </c>
      <c r="FS430" s="2">
        <v>0</v>
      </c>
      <c r="FT430" s="2"/>
      <c r="FU430" s="2"/>
      <c r="FV430" s="2"/>
      <c r="FW430" s="2"/>
      <c r="FX430" s="2">
        <v>97</v>
      </c>
      <c r="FY430" s="2">
        <v>51</v>
      </c>
      <c r="FZ430" s="2"/>
      <c r="GA430" s="2" t="s">
        <v>3</v>
      </c>
      <c r="GB430" s="2"/>
      <c r="GC430" s="2"/>
      <c r="GD430" s="2">
        <v>1</v>
      </c>
      <c r="GE430" s="2"/>
      <c r="GF430" s="2">
        <v>-1473174696</v>
      </c>
      <c r="GG430" s="2">
        <v>2</v>
      </c>
      <c r="GH430" s="2">
        <v>1</v>
      </c>
      <c r="GI430" s="2">
        <v>-2</v>
      </c>
      <c r="GJ430" s="2">
        <v>0</v>
      </c>
      <c r="GK430" s="2">
        <v>0</v>
      </c>
      <c r="GL430" s="2">
        <f t="shared" si="397"/>
        <v>0</v>
      </c>
      <c r="GM430" s="2">
        <f t="shared" si="398"/>
        <v>1309.1300000000001</v>
      </c>
      <c r="GN430" s="2">
        <f t="shared" si="399"/>
        <v>0</v>
      </c>
      <c r="GO430" s="2">
        <f t="shared" si="400"/>
        <v>1309.1300000000001</v>
      </c>
      <c r="GP430" s="2">
        <f t="shared" si="401"/>
        <v>0</v>
      </c>
      <c r="GQ430" s="2"/>
      <c r="GR430" s="2">
        <v>0</v>
      </c>
      <c r="GS430" s="2">
        <v>3</v>
      </c>
      <c r="GT430" s="2">
        <v>0</v>
      </c>
      <c r="GU430" s="2" t="s">
        <v>3</v>
      </c>
      <c r="GV430" s="2">
        <f t="shared" si="402"/>
        <v>0</v>
      </c>
      <c r="GW430" s="2">
        <v>1</v>
      </c>
      <c r="GX430" s="2">
        <f t="shared" si="403"/>
        <v>0</v>
      </c>
      <c r="GY430" s="2"/>
      <c r="GZ430" s="2"/>
      <c r="HA430" s="2">
        <v>0</v>
      </c>
      <c r="HB430" s="2">
        <v>0</v>
      </c>
      <c r="HC430" s="2">
        <f t="shared" si="404"/>
        <v>0</v>
      </c>
      <c r="HD430" s="2"/>
      <c r="HE430" s="2" t="s">
        <v>3</v>
      </c>
      <c r="HF430" s="2" t="s">
        <v>3</v>
      </c>
      <c r="HG430" s="2"/>
      <c r="HH430" s="2"/>
      <c r="HI430" s="2"/>
      <c r="HJ430" s="2"/>
      <c r="HK430" s="2"/>
      <c r="HL430" s="2"/>
      <c r="HM430" s="2" t="s">
        <v>3</v>
      </c>
      <c r="HN430" s="2" t="s">
        <v>3</v>
      </c>
      <c r="HO430" s="2" t="s">
        <v>3</v>
      </c>
      <c r="HP430" s="2" t="s">
        <v>3</v>
      </c>
      <c r="HQ430" s="2" t="s">
        <v>3</v>
      </c>
      <c r="HR430" s="2"/>
      <c r="HS430" s="2">
        <v>0</v>
      </c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>
        <v>0</v>
      </c>
      <c r="IL430" s="2"/>
      <c r="IM430" s="2"/>
      <c r="IN430" s="2"/>
      <c r="IO430" s="2"/>
      <c r="IP430" s="2"/>
      <c r="IQ430" s="2"/>
      <c r="IR430" s="2"/>
      <c r="IS430" s="2"/>
      <c r="IT430" s="2"/>
      <c r="IU430" s="2"/>
    </row>
    <row r="431" spans="1:255" x14ac:dyDescent="0.2">
      <c r="A431" s="3">
        <v>18</v>
      </c>
      <c r="B431" s="3">
        <v>1</v>
      </c>
      <c r="C431" s="3">
        <v>625</v>
      </c>
      <c r="E431" s="3" t="s">
        <v>577</v>
      </c>
      <c r="F431" s="3" t="s">
        <v>568</v>
      </c>
      <c r="G431" s="3" t="s">
        <v>569</v>
      </c>
      <c r="H431" s="3" t="s">
        <v>538</v>
      </c>
      <c r="I431" s="3">
        <f>I427*J431</f>
        <v>3.8699999999999998E-2</v>
      </c>
      <c r="J431" s="3">
        <v>8.6E-3</v>
      </c>
      <c r="K431" s="3">
        <v>8.6E-3</v>
      </c>
      <c r="O431" s="3">
        <f t="shared" si="380"/>
        <v>6414.74</v>
      </c>
      <c r="P431" s="3">
        <f t="shared" si="381"/>
        <v>6414.74</v>
      </c>
      <c r="Q431" s="3">
        <f>(ROUND((ROUND(((ET431)*AV431*I431),2)*BB431),2)+ROUND((ROUND(((AE431-(EU431))*AV431*I431),2)*BS431),2))</f>
        <v>0</v>
      </c>
      <c r="R431" s="3">
        <f>(ROUND((ROUND(((EU431)*AV431*I431),2)*BS431),2)+ROUND((ROUND(((AE431-(EU431))*AV431*I431),2)*BS431),2))</f>
        <v>0</v>
      </c>
      <c r="S431" s="3">
        <f t="shared" si="382"/>
        <v>0</v>
      </c>
      <c r="T431" s="3">
        <f t="shared" si="383"/>
        <v>0</v>
      </c>
      <c r="U431" s="3">
        <f t="shared" si="384"/>
        <v>0</v>
      </c>
      <c r="V431" s="3">
        <f t="shared" si="385"/>
        <v>0</v>
      </c>
      <c r="W431" s="3">
        <f t="shared" si="386"/>
        <v>0</v>
      </c>
      <c r="X431" s="3">
        <f>(ROUND((((S431+ROUND((ROUND(((EU431)*AV431*I431),2)*BS431),2))*AT431)/100),2)+ROUND(((ROUND((ROUND(((AE431-(EU431))*AV431*I431),2)*BS431),2)*AT431)/100),2))</f>
        <v>0</v>
      </c>
      <c r="Y431" s="3">
        <f>(ROUND((((S431+ROUND((ROUND(((EU431)*AV431*I431),2)*BS431),2))*AU431)/100),2)+ROUND(((ROUND((ROUND(((AE431-(EU431))*AV431*I431),2)*BS431),2)*AU431)/100),2))</f>
        <v>0</v>
      </c>
      <c r="AA431" s="3">
        <v>55929115</v>
      </c>
      <c r="AB431" s="3">
        <f t="shared" si="387"/>
        <v>33827.69</v>
      </c>
      <c r="AC431" s="3">
        <f>ROUND((ES431),6)</f>
        <v>33827.69</v>
      </c>
      <c r="AD431" s="3">
        <f>ROUND((((ET431)-(EU431))+AE431),6)</f>
        <v>0</v>
      </c>
      <c r="AE431" s="3">
        <f t="shared" si="419"/>
        <v>0</v>
      </c>
      <c r="AF431" s="3">
        <f t="shared" si="419"/>
        <v>0</v>
      </c>
      <c r="AG431" s="3">
        <f t="shared" si="388"/>
        <v>0</v>
      </c>
      <c r="AH431" s="3">
        <f t="shared" si="420"/>
        <v>0</v>
      </c>
      <c r="AI431" s="3">
        <f t="shared" si="420"/>
        <v>0</v>
      </c>
      <c r="AJ431" s="3">
        <f t="shared" si="389"/>
        <v>0</v>
      </c>
      <c r="AK431" s="3">
        <v>33827.69</v>
      </c>
      <c r="AL431" s="3">
        <v>33827.69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97</v>
      </c>
      <c r="AU431" s="3">
        <v>51</v>
      </c>
      <c r="AV431" s="3">
        <v>1</v>
      </c>
      <c r="AW431" s="3">
        <v>1</v>
      </c>
      <c r="AZ431" s="3">
        <v>1</v>
      </c>
      <c r="BA431" s="3">
        <v>1</v>
      </c>
      <c r="BB431" s="3">
        <v>1</v>
      </c>
      <c r="BC431" s="3">
        <v>4.9000000000000004</v>
      </c>
      <c r="BD431" s="3" t="s">
        <v>3</v>
      </c>
      <c r="BE431" s="3" t="s">
        <v>3</v>
      </c>
      <c r="BF431" s="3" t="s">
        <v>3</v>
      </c>
      <c r="BG431" s="3" t="s">
        <v>3</v>
      </c>
      <c r="BH431" s="3">
        <v>3</v>
      </c>
      <c r="BI431" s="3">
        <v>2</v>
      </c>
      <c r="BJ431" s="3" t="s">
        <v>570</v>
      </c>
      <c r="BM431" s="3">
        <v>67</v>
      </c>
      <c r="BN431" s="3">
        <v>0</v>
      </c>
      <c r="BO431" s="3" t="s">
        <v>568</v>
      </c>
      <c r="BP431" s="3">
        <v>1</v>
      </c>
      <c r="BQ431" s="3">
        <v>40</v>
      </c>
      <c r="BR431" s="3">
        <v>0</v>
      </c>
      <c r="BS431" s="3">
        <v>1</v>
      </c>
      <c r="BT431" s="3">
        <v>1</v>
      </c>
      <c r="BU431" s="3">
        <v>1</v>
      </c>
      <c r="BV431" s="3">
        <v>1</v>
      </c>
      <c r="BW431" s="3">
        <v>1</v>
      </c>
      <c r="BX431" s="3">
        <v>1</v>
      </c>
      <c r="BY431" s="3" t="s">
        <v>3</v>
      </c>
      <c r="BZ431" s="3">
        <v>97</v>
      </c>
      <c r="CA431" s="3">
        <v>51</v>
      </c>
      <c r="CB431" s="3" t="s">
        <v>3</v>
      </c>
      <c r="CE431" s="3">
        <v>1566</v>
      </c>
      <c r="CF431" s="3">
        <v>0</v>
      </c>
      <c r="CG431" s="3">
        <v>0</v>
      </c>
      <c r="CM431" s="3">
        <v>0</v>
      </c>
      <c r="CN431" s="3" t="s">
        <v>3</v>
      </c>
      <c r="CO431" s="3">
        <v>0</v>
      </c>
      <c r="CP431" s="3">
        <f t="shared" si="390"/>
        <v>6414.74</v>
      </c>
      <c r="CQ431" s="3">
        <f t="shared" si="391"/>
        <v>165755.68</v>
      </c>
      <c r="CR431" s="3">
        <f>(ROUND((ROUND(((ET431)*AV431*1),2)*BB431),2)+ROUND((ROUND(((AE431-(EU431))*AV431*1),2)*BS431),2))</f>
        <v>0</v>
      </c>
      <c r="CS431" s="3">
        <f>(ROUND((ROUND(((EU431)*AV431*1),2)*BS431),2)+ROUND((ROUND(((AE431-(EU431))*AV431*1),2)*BS431),2))</f>
        <v>0</v>
      </c>
      <c r="CT431" s="3">
        <f t="shared" si="392"/>
        <v>0</v>
      </c>
      <c r="CU431" s="3">
        <f t="shared" si="393"/>
        <v>0</v>
      </c>
      <c r="CV431" s="3">
        <f t="shared" si="394"/>
        <v>0</v>
      </c>
      <c r="CW431" s="3">
        <f t="shared" si="395"/>
        <v>0</v>
      </c>
      <c r="CX431" s="3">
        <f t="shared" si="396"/>
        <v>0</v>
      </c>
      <c r="CY431" s="3">
        <f>(ROUND((((S431+ROUND((ROUND(((EU431)*AV431*1),2)*BS431),2))*AT431)/100),2)+ROUND(((ROUND((ROUND(((AE431-(EU431))*AV431*1),2)*BS431),2)*AT431)/100),2))</f>
        <v>0</v>
      </c>
      <c r="CZ431" s="3">
        <f>(ROUND((((S431+ROUND((ROUND(((EU431)*AV431*1),2)*BS431),2))*AU431)/100),2)+ROUND(((ROUND((ROUND(((AE431-(EU431))*AV431*1),2)*BS431),2)*AU431)/100),2))</f>
        <v>0</v>
      </c>
      <c r="DC431" s="3" t="s">
        <v>3</v>
      </c>
      <c r="DD431" s="3" t="s">
        <v>3</v>
      </c>
      <c r="DE431" s="3" t="s">
        <v>3</v>
      </c>
      <c r="DF431" s="3" t="s">
        <v>3</v>
      </c>
      <c r="DG431" s="3" t="s">
        <v>3</v>
      </c>
      <c r="DH431" s="3" t="s">
        <v>3</v>
      </c>
      <c r="DI431" s="3" t="s">
        <v>3</v>
      </c>
      <c r="DJ431" s="3" t="s">
        <v>3</v>
      </c>
      <c r="DK431" s="3" t="s">
        <v>3</v>
      </c>
      <c r="DL431" s="3" t="s">
        <v>3</v>
      </c>
      <c r="DM431" s="3" t="s">
        <v>3</v>
      </c>
      <c r="DN431" s="3">
        <v>0</v>
      </c>
      <c r="DO431" s="3">
        <v>0</v>
      </c>
      <c r="DP431" s="3">
        <v>1</v>
      </c>
      <c r="DQ431" s="3">
        <v>1</v>
      </c>
      <c r="DU431" s="3">
        <v>1009</v>
      </c>
      <c r="DV431" s="3" t="s">
        <v>538</v>
      </c>
      <c r="DW431" s="3" t="s">
        <v>538</v>
      </c>
      <c r="DX431" s="3">
        <v>1000</v>
      </c>
      <c r="DZ431" s="3" t="s">
        <v>3</v>
      </c>
      <c r="EA431" s="3" t="s">
        <v>3</v>
      </c>
      <c r="EB431" s="3" t="s">
        <v>3</v>
      </c>
      <c r="EC431" s="3" t="s">
        <v>3</v>
      </c>
      <c r="EE431" s="3">
        <v>55393699</v>
      </c>
      <c r="EF431" s="3">
        <v>40</v>
      </c>
      <c r="EG431" s="3" t="s">
        <v>26</v>
      </c>
      <c r="EH431" s="3">
        <v>0</v>
      </c>
      <c r="EI431" s="3" t="s">
        <v>3</v>
      </c>
      <c r="EJ431" s="3">
        <v>2</v>
      </c>
      <c r="EK431" s="3">
        <v>67</v>
      </c>
      <c r="EL431" s="3" t="s">
        <v>72</v>
      </c>
      <c r="EM431" s="3" t="s">
        <v>73</v>
      </c>
      <c r="EO431" s="3" t="s">
        <v>3</v>
      </c>
      <c r="EQ431" s="3">
        <v>0</v>
      </c>
      <c r="ER431" s="3">
        <v>33827.69</v>
      </c>
      <c r="ES431" s="3">
        <v>33827.69</v>
      </c>
      <c r="ET431" s="3">
        <v>0</v>
      </c>
      <c r="EU431" s="3">
        <v>0</v>
      </c>
      <c r="EV431" s="3">
        <v>0</v>
      </c>
      <c r="EW431" s="3">
        <v>0</v>
      </c>
      <c r="EX431" s="3">
        <v>0</v>
      </c>
      <c r="FQ431" s="3">
        <v>0</v>
      </c>
      <c r="FR431" s="3">
        <v>0</v>
      </c>
      <c r="FS431" s="3">
        <v>0</v>
      </c>
      <c r="FX431" s="3">
        <v>97</v>
      </c>
      <c r="FY431" s="3">
        <v>51</v>
      </c>
      <c r="GA431" s="3" t="s">
        <v>3</v>
      </c>
      <c r="GD431" s="3">
        <v>1</v>
      </c>
      <c r="GF431" s="3">
        <v>-1473174696</v>
      </c>
      <c r="GG431" s="3">
        <v>2</v>
      </c>
      <c r="GH431" s="3">
        <v>1</v>
      </c>
      <c r="GI431" s="3">
        <v>2</v>
      </c>
      <c r="GJ431" s="3">
        <v>0</v>
      </c>
      <c r="GK431" s="3">
        <v>0</v>
      </c>
      <c r="GL431" s="3">
        <f t="shared" si="397"/>
        <v>0</v>
      </c>
      <c r="GM431" s="3">
        <f t="shared" si="398"/>
        <v>6414.74</v>
      </c>
      <c r="GN431" s="3">
        <f t="shared" si="399"/>
        <v>0</v>
      </c>
      <c r="GO431" s="3">
        <f t="shared" si="400"/>
        <v>6414.74</v>
      </c>
      <c r="GP431" s="3">
        <f t="shared" si="401"/>
        <v>0</v>
      </c>
      <c r="GR431" s="3">
        <v>0</v>
      </c>
      <c r="GS431" s="3">
        <v>3</v>
      </c>
      <c r="GT431" s="3">
        <v>0</v>
      </c>
      <c r="GU431" s="3" t="s">
        <v>3</v>
      </c>
      <c r="GV431" s="3">
        <f t="shared" si="402"/>
        <v>0</v>
      </c>
      <c r="GW431" s="3">
        <v>1</v>
      </c>
      <c r="GX431" s="3">
        <f t="shared" si="403"/>
        <v>0</v>
      </c>
      <c r="HA431" s="3">
        <v>0</v>
      </c>
      <c r="HB431" s="3">
        <v>0</v>
      </c>
      <c r="HC431" s="3">
        <f t="shared" si="404"/>
        <v>0</v>
      </c>
      <c r="HE431" s="3" t="s">
        <v>3</v>
      </c>
      <c r="HF431" s="3" t="s">
        <v>3</v>
      </c>
      <c r="HM431" s="3" t="s">
        <v>3</v>
      </c>
      <c r="HN431" s="3" t="s">
        <v>3</v>
      </c>
      <c r="HO431" s="3" t="s">
        <v>3</v>
      </c>
      <c r="HP431" s="3" t="s">
        <v>3</v>
      </c>
      <c r="HQ431" s="3" t="s">
        <v>3</v>
      </c>
      <c r="HS431" s="3">
        <v>0</v>
      </c>
      <c r="IK431" s="3">
        <v>0</v>
      </c>
    </row>
    <row r="432" spans="1:255" x14ac:dyDescent="0.2">
      <c r="A432" s="2">
        <v>17</v>
      </c>
      <c r="B432" s="2">
        <v>1</v>
      </c>
      <c r="C432" s="2">
        <f>ROW(SmtRes!A644)</f>
        <v>644</v>
      </c>
      <c r="D432" s="2">
        <f>ROW(EtalonRes!A741)</f>
        <v>741</v>
      </c>
      <c r="E432" s="2" t="s">
        <v>578</v>
      </c>
      <c r="F432" s="2" t="s">
        <v>85</v>
      </c>
      <c r="G432" s="2" t="s">
        <v>546</v>
      </c>
      <c r="H432" s="2" t="s">
        <v>87</v>
      </c>
      <c r="I432" s="2">
        <f>ROUND(100/100,9)</f>
        <v>1</v>
      </c>
      <c r="J432" s="2">
        <v>0</v>
      </c>
      <c r="K432" s="2">
        <f>ROUND(100/100,9)</f>
        <v>1</v>
      </c>
      <c r="L432" s="2"/>
      <c r="M432" s="2"/>
      <c r="N432" s="2"/>
      <c r="O432" s="2">
        <f t="shared" si="380"/>
        <v>278.75</v>
      </c>
      <c r="P432" s="2">
        <f t="shared" si="381"/>
        <v>11.34</v>
      </c>
      <c r="Q432" s="2">
        <f>(ROUND((ROUND((((ET432*1.2))*AV432*I432),2)*BB432),2)+ROUND((ROUND(((AE432-((EU432*1.2)))*AV432*I432),2)*BS432),2))</f>
        <v>8.3800000000000008</v>
      </c>
      <c r="R432" s="2">
        <f>(ROUND((ROUND((((EU432*1.2))*AV432*I432),2)*BS432),2)+ROUND((ROUND(((AE432-((EU432*1.2)))*AV432*I432),2)*BS432),2))</f>
        <v>1.51</v>
      </c>
      <c r="S432" s="2">
        <f t="shared" si="382"/>
        <v>259.02999999999997</v>
      </c>
      <c r="T432" s="2">
        <f t="shared" si="383"/>
        <v>0</v>
      </c>
      <c r="U432" s="2">
        <f t="shared" si="384"/>
        <v>22.791096</v>
      </c>
      <c r="V432" s="2">
        <f t="shared" si="385"/>
        <v>0</v>
      </c>
      <c r="W432" s="2">
        <f t="shared" si="386"/>
        <v>0</v>
      </c>
      <c r="X432" s="2">
        <f>(ROUND((((S432+ROUND((ROUND((((EU432*1.2))*AV432*I432),2)*BS432),2))*AT432)/100),2)+ROUND(((ROUND((ROUND(((AE432-((EU432*1.2)))*AV432*I432),2)*BS432),2)*AT432)/100),2))</f>
        <v>252.72</v>
      </c>
      <c r="Y432" s="2">
        <f>(ROUND((((S432+ROUND((ROUND((((EU432*1.2))*AV432*I432),2)*BS432),2))*AU432)/100),2)+ROUND(((ROUND((ROUND(((AE432-((EU432*1.2)))*AV432*I432),2)*BS432),2)*AU432)/100),2))</f>
        <v>132.88</v>
      </c>
      <c r="Z432" s="2"/>
      <c r="AA432" s="2">
        <v>55929113</v>
      </c>
      <c r="AB432" s="2">
        <f t="shared" si="387"/>
        <v>266.74799999999999</v>
      </c>
      <c r="AC432" s="2">
        <f>ROUND(((ES432*1)),6)</f>
        <v>11.34</v>
      </c>
      <c r="AD432" s="2">
        <f>ROUND(((((ET432*1.2))-((EU432*1.2)))+AE432),6)</f>
        <v>8.0039999999999996</v>
      </c>
      <c r="AE432" s="2">
        <f>ROUND(((EU432*1.2)),6)</f>
        <v>1.44</v>
      </c>
      <c r="AF432" s="2">
        <f>ROUND(((EV432*1.2)),6)</f>
        <v>247.404</v>
      </c>
      <c r="AG432" s="2">
        <f t="shared" si="388"/>
        <v>0</v>
      </c>
      <c r="AH432" s="2">
        <f>((EW432*1.2))</f>
        <v>21.768000000000001</v>
      </c>
      <c r="AI432" s="2">
        <f>((EX432*1.2))</f>
        <v>0</v>
      </c>
      <c r="AJ432" s="2">
        <f t="shared" si="389"/>
        <v>0</v>
      </c>
      <c r="AK432" s="2">
        <v>224.18</v>
      </c>
      <c r="AL432" s="2">
        <v>11.34</v>
      </c>
      <c r="AM432" s="2">
        <v>6.67</v>
      </c>
      <c r="AN432" s="2">
        <v>1.2</v>
      </c>
      <c r="AO432" s="2">
        <v>206.17</v>
      </c>
      <c r="AP432" s="2">
        <v>0</v>
      </c>
      <c r="AQ432" s="2">
        <v>18.14</v>
      </c>
      <c r="AR432" s="2">
        <v>0</v>
      </c>
      <c r="AS432" s="2">
        <v>0</v>
      </c>
      <c r="AT432" s="2">
        <v>97</v>
      </c>
      <c r="AU432" s="2">
        <v>51</v>
      </c>
      <c r="AV432" s="2">
        <v>1.0469999999999999</v>
      </c>
      <c r="AW432" s="2">
        <v>1</v>
      </c>
      <c r="AX432" s="2"/>
      <c r="AY432" s="2"/>
      <c r="AZ432" s="2">
        <v>1</v>
      </c>
      <c r="BA432" s="2">
        <v>1</v>
      </c>
      <c r="BB432" s="2">
        <v>1</v>
      </c>
      <c r="BC432" s="2">
        <v>1</v>
      </c>
      <c r="BD432" s="2" t="s">
        <v>3</v>
      </c>
      <c r="BE432" s="2" t="s">
        <v>3</v>
      </c>
      <c r="BF432" s="2" t="s">
        <v>3</v>
      </c>
      <c r="BG432" s="2" t="s">
        <v>3</v>
      </c>
      <c r="BH432" s="2">
        <v>0</v>
      </c>
      <c r="BI432" s="2">
        <v>2</v>
      </c>
      <c r="BJ432" s="2" t="s">
        <v>88</v>
      </c>
      <c r="BK432" s="2"/>
      <c r="BL432" s="2"/>
      <c r="BM432" s="2">
        <v>67</v>
      </c>
      <c r="BN432" s="2">
        <v>0</v>
      </c>
      <c r="BO432" s="2" t="s">
        <v>85</v>
      </c>
      <c r="BP432" s="2">
        <v>1</v>
      </c>
      <c r="BQ432" s="2">
        <v>40</v>
      </c>
      <c r="BR432" s="2">
        <v>0</v>
      </c>
      <c r="BS432" s="2">
        <v>1</v>
      </c>
      <c r="BT432" s="2">
        <v>1</v>
      </c>
      <c r="BU432" s="2">
        <v>1</v>
      </c>
      <c r="BV432" s="2">
        <v>1</v>
      </c>
      <c r="BW432" s="2">
        <v>1</v>
      </c>
      <c r="BX432" s="2">
        <v>1</v>
      </c>
      <c r="BY432" s="2" t="s">
        <v>3</v>
      </c>
      <c r="BZ432" s="2">
        <v>97</v>
      </c>
      <c r="CA432" s="2">
        <v>51</v>
      </c>
      <c r="CB432" s="2" t="s">
        <v>3</v>
      </c>
      <c r="CC432" s="2"/>
      <c r="CD432" s="2"/>
      <c r="CE432" s="2">
        <v>1566</v>
      </c>
      <c r="CF432" s="2">
        <v>0</v>
      </c>
      <c r="CG432" s="2">
        <v>0</v>
      </c>
      <c r="CH432" s="2"/>
      <c r="CI432" s="2"/>
      <c r="CJ432" s="2"/>
      <c r="CK432" s="2"/>
      <c r="CL432" s="2"/>
      <c r="CM432" s="2">
        <v>0</v>
      </c>
      <c r="CN432" s="2" t="s">
        <v>1250</v>
      </c>
      <c r="CO432" s="2">
        <v>0</v>
      </c>
      <c r="CP432" s="2">
        <f t="shared" si="390"/>
        <v>278.75</v>
      </c>
      <c r="CQ432" s="2">
        <f t="shared" si="391"/>
        <v>11.34</v>
      </c>
      <c r="CR432" s="2">
        <f>(ROUND((ROUND((((ET432*1.2))*AV432*1),2)*BB432),2)+ROUND((ROUND(((AE432-((EU432*1.2)))*AV432*1),2)*BS432),2))</f>
        <v>8.3800000000000008</v>
      </c>
      <c r="CS432" s="2">
        <f>(ROUND((ROUND((((EU432*1.2))*AV432*1),2)*BS432),2)+ROUND((ROUND(((AE432-((EU432*1.2)))*AV432*1),2)*BS432),2))</f>
        <v>1.51</v>
      </c>
      <c r="CT432" s="2">
        <f t="shared" si="392"/>
        <v>259.02999999999997</v>
      </c>
      <c r="CU432" s="2">
        <f t="shared" si="393"/>
        <v>0</v>
      </c>
      <c r="CV432" s="2">
        <f t="shared" si="394"/>
        <v>22.791096</v>
      </c>
      <c r="CW432" s="2">
        <f t="shared" si="395"/>
        <v>0</v>
      </c>
      <c r="CX432" s="2">
        <f t="shared" si="396"/>
        <v>0</v>
      </c>
      <c r="CY432" s="2">
        <f>(ROUND((((S432+ROUND((ROUND((((EU432*1.2))*AV432*1),2)*BS432),2))*AT432)/100),2)+ROUND(((ROUND((ROUND(((AE432-((EU432*1.2)))*AV432*1),2)*BS432),2)*AT432)/100),2))</f>
        <v>252.72</v>
      </c>
      <c r="CZ432" s="2">
        <f>(ROUND((((S432+ROUND((ROUND((((EU432*1.2))*AV432*1),2)*BS432),2))*AU432)/100),2)+ROUND(((ROUND((ROUND(((AE432-((EU432*1.2)))*AV432*1),2)*BS432),2)*AU432)/100),2))</f>
        <v>132.88</v>
      </c>
      <c r="DA432" s="2"/>
      <c r="DB432" s="2">
        <v>137</v>
      </c>
      <c r="DC432" s="2" t="s">
        <v>3</v>
      </c>
      <c r="DD432" s="2" t="s">
        <v>62</v>
      </c>
      <c r="DE432" s="2" t="s">
        <v>63</v>
      </c>
      <c r="DF432" s="2" t="s">
        <v>63</v>
      </c>
      <c r="DG432" s="2" t="s">
        <v>63</v>
      </c>
      <c r="DH432" s="2" t="s">
        <v>3</v>
      </c>
      <c r="DI432" s="2" t="s">
        <v>63</v>
      </c>
      <c r="DJ432" s="2" t="s">
        <v>63</v>
      </c>
      <c r="DK432" s="2" t="s">
        <v>3</v>
      </c>
      <c r="DL432" s="2" t="s">
        <v>3</v>
      </c>
      <c r="DM432" s="2" t="s">
        <v>3</v>
      </c>
      <c r="DN432" s="2">
        <v>0</v>
      </c>
      <c r="DO432" s="2">
        <v>0</v>
      </c>
      <c r="DP432" s="2">
        <v>1</v>
      </c>
      <c r="DQ432" s="2">
        <v>1</v>
      </c>
      <c r="DR432" s="2"/>
      <c r="DS432" s="2"/>
      <c r="DT432" s="2"/>
      <c r="DU432" s="2">
        <v>1013</v>
      </c>
      <c r="DV432" s="2" t="s">
        <v>87</v>
      </c>
      <c r="DW432" s="2" t="s">
        <v>87</v>
      </c>
      <c r="DX432" s="2">
        <v>1</v>
      </c>
      <c r="DY432" s="2"/>
      <c r="DZ432" s="2" t="s">
        <v>3</v>
      </c>
      <c r="EA432" s="2" t="s">
        <v>3</v>
      </c>
      <c r="EB432" s="2" t="s">
        <v>3</v>
      </c>
      <c r="EC432" s="2" t="s">
        <v>3</v>
      </c>
      <c r="ED432" s="2"/>
      <c r="EE432" s="2">
        <v>55393699</v>
      </c>
      <c r="EF432" s="2">
        <v>40</v>
      </c>
      <c r="EG432" s="2" t="s">
        <v>26</v>
      </c>
      <c r="EH432" s="2">
        <v>0</v>
      </c>
      <c r="EI432" s="2" t="s">
        <v>3</v>
      </c>
      <c r="EJ432" s="2">
        <v>2</v>
      </c>
      <c r="EK432" s="2">
        <v>67</v>
      </c>
      <c r="EL432" s="2" t="s">
        <v>72</v>
      </c>
      <c r="EM432" s="2" t="s">
        <v>73</v>
      </c>
      <c r="EN432" s="2"/>
      <c r="EO432" s="2" t="s">
        <v>67</v>
      </c>
      <c r="EP432" s="2"/>
      <c r="EQ432" s="2">
        <v>0</v>
      </c>
      <c r="ER432" s="2">
        <v>224.18</v>
      </c>
      <c r="ES432" s="2">
        <v>11.34</v>
      </c>
      <c r="ET432" s="2">
        <v>6.67</v>
      </c>
      <c r="EU432" s="2">
        <v>1.2</v>
      </c>
      <c r="EV432" s="2">
        <v>206.17</v>
      </c>
      <c r="EW432" s="2">
        <v>18.14</v>
      </c>
      <c r="EX432" s="2">
        <v>0</v>
      </c>
      <c r="EY432" s="2">
        <v>0</v>
      </c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>
        <v>0</v>
      </c>
      <c r="FR432" s="2">
        <v>0</v>
      </c>
      <c r="FS432" s="2">
        <v>0</v>
      </c>
      <c r="FT432" s="2"/>
      <c r="FU432" s="2"/>
      <c r="FV432" s="2"/>
      <c r="FW432" s="2"/>
      <c r="FX432" s="2">
        <v>97</v>
      </c>
      <c r="FY432" s="2">
        <v>51</v>
      </c>
      <c r="FZ432" s="2"/>
      <c r="GA432" s="2" t="s">
        <v>3</v>
      </c>
      <c r="GB432" s="2"/>
      <c r="GC432" s="2"/>
      <c r="GD432" s="2">
        <v>1</v>
      </c>
      <c r="GE432" s="2"/>
      <c r="GF432" s="2">
        <v>574394840</v>
      </c>
      <c r="GG432" s="2">
        <v>2</v>
      </c>
      <c r="GH432" s="2">
        <v>1</v>
      </c>
      <c r="GI432" s="2">
        <v>2</v>
      </c>
      <c r="GJ432" s="2">
        <v>0</v>
      </c>
      <c r="GK432" s="2">
        <v>0</v>
      </c>
      <c r="GL432" s="2">
        <f t="shared" si="397"/>
        <v>0</v>
      </c>
      <c r="GM432" s="2">
        <f t="shared" si="398"/>
        <v>664.35</v>
      </c>
      <c r="GN432" s="2">
        <f t="shared" si="399"/>
        <v>0</v>
      </c>
      <c r="GO432" s="2">
        <f t="shared" si="400"/>
        <v>664.35</v>
      </c>
      <c r="GP432" s="2">
        <f t="shared" si="401"/>
        <v>0</v>
      </c>
      <c r="GQ432" s="2"/>
      <c r="GR432" s="2">
        <v>0</v>
      </c>
      <c r="GS432" s="2">
        <v>3</v>
      </c>
      <c r="GT432" s="2">
        <v>0</v>
      </c>
      <c r="GU432" s="2" t="s">
        <v>3</v>
      </c>
      <c r="GV432" s="2">
        <f t="shared" si="402"/>
        <v>0</v>
      </c>
      <c r="GW432" s="2">
        <v>1</v>
      </c>
      <c r="GX432" s="2">
        <f t="shared" si="403"/>
        <v>0</v>
      </c>
      <c r="GY432" s="2"/>
      <c r="GZ432" s="2"/>
      <c r="HA432" s="2">
        <v>0</v>
      </c>
      <c r="HB432" s="2">
        <v>0</v>
      </c>
      <c r="HC432" s="2">
        <f t="shared" si="404"/>
        <v>0</v>
      </c>
      <c r="HD432" s="2"/>
      <c r="HE432" s="2" t="s">
        <v>3</v>
      </c>
      <c r="HF432" s="2" t="s">
        <v>3</v>
      </c>
      <c r="HG432" s="2"/>
      <c r="HH432" s="2"/>
      <c r="HI432" s="2"/>
      <c r="HJ432" s="2"/>
      <c r="HK432" s="2"/>
      <c r="HL432" s="2"/>
      <c r="HM432" s="2" t="s">
        <v>3</v>
      </c>
      <c r="HN432" s="2" t="s">
        <v>3</v>
      </c>
      <c r="HO432" s="2" t="s">
        <v>3</v>
      </c>
      <c r="HP432" s="2" t="s">
        <v>3</v>
      </c>
      <c r="HQ432" s="2" t="s">
        <v>3</v>
      </c>
      <c r="HR432" s="2"/>
      <c r="HS432" s="2">
        <v>0</v>
      </c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>
        <v>0</v>
      </c>
      <c r="IL432" s="2"/>
      <c r="IM432" s="2"/>
      <c r="IN432" s="2"/>
      <c r="IO432" s="2"/>
      <c r="IP432" s="2"/>
      <c r="IQ432" s="2"/>
      <c r="IR432" s="2"/>
      <c r="IS432" s="2"/>
      <c r="IT432" s="2"/>
      <c r="IU432" s="2"/>
    </row>
    <row r="433" spans="1:255" x14ac:dyDescent="0.2">
      <c r="A433" s="3">
        <v>17</v>
      </c>
      <c r="B433" s="3">
        <v>1</v>
      </c>
      <c r="C433" s="3">
        <f>ROW(SmtRes!A658)</f>
        <v>658</v>
      </c>
      <c r="D433" s="3">
        <f>ROW(EtalonRes!A754)</f>
        <v>754</v>
      </c>
      <c r="E433" s="3" t="s">
        <v>578</v>
      </c>
      <c r="F433" s="3" t="s">
        <v>85</v>
      </c>
      <c r="G433" s="3" t="s">
        <v>546</v>
      </c>
      <c r="H433" s="3" t="s">
        <v>87</v>
      </c>
      <c r="I433" s="3">
        <f>ROUND(100/100,9)</f>
        <v>1</v>
      </c>
      <c r="J433" s="3">
        <v>0</v>
      </c>
      <c r="K433" s="3">
        <f>ROUND(100/100,9)</f>
        <v>1</v>
      </c>
      <c r="O433" s="3">
        <f t="shared" si="380"/>
        <v>14848.66</v>
      </c>
      <c r="P433" s="3">
        <f t="shared" si="381"/>
        <v>93.44</v>
      </c>
      <c r="Q433" s="3">
        <f>(ROUND((ROUND((((ET433*1.2))*AV433*I433),2)*BB433),2)+ROUND((ROUND(((AE433-((EU433*1.2)))*AV433*I433),2)*BS433),2))</f>
        <v>158.88</v>
      </c>
      <c r="R433" s="3">
        <f>(ROUND((ROUND((((EU433*1.2))*AV433*I433),2)*BS433),2)+ROUND((ROUND(((AE433-((EU433*1.2)))*AV433*I433),2)*BS433),2))</f>
        <v>85.09</v>
      </c>
      <c r="S433" s="3">
        <f t="shared" si="382"/>
        <v>14596.34</v>
      </c>
      <c r="T433" s="3">
        <f t="shared" si="383"/>
        <v>0</v>
      </c>
      <c r="U433" s="3">
        <f t="shared" si="384"/>
        <v>22.791096</v>
      </c>
      <c r="V433" s="3">
        <f t="shared" si="385"/>
        <v>0</v>
      </c>
      <c r="W433" s="3">
        <f t="shared" si="386"/>
        <v>0</v>
      </c>
      <c r="X433" s="3">
        <f>(ROUND((((S433+ROUND((ROUND((((EU433*1.2))*AV433*I433),2)*BS433),2))*AT433)/100),2)+ROUND(((ROUND((ROUND(((AE433-((EU433*1.2)))*AV433*I433),2)*BS433),2)*AT433)/100),2))</f>
        <v>14240.99</v>
      </c>
      <c r="Y433" s="3">
        <f>(ROUND((((S433+ROUND((ROUND((((EU433*1.2))*AV433*I433),2)*BS433),2))*AU433)/100),2)+ROUND(((ROUND((ROUND(((AE433-((EU433*1.2)))*AV433*I433),2)*BS433),2)*AU433)/100),2))</f>
        <v>7487.53</v>
      </c>
      <c r="AA433" s="3">
        <v>55929115</v>
      </c>
      <c r="AB433" s="3">
        <f t="shared" si="387"/>
        <v>266.74799999999999</v>
      </c>
      <c r="AC433" s="3">
        <f>ROUND(((ES433*1)),6)</f>
        <v>11.34</v>
      </c>
      <c r="AD433" s="3">
        <f>ROUND(((((ET433*1.2))-((EU433*1.2)))+AE433),6)</f>
        <v>8.0039999999999996</v>
      </c>
      <c r="AE433" s="3">
        <f>ROUND(((EU433*1.2)),6)</f>
        <v>1.44</v>
      </c>
      <c r="AF433" s="3">
        <f>ROUND(((EV433*1.2)),6)</f>
        <v>247.404</v>
      </c>
      <c r="AG433" s="3">
        <f t="shared" si="388"/>
        <v>0</v>
      </c>
      <c r="AH433" s="3">
        <f>((EW433*1.2))</f>
        <v>21.768000000000001</v>
      </c>
      <c r="AI433" s="3">
        <f>((EX433*1.2))</f>
        <v>0</v>
      </c>
      <c r="AJ433" s="3">
        <f t="shared" si="389"/>
        <v>0</v>
      </c>
      <c r="AK433" s="3">
        <v>224.18</v>
      </c>
      <c r="AL433" s="3">
        <v>11.34</v>
      </c>
      <c r="AM433" s="3">
        <v>6.67</v>
      </c>
      <c r="AN433" s="3">
        <v>1.2</v>
      </c>
      <c r="AO433" s="3">
        <v>206.17</v>
      </c>
      <c r="AP433" s="3">
        <v>0</v>
      </c>
      <c r="AQ433" s="3">
        <v>18.14</v>
      </c>
      <c r="AR433" s="3">
        <v>0</v>
      </c>
      <c r="AS433" s="3">
        <v>0</v>
      </c>
      <c r="AT433" s="3">
        <v>97</v>
      </c>
      <c r="AU433" s="3">
        <v>51</v>
      </c>
      <c r="AV433" s="3">
        <v>1.0469999999999999</v>
      </c>
      <c r="AW433" s="3">
        <v>1</v>
      </c>
      <c r="AZ433" s="3">
        <v>1</v>
      </c>
      <c r="BA433" s="3">
        <v>56.35</v>
      </c>
      <c r="BB433" s="3">
        <v>18.96</v>
      </c>
      <c r="BC433" s="3">
        <v>8.24</v>
      </c>
      <c r="BD433" s="3" t="s">
        <v>3</v>
      </c>
      <c r="BE433" s="3" t="s">
        <v>3</v>
      </c>
      <c r="BF433" s="3" t="s">
        <v>3</v>
      </c>
      <c r="BG433" s="3" t="s">
        <v>3</v>
      </c>
      <c r="BH433" s="3">
        <v>0</v>
      </c>
      <c r="BI433" s="3">
        <v>2</v>
      </c>
      <c r="BJ433" s="3" t="s">
        <v>88</v>
      </c>
      <c r="BM433" s="3">
        <v>67</v>
      </c>
      <c r="BN433" s="3">
        <v>0</v>
      </c>
      <c r="BO433" s="3" t="s">
        <v>85</v>
      </c>
      <c r="BP433" s="3">
        <v>1</v>
      </c>
      <c r="BQ433" s="3">
        <v>40</v>
      </c>
      <c r="BR433" s="3">
        <v>0</v>
      </c>
      <c r="BS433" s="3">
        <v>56.35</v>
      </c>
      <c r="BT433" s="3">
        <v>1</v>
      </c>
      <c r="BU433" s="3">
        <v>1</v>
      </c>
      <c r="BV433" s="3">
        <v>1</v>
      </c>
      <c r="BW433" s="3">
        <v>1</v>
      </c>
      <c r="BX433" s="3">
        <v>1</v>
      </c>
      <c r="BY433" s="3" t="s">
        <v>3</v>
      </c>
      <c r="BZ433" s="3">
        <v>97</v>
      </c>
      <c r="CA433" s="3">
        <v>51</v>
      </c>
      <c r="CB433" s="3" t="s">
        <v>3</v>
      </c>
      <c r="CE433" s="3">
        <v>1566</v>
      </c>
      <c r="CF433" s="3">
        <v>0</v>
      </c>
      <c r="CG433" s="3">
        <v>0</v>
      </c>
      <c r="CM433" s="3">
        <v>0</v>
      </c>
      <c r="CN433" s="3" t="s">
        <v>1250</v>
      </c>
      <c r="CO433" s="3">
        <v>0</v>
      </c>
      <c r="CP433" s="3">
        <f t="shared" si="390"/>
        <v>14848.66</v>
      </c>
      <c r="CQ433" s="3">
        <f t="shared" si="391"/>
        <v>93.44</v>
      </c>
      <c r="CR433" s="3">
        <f>(ROUND((ROUND((((ET433*1.2))*AV433*1),2)*BB433),2)+ROUND((ROUND(((AE433-((EU433*1.2)))*AV433*1),2)*BS433),2))</f>
        <v>158.88</v>
      </c>
      <c r="CS433" s="3">
        <f>(ROUND((ROUND((((EU433*1.2))*AV433*1),2)*BS433),2)+ROUND((ROUND(((AE433-((EU433*1.2)))*AV433*1),2)*BS433),2))</f>
        <v>85.09</v>
      </c>
      <c r="CT433" s="3">
        <f t="shared" si="392"/>
        <v>14596.34</v>
      </c>
      <c r="CU433" s="3">
        <f t="shared" si="393"/>
        <v>0</v>
      </c>
      <c r="CV433" s="3">
        <f t="shared" si="394"/>
        <v>22.791096</v>
      </c>
      <c r="CW433" s="3">
        <f t="shared" si="395"/>
        <v>0</v>
      </c>
      <c r="CX433" s="3">
        <f t="shared" si="396"/>
        <v>0</v>
      </c>
      <c r="CY433" s="3">
        <f>(ROUND((((S433+ROUND((ROUND((((EU433*1.2))*AV433*1),2)*BS433),2))*AT433)/100),2)+ROUND(((ROUND((ROUND(((AE433-((EU433*1.2)))*AV433*1),2)*BS433),2)*AT433)/100),2))</f>
        <v>14240.99</v>
      </c>
      <c r="CZ433" s="3">
        <f>(ROUND((((S433+ROUND((ROUND((((EU433*1.2))*AV433*1),2)*BS433),2))*AU433)/100),2)+ROUND(((ROUND((ROUND(((AE433-((EU433*1.2)))*AV433*1),2)*BS433),2)*AU433)/100),2))</f>
        <v>7487.53</v>
      </c>
      <c r="DB433" s="3">
        <v>138</v>
      </c>
      <c r="DC433" s="3" t="s">
        <v>3</v>
      </c>
      <c r="DD433" s="3" t="s">
        <v>62</v>
      </c>
      <c r="DE433" s="3" t="s">
        <v>63</v>
      </c>
      <c r="DF433" s="3" t="s">
        <v>63</v>
      </c>
      <c r="DG433" s="3" t="s">
        <v>63</v>
      </c>
      <c r="DH433" s="3" t="s">
        <v>3</v>
      </c>
      <c r="DI433" s="3" t="s">
        <v>63</v>
      </c>
      <c r="DJ433" s="3" t="s">
        <v>63</v>
      </c>
      <c r="DK433" s="3" t="s">
        <v>3</v>
      </c>
      <c r="DL433" s="3" t="s">
        <v>3</v>
      </c>
      <c r="DM433" s="3" t="s">
        <v>3</v>
      </c>
      <c r="DN433" s="3">
        <v>0</v>
      </c>
      <c r="DO433" s="3">
        <v>0</v>
      </c>
      <c r="DP433" s="3">
        <v>1</v>
      </c>
      <c r="DQ433" s="3">
        <v>1</v>
      </c>
      <c r="DU433" s="3">
        <v>1013</v>
      </c>
      <c r="DV433" s="3" t="s">
        <v>87</v>
      </c>
      <c r="DW433" s="3" t="s">
        <v>87</v>
      </c>
      <c r="DX433" s="3">
        <v>1</v>
      </c>
      <c r="DZ433" s="3" t="s">
        <v>3</v>
      </c>
      <c r="EA433" s="3" t="s">
        <v>3</v>
      </c>
      <c r="EB433" s="3" t="s">
        <v>3</v>
      </c>
      <c r="EC433" s="3" t="s">
        <v>3</v>
      </c>
      <c r="EE433" s="3">
        <v>55393699</v>
      </c>
      <c r="EF433" s="3">
        <v>40</v>
      </c>
      <c r="EG433" s="3" t="s">
        <v>26</v>
      </c>
      <c r="EH433" s="3">
        <v>0</v>
      </c>
      <c r="EI433" s="3" t="s">
        <v>3</v>
      </c>
      <c r="EJ433" s="3">
        <v>2</v>
      </c>
      <c r="EK433" s="3">
        <v>67</v>
      </c>
      <c r="EL433" s="3" t="s">
        <v>72</v>
      </c>
      <c r="EM433" s="3" t="s">
        <v>73</v>
      </c>
      <c r="EO433" s="3" t="s">
        <v>67</v>
      </c>
      <c r="EQ433" s="3">
        <v>0</v>
      </c>
      <c r="ER433" s="3">
        <v>224.18</v>
      </c>
      <c r="ES433" s="3">
        <v>11.34</v>
      </c>
      <c r="ET433" s="3">
        <v>6.67</v>
      </c>
      <c r="EU433" s="3">
        <v>1.2</v>
      </c>
      <c r="EV433" s="3">
        <v>206.17</v>
      </c>
      <c r="EW433" s="3">
        <v>18.14</v>
      </c>
      <c r="EX433" s="3">
        <v>0</v>
      </c>
      <c r="EY433" s="3">
        <v>0</v>
      </c>
      <c r="FQ433" s="3">
        <v>0</v>
      </c>
      <c r="FR433" s="3">
        <v>0</v>
      </c>
      <c r="FS433" s="3">
        <v>0</v>
      </c>
      <c r="FX433" s="3">
        <v>97</v>
      </c>
      <c r="FY433" s="3">
        <v>51</v>
      </c>
      <c r="GA433" s="3" t="s">
        <v>3</v>
      </c>
      <c r="GD433" s="3">
        <v>1</v>
      </c>
      <c r="GF433" s="3">
        <v>574394840</v>
      </c>
      <c r="GG433" s="3">
        <v>2</v>
      </c>
      <c r="GH433" s="3">
        <v>1</v>
      </c>
      <c r="GI433" s="3">
        <v>2</v>
      </c>
      <c r="GJ433" s="3">
        <v>0</v>
      </c>
      <c r="GK433" s="3">
        <v>0</v>
      </c>
      <c r="GL433" s="3">
        <f t="shared" si="397"/>
        <v>0</v>
      </c>
      <c r="GM433" s="3">
        <f t="shared" si="398"/>
        <v>36577.18</v>
      </c>
      <c r="GN433" s="3">
        <f t="shared" si="399"/>
        <v>0</v>
      </c>
      <c r="GO433" s="3">
        <f t="shared" si="400"/>
        <v>36577.18</v>
      </c>
      <c r="GP433" s="3">
        <f t="shared" si="401"/>
        <v>0</v>
      </c>
      <c r="GR433" s="3">
        <v>0</v>
      </c>
      <c r="GS433" s="3">
        <v>3</v>
      </c>
      <c r="GT433" s="3">
        <v>0</v>
      </c>
      <c r="GU433" s="3" t="s">
        <v>3</v>
      </c>
      <c r="GV433" s="3">
        <f t="shared" si="402"/>
        <v>0</v>
      </c>
      <c r="GW433" s="3">
        <v>1</v>
      </c>
      <c r="GX433" s="3">
        <f t="shared" si="403"/>
        <v>0</v>
      </c>
      <c r="HA433" s="3">
        <v>0</v>
      </c>
      <c r="HB433" s="3">
        <v>0</v>
      </c>
      <c r="HC433" s="3">
        <f t="shared" si="404"/>
        <v>0</v>
      </c>
      <c r="HE433" s="3" t="s">
        <v>3</v>
      </c>
      <c r="HF433" s="3" t="s">
        <v>3</v>
      </c>
      <c r="HM433" s="3" t="s">
        <v>3</v>
      </c>
      <c r="HN433" s="3" t="s">
        <v>3</v>
      </c>
      <c r="HO433" s="3" t="s">
        <v>3</v>
      </c>
      <c r="HP433" s="3" t="s">
        <v>3</v>
      </c>
      <c r="HQ433" s="3" t="s">
        <v>3</v>
      </c>
      <c r="HS433" s="3">
        <v>0</v>
      </c>
      <c r="IK433" s="3">
        <v>0</v>
      </c>
    </row>
    <row r="434" spans="1:255" x14ac:dyDescent="0.2">
      <c r="A434" s="2">
        <v>18</v>
      </c>
      <c r="B434" s="2">
        <v>1</v>
      </c>
      <c r="C434" s="2">
        <v>642</v>
      </c>
      <c r="D434" s="2"/>
      <c r="E434" s="2" t="s">
        <v>579</v>
      </c>
      <c r="F434" s="2" t="s">
        <v>580</v>
      </c>
      <c r="G434" s="2" t="s">
        <v>581</v>
      </c>
      <c r="H434" s="2" t="s">
        <v>268</v>
      </c>
      <c r="I434" s="2">
        <f>I432*J434</f>
        <v>34</v>
      </c>
      <c r="J434" s="2">
        <v>34</v>
      </c>
      <c r="K434" s="2">
        <v>34</v>
      </c>
      <c r="L434" s="2"/>
      <c r="M434" s="2"/>
      <c r="N434" s="2"/>
      <c r="O434" s="2">
        <f t="shared" si="380"/>
        <v>17381.82</v>
      </c>
      <c r="P434" s="2">
        <f t="shared" si="381"/>
        <v>17381.82</v>
      </c>
      <c r="Q434" s="2">
        <f t="shared" ref="Q434:Q445" si="421">(ROUND((ROUND(((ET434)*AV434*I434),2)*BB434),2)+ROUND((ROUND(((AE434-(EU434))*AV434*I434),2)*BS434),2))</f>
        <v>0</v>
      </c>
      <c r="R434" s="2">
        <f t="shared" ref="R434:R445" si="422">(ROUND((ROUND(((EU434)*AV434*I434),2)*BS434),2)+ROUND((ROUND(((AE434-(EU434))*AV434*I434),2)*BS434),2))</f>
        <v>0</v>
      </c>
      <c r="S434" s="2">
        <f t="shared" si="382"/>
        <v>0</v>
      </c>
      <c r="T434" s="2">
        <f t="shared" si="383"/>
        <v>0</v>
      </c>
      <c r="U434" s="2">
        <f t="shared" si="384"/>
        <v>0</v>
      </c>
      <c r="V434" s="2">
        <f t="shared" si="385"/>
        <v>0</v>
      </c>
      <c r="W434" s="2">
        <f t="shared" si="386"/>
        <v>0</v>
      </c>
      <c r="X434" s="2">
        <f t="shared" ref="X434:X445" si="423">(ROUND((((S434+ROUND((ROUND(((EU434)*AV434*I434),2)*BS434),2))*AT434)/100),2)+ROUND(((ROUND((ROUND(((AE434-(EU434))*AV434*I434),2)*BS434),2)*AT434)/100),2))</f>
        <v>0</v>
      </c>
      <c r="Y434" s="2">
        <f t="shared" ref="Y434:Y445" si="424">(ROUND((((S434+ROUND((ROUND(((EU434)*AV434*I434),2)*BS434),2))*AU434)/100),2)+ROUND(((ROUND((ROUND(((AE434-(EU434))*AV434*I434),2)*BS434),2)*AU434)/100),2))</f>
        <v>0</v>
      </c>
      <c r="Z434" s="2"/>
      <c r="AA434" s="2">
        <v>55929113</v>
      </c>
      <c r="AB434" s="2">
        <f t="shared" si="387"/>
        <v>511.23</v>
      </c>
      <c r="AC434" s="2">
        <f t="shared" ref="AC434:AC445" si="425">ROUND((ES434),6)</f>
        <v>511.23</v>
      </c>
      <c r="AD434" s="2">
        <f t="shared" ref="AD434:AD445" si="426">ROUND((((ET434)-(EU434))+AE434),6)</f>
        <v>0</v>
      </c>
      <c r="AE434" s="2">
        <f t="shared" ref="AE434:AE445" si="427">ROUND((EU434),6)</f>
        <v>0</v>
      </c>
      <c r="AF434" s="2">
        <f t="shared" ref="AF434:AF445" si="428">ROUND((EV434),6)</f>
        <v>0</v>
      </c>
      <c r="AG434" s="2">
        <f t="shared" si="388"/>
        <v>0</v>
      </c>
      <c r="AH434" s="2">
        <f t="shared" ref="AH434:AH445" si="429">(EW434)</f>
        <v>0</v>
      </c>
      <c r="AI434" s="2">
        <f t="shared" ref="AI434:AI445" si="430">(EX434)</f>
        <v>0</v>
      </c>
      <c r="AJ434" s="2">
        <f t="shared" si="389"/>
        <v>0</v>
      </c>
      <c r="AK434" s="2">
        <v>511.23</v>
      </c>
      <c r="AL434" s="2">
        <v>511.23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97</v>
      </c>
      <c r="AU434" s="2">
        <v>51</v>
      </c>
      <c r="AV434" s="2">
        <v>1</v>
      </c>
      <c r="AW434" s="2">
        <v>1</v>
      </c>
      <c r="AX434" s="2"/>
      <c r="AY434" s="2"/>
      <c r="AZ434" s="2">
        <v>1</v>
      </c>
      <c r="BA434" s="2">
        <v>1</v>
      </c>
      <c r="BB434" s="2">
        <v>1</v>
      </c>
      <c r="BC434" s="2">
        <v>1</v>
      </c>
      <c r="BD434" s="2" t="s">
        <v>3</v>
      </c>
      <c r="BE434" s="2" t="s">
        <v>3</v>
      </c>
      <c r="BF434" s="2" t="s">
        <v>3</v>
      </c>
      <c r="BG434" s="2" t="s">
        <v>3</v>
      </c>
      <c r="BH434" s="2">
        <v>3</v>
      </c>
      <c r="BI434" s="2">
        <v>2</v>
      </c>
      <c r="BJ434" s="2" t="s">
        <v>582</v>
      </c>
      <c r="BK434" s="2"/>
      <c r="BL434" s="2"/>
      <c r="BM434" s="2">
        <v>67</v>
      </c>
      <c r="BN434" s="2">
        <v>0</v>
      </c>
      <c r="BO434" s="2" t="s">
        <v>3</v>
      </c>
      <c r="BP434" s="2">
        <v>0</v>
      </c>
      <c r="BQ434" s="2">
        <v>40</v>
      </c>
      <c r="BR434" s="2">
        <v>0</v>
      </c>
      <c r="BS434" s="2">
        <v>1</v>
      </c>
      <c r="BT434" s="2">
        <v>1</v>
      </c>
      <c r="BU434" s="2">
        <v>1</v>
      </c>
      <c r="BV434" s="2">
        <v>1</v>
      </c>
      <c r="BW434" s="2">
        <v>1</v>
      </c>
      <c r="BX434" s="2">
        <v>1</v>
      </c>
      <c r="BY434" s="2" t="s">
        <v>3</v>
      </c>
      <c r="BZ434" s="2">
        <v>97</v>
      </c>
      <c r="CA434" s="2">
        <v>51</v>
      </c>
      <c r="CB434" s="2" t="s">
        <v>3</v>
      </c>
      <c r="CC434" s="2"/>
      <c r="CD434" s="2"/>
      <c r="CE434" s="2">
        <v>1566</v>
      </c>
      <c r="CF434" s="2">
        <v>0</v>
      </c>
      <c r="CG434" s="2">
        <v>0</v>
      </c>
      <c r="CH434" s="2"/>
      <c r="CI434" s="2"/>
      <c r="CJ434" s="2"/>
      <c r="CK434" s="2"/>
      <c r="CL434" s="2"/>
      <c r="CM434" s="2">
        <v>0</v>
      </c>
      <c r="CN434" s="2" t="s">
        <v>1252</v>
      </c>
      <c r="CO434" s="2">
        <v>0</v>
      </c>
      <c r="CP434" s="2">
        <f t="shared" si="390"/>
        <v>17381.82</v>
      </c>
      <c r="CQ434" s="2">
        <f t="shared" si="391"/>
        <v>511.23</v>
      </c>
      <c r="CR434" s="2">
        <f t="shared" ref="CR434:CR445" si="431">(ROUND((ROUND(((ET434)*AV434*1),2)*BB434),2)+ROUND((ROUND(((AE434-(EU434))*AV434*1),2)*BS434),2))</f>
        <v>0</v>
      </c>
      <c r="CS434" s="2">
        <f t="shared" ref="CS434:CS445" si="432">(ROUND((ROUND(((EU434)*AV434*1),2)*BS434),2)+ROUND((ROUND(((AE434-(EU434))*AV434*1),2)*BS434),2))</f>
        <v>0</v>
      </c>
      <c r="CT434" s="2">
        <f t="shared" si="392"/>
        <v>0</v>
      </c>
      <c r="CU434" s="2">
        <f t="shared" si="393"/>
        <v>0</v>
      </c>
      <c r="CV434" s="2">
        <f t="shared" si="394"/>
        <v>0</v>
      </c>
      <c r="CW434" s="2">
        <f t="shared" si="395"/>
        <v>0</v>
      </c>
      <c r="CX434" s="2">
        <f t="shared" si="396"/>
        <v>0</v>
      </c>
      <c r="CY434" s="2">
        <f t="shared" ref="CY434:CY445" si="433">(ROUND((((S434+ROUND((ROUND(((EU434)*AV434*1),2)*BS434),2))*AT434)/100),2)+ROUND(((ROUND((ROUND(((AE434-(EU434))*AV434*1),2)*BS434),2)*AT434)/100),2))</f>
        <v>0</v>
      </c>
      <c r="CZ434" s="2">
        <f t="shared" ref="CZ434:CZ445" si="434">(ROUND((((S434+ROUND((ROUND(((EU434)*AV434*1),2)*BS434),2))*AU434)/100),2)+ROUND(((ROUND((ROUND(((AE434-(EU434))*AV434*1),2)*BS434),2)*AU434)/100),2))</f>
        <v>0</v>
      </c>
      <c r="DA434" s="2"/>
      <c r="DB434" s="2"/>
      <c r="DC434" s="2" t="s">
        <v>3</v>
      </c>
      <c r="DD434" s="2" t="s">
        <v>3</v>
      </c>
      <c r="DE434" s="2" t="s">
        <v>3</v>
      </c>
      <c r="DF434" s="2" t="s">
        <v>3</v>
      </c>
      <c r="DG434" s="2" t="s">
        <v>3</v>
      </c>
      <c r="DH434" s="2" t="s">
        <v>3</v>
      </c>
      <c r="DI434" s="2" t="s">
        <v>3</v>
      </c>
      <c r="DJ434" s="2" t="s">
        <v>3</v>
      </c>
      <c r="DK434" s="2" t="s">
        <v>3</v>
      </c>
      <c r="DL434" s="2" t="s">
        <v>3</v>
      </c>
      <c r="DM434" s="2" t="s">
        <v>3</v>
      </c>
      <c r="DN434" s="2">
        <v>0</v>
      </c>
      <c r="DO434" s="2">
        <v>0</v>
      </c>
      <c r="DP434" s="2">
        <v>1</v>
      </c>
      <c r="DQ434" s="2">
        <v>1</v>
      </c>
      <c r="DR434" s="2"/>
      <c r="DS434" s="2"/>
      <c r="DT434" s="2"/>
      <c r="DU434" s="2">
        <v>1010</v>
      </c>
      <c r="DV434" s="2" t="s">
        <v>268</v>
      </c>
      <c r="DW434" s="2" t="s">
        <v>268</v>
      </c>
      <c r="DX434" s="2">
        <v>1</v>
      </c>
      <c r="DY434" s="2"/>
      <c r="DZ434" s="2" t="s">
        <v>3</v>
      </c>
      <c r="EA434" s="2" t="s">
        <v>3</v>
      </c>
      <c r="EB434" s="2" t="s">
        <v>3</v>
      </c>
      <c r="EC434" s="2" t="s">
        <v>3</v>
      </c>
      <c r="ED434" s="2"/>
      <c r="EE434" s="2">
        <v>55393699</v>
      </c>
      <c r="EF434" s="2">
        <v>40</v>
      </c>
      <c r="EG434" s="2" t="s">
        <v>26</v>
      </c>
      <c r="EH434" s="2">
        <v>0</v>
      </c>
      <c r="EI434" s="2" t="s">
        <v>3</v>
      </c>
      <c r="EJ434" s="2">
        <v>2</v>
      </c>
      <c r="EK434" s="2">
        <v>67</v>
      </c>
      <c r="EL434" s="2" t="s">
        <v>72</v>
      </c>
      <c r="EM434" s="2" t="s">
        <v>73</v>
      </c>
      <c r="EN434" s="2"/>
      <c r="EO434" s="2" t="s">
        <v>67</v>
      </c>
      <c r="EP434" s="2"/>
      <c r="EQ434" s="2">
        <v>0</v>
      </c>
      <c r="ER434" s="2">
        <v>511.23</v>
      </c>
      <c r="ES434" s="2">
        <v>511.23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>
        <v>0</v>
      </c>
      <c r="FR434" s="2">
        <v>0</v>
      </c>
      <c r="FS434" s="2">
        <v>0</v>
      </c>
      <c r="FT434" s="2"/>
      <c r="FU434" s="2"/>
      <c r="FV434" s="2"/>
      <c r="FW434" s="2"/>
      <c r="FX434" s="2">
        <v>97</v>
      </c>
      <c r="FY434" s="2">
        <v>51</v>
      </c>
      <c r="FZ434" s="2"/>
      <c r="GA434" s="2" t="s">
        <v>3</v>
      </c>
      <c r="GB434" s="2"/>
      <c r="GC434" s="2"/>
      <c r="GD434" s="2">
        <v>1</v>
      </c>
      <c r="GE434" s="2"/>
      <c r="GF434" s="2">
        <v>-1244114831</v>
      </c>
      <c r="GG434" s="2">
        <v>2</v>
      </c>
      <c r="GH434" s="2">
        <v>1</v>
      </c>
      <c r="GI434" s="2">
        <v>-2</v>
      </c>
      <c r="GJ434" s="2">
        <v>0</v>
      </c>
      <c r="GK434" s="2">
        <v>0</v>
      </c>
      <c r="GL434" s="2">
        <f t="shared" si="397"/>
        <v>0</v>
      </c>
      <c r="GM434" s="2">
        <f t="shared" si="398"/>
        <v>17381.82</v>
      </c>
      <c r="GN434" s="2">
        <f t="shared" si="399"/>
        <v>0</v>
      </c>
      <c r="GO434" s="2">
        <f t="shared" si="400"/>
        <v>17381.82</v>
      </c>
      <c r="GP434" s="2">
        <f t="shared" si="401"/>
        <v>0</v>
      </c>
      <c r="GQ434" s="2"/>
      <c r="GR434" s="2">
        <v>0</v>
      </c>
      <c r="GS434" s="2">
        <v>3</v>
      </c>
      <c r="GT434" s="2">
        <v>0</v>
      </c>
      <c r="GU434" s="2" t="s">
        <v>3</v>
      </c>
      <c r="GV434" s="2">
        <f t="shared" si="402"/>
        <v>0</v>
      </c>
      <c r="GW434" s="2">
        <v>1</v>
      </c>
      <c r="GX434" s="2">
        <f t="shared" si="403"/>
        <v>0</v>
      </c>
      <c r="GY434" s="2"/>
      <c r="GZ434" s="2"/>
      <c r="HA434" s="2">
        <v>0</v>
      </c>
      <c r="HB434" s="2">
        <v>0</v>
      </c>
      <c r="HC434" s="2">
        <f t="shared" si="404"/>
        <v>0</v>
      </c>
      <c r="HD434" s="2"/>
      <c r="HE434" s="2" t="s">
        <v>3</v>
      </c>
      <c r="HF434" s="2" t="s">
        <v>3</v>
      </c>
      <c r="HG434" s="2"/>
      <c r="HH434" s="2"/>
      <c r="HI434" s="2"/>
      <c r="HJ434" s="2"/>
      <c r="HK434" s="2"/>
      <c r="HL434" s="2"/>
      <c r="HM434" s="2" t="s">
        <v>3</v>
      </c>
      <c r="HN434" s="2" t="s">
        <v>3</v>
      </c>
      <c r="HO434" s="2" t="s">
        <v>3</v>
      </c>
      <c r="HP434" s="2" t="s">
        <v>3</v>
      </c>
      <c r="HQ434" s="2" t="s">
        <v>3</v>
      </c>
      <c r="HR434" s="2"/>
      <c r="HS434" s="2">
        <v>0</v>
      </c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>
        <v>0</v>
      </c>
      <c r="IL434" s="2"/>
      <c r="IM434" s="2"/>
      <c r="IN434" s="2"/>
      <c r="IO434" s="2"/>
      <c r="IP434" s="2"/>
      <c r="IQ434" s="2"/>
      <c r="IR434" s="2"/>
      <c r="IS434" s="2"/>
      <c r="IT434" s="2"/>
      <c r="IU434" s="2"/>
    </row>
    <row r="435" spans="1:255" x14ac:dyDescent="0.2">
      <c r="A435" s="3">
        <v>18</v>
      </c>
      <c r="B435" s="3">
        <v>1</v>
      </c>
      <c r="C435" s="3">
        <v>656</v>
      </c>
      <c r="E435" s="3" t="s">
        <v>579</v>
      </c>
      <c r="F435" s="3" t="s">
        <v>580</v>
      </c>
      <c r="G435" s="3" t="s">
        <v>581</v>
      </c>
      <c r="H435" s="3" t="s">
        <v>268</v>
      </c>
      <c r="I435" s="3">
        <f>I433*J435</f>
        <v>34</v>
      </c>
      <c r="J435" s="3">
        <v>34</v>
      </c>
      <c r="K435" s="3">
        <v>34</v>
      </c>
      <c r="O435" s="3">
        <f t="shared" si="380"/>
        <v>101683.65</v>
      </c>
      <c r="P435" s="3">
        <f t="shared" si="381"/>
        <v>101683.65</v>
      </c>
      <c r="Q435" s="3">
        <f t="shared" si="421"/>
        <v>0</v>
      </c>
      <c r="R435" s="3">
        <f t="shared" si="422"/>
        <v>0</v>
      </c>
      <c r="S435" s="3">
        <f t="shared" si="382"/>
        <v>0</v>
      </c>
      <c r="T435" s="3">
        <f t="shared" si="383"/>
        <v>0</v>
      </c>
      <c r="U435" s="3">
        <f t="shared" si="384"/>
        <v>0</v>
      </c>
      <c r="V435" s="3">
        <f t="shared" si="385"/>
        <v>0</v>
      </c>
      <c r="W435" s="3">
        <f t="shared" si="386"/>
        <v>0</v>
      </c>
      <c r="X435" s="3">
        <f t="shared" si="423"/>
        <v>0</v>
      </c>
      <c r="Y435" s="3">
        <f t="shared" si="424"/>
        <v>0</v>
      </c>
      <c r="AA435" s="3">
        <v>55929115</v>
      </c>
      <c r="AB435" s="3">
        <f t="shared" si="387"/>
        <v>511.23</v>
      </c>
      <c r="AC435" s="3">
        <f t="shared" si="425"/>
        <v>511.23</v>
      </c>
      <c r="AD435" s="3">
        <f t="shared" si="426"/>
        <v>0</v>
      </c>
      <c r="AE435" s="3">
        <f t="shared" si="427"/>
        <v>0</v>
      </c>
      <c r="AF435" s="3">
        <f t="shared" si="428"/>
        <v>0</v>
      </c>
      <c r="AG435" s="3">
        <f t="shared" si="388"/>
        <v>0</v>
      </c>
      <c r="AH435" s="3">
        <f t="shared" si="429"/>
        <v>0</v>
      </c>
      <c r="AI435" s="3">
        <f t="shared" si="430"/>
        <v>0</v>
      </c>
      <c r="AJ435" s="3">
        <f t="shared" si="389"/>
        <v>0</v>
      </c>
      <c r="AK435" s="3">
        <v>511.23</v>
      </c>
      <c r="AL435" s="3">
        <v>511.23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97</v>
      </c>
      <c r="AU435" s="3">
        <v>51</v>
      </c>
      <c r="AV435" s="3">
        <v>1</v>
      </c>
      <c r="AW435" s="3">
        <v>1</v>
      </c>
      <c r="AZ435" s="3">
        <v>1</v>
      </c>
      <c r="BA435" s="3">
        <v>1</v>
      </c>
      <c r="BB435" s="3">
        <v>1</v>
      </c>
      <c r="BC435" s="3">
        <v>5.85</v>
      </c>
      <c r="BD435" s="3" t="s">
        <v>3</v>
      </c>
      <c r="BE435" s="3" t="s">
        <v>3</v>
      </c>
      <c r="BF435" s="3" t="s">
        <v>3</v>
      </c>
      <c r="BG435" s="3" t="s">
        <v>3</v>
      </c>
      <c r="BH435" s="3">
        <v>3</v>
      </c>
      <c r="BI435" s="3">
        <v>2</v>
      </c>
      <c r="BJ435" s="3" t="s">
        <v>582</v>
      </c>
      <c r="BM435" s="3">
        <v>67</v>
      </c>
      <c r="BN435" s="3">
        <v>0</v>
      </c>
      <c r="BO435" s="3" t="s">
        <v>580</v>
      </c>
      <c r="BP435" s="3">
        <v>1</v>
      </c>
      <c r="BQ435" s="3">
        <v>40</v>
      </c>
      <c r="BR435" s="3">
        <v>0</v>
      </c>
      <c r="BS435" s="3">
        <v>1</v>
      </c>
      <c r="BT435" s="3">
        <v>1</v>
      </c>
      <c r="BU435" s="3">
        <v>1</v>
      </c>
      <c r="BV435" s="3">
        <v>1</v>
      </c>
      <c r="BW435" s="3">
        <v>1</v>
      </c>
      <c r="BX435" s="3">
        <v>1</v>
      </c>
      <c r="BY435" s="3" t="s">
        <v>3</v>
      </c>
      <c r="BZ435" s="3">
        <v>97</v>
      </c>
      <c r="CA435" s="3">
        <v>51</v>
      </c>
      <c r="CB435" s="3" t="s">
        <v>3</v>
      </c>
      <c r="CE435" s="3">
        <v>1566</v>
      </c>
      <c r="CF435" s="3">
        <v>0</v>
      </c>
      <c r="CG435" s="3">
        <v>0</v>
      </c>
      <c r="CM435" s="3">
        <v>0</v>
      </c>
      <c r="CN435" s="3" t="s">
        <v>1252</v>
      </c>
      <c r="CO435" s="3">
        <v>0</v>
      </c>
      <c r="CP435" s="3">
        <f t="shared" si="390"/>
        <v>101683.65</v>
      </c>
      <c r="CQ435" s="3">
        <f t="shared" si="391"/>
        <v>2990.7</v>
      </c>
      <c r="CR435" s="3">
        <f t="shared" si="431"/>
        <v>0</v>
      </c>
      <c r="CS435" s="3">
        <f t="shared" si="432"/>
        <v>0</v>
      </c>
      <c r="CT435" s="3">
        <f t="shared" si="392"/>
        <v>0</v>
      </c>
      <c r="CU435" s="3">
        <f t="shared" si="393"/>
        <v>0</v>
      </c>
      <c r="CV435" s="3">
        <f t="shared" si="394"/>
        <v>0</v>
      </c>
      <c r="CW435" s="3">
        <f t="shared" si="395"/>
        <v>0</v>
      </c>
      <c r="CX435" s="3">
        <f t="shared" si="396"/>
        <v>0</v>
      </c>
      <c r="CY435" s="3">
        <f t="shared" si="433"/>
        <v>0</v>
      </c>
      <c r="CZ435" s="3">
        <f t="shared" si="434"/>
        <v>0</v>
      </c>
      <c r="DC435" s="3" t="s">
        <v>3</v>
      </c>
      <c r="DD435" s="3" t="s">
        <v>3</v>
      </c>
      <c r="DE435" s="3" t="s">
        <v>3</v>
      </c>
      <c r="DF435" s="3" t="s">
        <v>3</v>
      </c>
      <c r="DG435" s="3" t="s">
        <v>3</v>
      </c>
      <c r="DH435" s="3" t="s">
        <v>3</v>
      </c>
      <c r="DI435" s="3" t="s">
        <v>3</v>
      </c>
      <c r="DJ435" s="3" t="s">
        <v>3</v>
      </c>
      <c r="DK435" s="3" t="s">
        <v>3</v>
      </c>
      <c r="DL435" s="3" t="s">
        <v>3</v>
      </c>
      <c r="DM435" s="3" t="s">
        <v>3</v>
      </c>
      <c r="DN435" s="3">
        <v>0</v>
      </c>
      <c r="DO435" s="3">
        <v>0</v>
      </c>
      <c r="DP435" s="3">
        <v>1</v>
      </c>
      <c r="DQ435" s="3">
        <v>1</v>
      </c>
      <c r="DU435" s="3">
        <v>1010</v>
      </c>
      <c r="DV435" s="3" t="s">
        <v>268</v>
      </c>
      <c r="DW435" s="3" t="s">
        <v>268</v>
      </c>
      <c r="DX435" s="3">
        <v>1</v>
      </c>
      <c r="DZ435" s="3" t="s">
        <v>3</v>
      </c>
      <c r="EA435" s="3" t="s">
        <v>3</v>
      </c>
      <c r="EB435" s="3" t="s">
        <v>3</v>
      </c>
      <c r="EC435" s="3" t="s">
        <v>3</v>
      </c>
      <c r="EE435" s="3">
        <v>55393699</v>
      </c>
      <c r="EF435" s="3">
        <v>40</v>
      </c>
      <c r="EG435" s="3" t="s">
        <v>26</v>
      </c>
      <c r="EH435" s="3">
        <v>0</v>
      </c>
      <c r="EI435" s="3" t="s">
        <v>3</v>
      </c>
      <c r="EJ435" s="3">
        <v>2</v>
      </c>
      <c r="EK435" s="3">
        <v>67</v>
      </c>
      <c r="EL435" s="3" t="s">
        <v>72</v>
      </c>
      <c r="EM435" s="3" t="s">
        <v>73</v>
      </c>
      <c r="EO435" s="3" t="s">
        <v>67</v>
      </c>
      <c r="EQ435" s="3">
        <v>0</v>
      </c>
      <c r="ER435" s="3">
        <v>511.23</v>
      </c>
      <c r="ES435" s="3">
        <v>511.23</v>
      </c>
      <c r="ET435" s="3">
        <v>0</v>
      </c>
      <c r="EU435" s="3">
        <v>0</v>
      </c>
      <c r="EV435" s="3">
        <v>0</v>
      </c>
      <c r="EW435" s="3">
        <v>0</v>
      </c>
      <c r="EX435" s="3">
        <v>0</v>
      </c>
      <c r="FQ435" s="3">
        <v>0</v>
      </c>
      <c r="FR435" s="3">
        <v>0</v>
      </c>
      <c r="FS435" s="3">
        <v>0</v>
      </c>
      <c r="FX435" s="3">
        <v>97</v>
      </c>
      <c r="FY435" s="3">
        <v>51</v>
      </c>
      <c r="GA435" s="3" t="s">
        <v>3</v>
      </c>
      <c r="GD435" s="3">
        <v>1</v>
      </c>
      <c r="GF435" s="3">
        <v>-1244114831</v>
      </c>
      <c r="GG435" s="3">
        <v>2</v>
      </c>
      <c r="GH435" s="3">
        <v>1</v>
      </c>
      <c r="GI435" s="3">
        <v>2</v>
      </c>
      <c r="GJ435" s="3">
        <v>0</v>
      </c>
      <c r="GK435" s="3">
        <v>0</v>
      </c>
      <c r="GL435" s="3">
        <f t="shared" si="397"/>
        <v>0</v>
      </c>
      <c r="GM435" s="3">
        <f t="shared" si="398"/>
        <v>101683.65</v>
      </c>
      <c r="GN435" s="3">
        <f t="shared" si="399"/>
        <v>0</v>
      </c>
      <c r="GO435" s="3">
        <f t="shared" si="400"/>
        <v>101683.65</v>
      </c>
      <c r="GP435" s="3">
        <f t="shared" si="401"/>
        <v>0</v>
      </c>
      <c r="GR435" s="3">
        <v>0</v>
      </c>
      <c r="GS435" s="3">
        <v>3</v>
      </c>
      <c r="GT435" s="3">
        <v>0</v>
      </c>
      <c r="GU435" s="3" t="s">
        <v>3</v>
      </c>
      <c r="GV435" s="3">
        <f t="shared" si="402"/>
        <v>0</v>
      </c>
      <c r="GW435" s="3">
        <v>1</v>
      </c>
      <c r="GX435" s="3">
        <f t="shared" si="403"/>
        <v>0</v>
      </c>
      <c r="HA435" s="3">
        <v>0</v>
      </c>
      <c r="HB435" s="3">
        <v>0</v>
      </c>
      <c r="HC435" s="3">
        <f t="shared" si="404"/>
        <v>0</v>
      </c>
      <c r="HE435" s="3" t="s">
        <v>3</v>
      </c>
      <c r="HF435" s="3" t="s">
        <v>3</v>
      </c>
      <c r="HM435" s="3" t="s">
        <v>3</v>
      </c>
      <c r="HN435" s="3" t="s">
        <v>3</v>
      </c>
      <c r="HO435" s="3" t="s">
        <v>3</v>
      </c>
      <c r="HP435" s="3" t="s">
        <v>3</v>
      </c>
      <c r="HQ435" s="3" t="s">
        <v>3</v>
      </c>
      <c r="HS435" s="3">
        <v>0</v>
      </c>
      <c r="IK435" s="3">
        <v>0</v>
      </c>
    </row>
    <row r="436" spans="1:255" x14ac:dyDescent="0.2">
      <c r="A436" s="2">
        <v>18</v>
      </c>
      <c r="B436" s="2">
        <v>1</v>
      </c>
      <c r="C436" s="2">
        <v>643</v>
      </c>
      <c r="D436" s="2"/>
      <c r="E436" s="2" t="s">
        <v>583</v>
      </c>
      <c r="F436" s="2" t="s">
        <v>584</v>
      </c>
      <c r="G436" s="2" t="s">
        <v>585</v>
      </c>
      <c r="H436" s="2" t="s">
        <v>268</v>
      </c>
      <c r="I436" s="2">
        <f>I432*J436</f>
        <v>16</v>
      </c>
      <c r="J436" s="2">
        <v>16</v>
      </c>
      <c r="K436" s="2">
        <v>16</v>
      </c>
      <c r="L436" s="2"/>
      <c r="M436" s="2"/>
      <c r="N436" s="2"/>
      <c r="O436" s="2">
        <f t="shared" si="380"/>
        <v>827.52</v>
      </c>
      <c r="P436" s="2">
        <f t="shared" si="381"/>
        <v>827.52</v>
      </c>
      <c r="Q436" s="2">
        <f t="shared" si="421"/>
        <v>0</v>
      </c>
      <c r="R436" s="2">
        <f t="shared" si="422"/>
        <v>0</v>
      </c>
      <c r="S436" s="2">
        <f t="shared" si="382"/>
        <v>0</v>
      </c>
      <c r="T436" s="2">
        <f t="shared" si="383"/>
        <v>0</v>
      </c>
      <c r="U436" s="2">
        <f t="shared" si="384"/>
        <v>0</v>
      </c>
      <c r="V436" s="2">
        <f t="shared" si="385"/>
        <v>0</v>
      </c>
      <c r="W436" s="2">
        <f t="shared" si="386"/>
        <v>0</v>
      </c>
      <c r="X436" s="2">
        <f t="shared" si="423"/>
        <v>0</v>
      </c>
      <c r="Y436" s="2">
        <f t="shared" si="424"/>
        <v>0</v>
      </c>
      <c r="Z436" s="2"/>
      <c r="AA436" s="2">
        <v>55929113</v>
      </c>
      <c r="AB436" s="2">
        <f t="shared" si="387"/>
        <v>51.72</v>
      </c>
      <c r="AC436" s="2">
        <f t="shared" si="425"/>
        <v>51.72</v>
      </c>
      <c r="AD436" s="2">
        <f t="shared" si="426"/>
        <v>0</v>
      </c>
      <c r="AE436" s="2">
        <f t="shared" si="427"/>
        <v>0</v>
      </c>
      <c r="AF436" s="2">
        <f t="shared" si="428"/>
        <v>0</v>
      </c>
      <c r="AG436" s="2">
        <f t="shared" si="388"/>
        <v>0</v>
      </c>
      <c r="AH436" s="2">
        <f t="shared" si="429"/>
        <v>0</v>
      </c>
      <c r="AI436" s="2">
        <f t="shared" si="430"/>
        <v>0</v>
      </c>
      <c r="AJ436" s="2">
        <f t="shared" si="389"/>
        <v>0</v>
      </c>
      <c r="AK436" s="2">
        <v>51.72</v>
      </c>
      <c r="AL436" s="2">
        <v>51.72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97</v>
      </c>
      <c r="AU436" s="2">
        <v>51</v>
      </c>
      <c r="AV436" s="2">
        <v>1</v>
      </c>
      <c r="AW436" s="2">
        <v>1</v>
      </c>
      <c r="AX436" s="2"/>
      <c r="AY436" s="2"/>
      <c r="AZ436" s="2">
        <v>1</v>
      </c>
      <c r="BA436" s="2">
        <v>1</v>
      </c>
      <c r="BB436" s="2">
        <v>1</v>
      </c>
      <c r="BC436" s="2">
        <v>1</v>
      </c>
      <c r="BD436" s="2" t="s">
        <v>3</v>
      </c>
      <c r="BE436" s="2" t="s">
        <v>3</v>
      </c>
      <c r="BF436" s="2" t="s">
        <v>3</v>
      </c>
      <c r="BG436" s="2" t="s">
        <v>3</v>
      </c>
      <c r="BH436" s="2">
        <v>3</v>
      </c>
      <c r="BI436" s="2">
        <v>2</v>
      </c>
      <c r="BJ436" s="2" t="s">
        <v>586</v>
      </c>
      <c r="BK436" s="2"/>
      <c r="BL436" s="2"/>
      <c r="BM436" s="2">
        <v>67</v>
      </c>
      <c r="BN436" s="2">
        <v>0</v>
      </c>
      <c r="BO436" s="2" t="s">
        <v>3</v>
      </c>
      <c r="BP436" s="2">
        <v>0</v>
      </c>
      <c r="BQ436" s="2">
        <v>40</v>
      </c>
      <c r="BR436" s="2">
        <v>0</v>
      </c>
      <c r="BS436" s="2">
        <v>1</v>
      </c>
      <c r="BT436" s="2">
        <v>1</v>
      </c>
      <c r="BU436" s="2">
        <v>1</v>
      </c>
      <c r="BV436" s="2">
        <v>1</v>
      </c>
      <c r="BW436" s="2">
        <v>1</v>
      </c>
      <c r="BX436" s="2">
        <v>1</v>
      </c>
      <c r="BY436" s="2" t="s">
        <v>3</v>
      </c>
      <c r="BZ436" s="2">
        <v>97</v>
      </c>
      <c r="CA436" s="2">
        <v>51</v>
      </c>
      <c r="CB436" s="2" t="s">
        <v>3</v>
      </c>
      <c r="CC436" s="2"/>
      <c r="CD436" s="2"/>
      <c r="CE436" s="2">
        <v>1566</v>
      </c>
      <c r="CF436" s="2">
        <v>0</v>
      </c>
      <c r="CG436" s="2">
        <v>0</v>
      </c>
      <c r="CH436" s="2"/>
      <c r="CI436" s="2"/>
      <c r="CJ436" s="2"/>
      <c r="CK436" s="2"/>
      <c r="CL436" s="2"/>
      <c r="CM436" s="2">
        <v>0</v>
      </c>
      <c r="CN436" s="2" t="s">
        <v>1252</v>
      </c>
      <c r="CO436" s="2">
        <v>0</v>
      </c>
      <c r="CP436" s="2">
        <f t="shared" si="390"/>
        <v>827.52</v>
      </c>
      <c r="CQ436" s="2">
        <f t="shared" si="391"/>
        <v>51.72</v>
      </c>
      <c r="CR436" s="2">
        <f t="shared" si="431"/>
        <v>0</v>
      </c>
      <c r="CS436" s="2">
        <f t="shared" si="432"/>
        <v>0</v>
      </c>
      <c r="CT436" s="2">
        <f t="shared" si="392"/>
        <v>0</v>
      </c>
      <c r="CU436" s="2">
        <f t="shared" si="393"/>
        <v>0</v>
      </c>
      <c r="CV436" s="2">
        <f t="shared" si="394"/>
        <v>0</v>
      </c>
      <c r="CW436" s="2">
        <f t="shared" si="395"/>
        <v>0</v>
      </c>
      <c r="CX436" s="2">
        <f t="shared" si="396"/>
        <v>0</v>
      </c>
      <c r="CY436" s="2">
        <f t="shared" si="433"/>
        <v>0</v>
      </c>
      <c r="CZ436" s="2">
        <f t="shared" si="434"/>
        <v>0</v>
      </c>
      <c r="DA436" s="2"/>
      <c r="DB436" s="2"/>
      <c r="DC436" s="2" t="s">
        <v>3</v>
      </c>
      <c r="DD436" s="2" t="s">
        <v>3</v>
      </c>
      <c r="DE436" s="2" t="s">
        <v>3</v>
      </c>
      <c r="DF436" s="2" t="s">
        <v>3</v>
      </c>
      <c r="DG436" s="2" t="s">
        <v>3</v>
      </c>
      <c r="DH436" s="2" t="s">
        <v>3</v>
      </c>
      <c r="DI436" s="2" t="s">
        <v>3</v>
      </c>
      <c r="DJ436" s="2" t="s">
        <v>3</v>
      </c>
      <c r="DK436" s="2" t="s">
        <v>3</v>
      </c>
      <c r="DL436" s="2" t="s">
        <v>3</v>
      </c>
      <c r="DM436" s="2" t="s">
        <v>3</v>
      </c>
      <c r="DN436" s="2">
        <v>0</v>
      </c>
      <c r="DO436" s="2">
        <v>0</v>
      </c>
      <c r="DP436" s="2">
        <v>1</v>
      </c>
      <c r="DQ436" s="2">
        <v>1</v>
      </c>
      <c r="DR436" s="2"/>
      <c r="DS436" s="2"/>
      <c r="DT436" s="2"/>
      <c r="DU436" s="2">
        <v>1010</v>
      </c>
      <c r="DV436" s="2" t="s">
        <v>268</v>
      </c>
      <c r="DW436" s="2" t="s">
        <v>268</v>
      </c>
      <c r="DX436" s="2">
        <v>1</v>
      </c>
      <c r="DY436" s="2"/>
      <c r="DZ436" s="2" t="s">
        <v>3</v>
      </c>
      <c r="EA436" s="2" t="s">
        <v>3</v>
      </c>
      <c r="EB436" s="2" t="s">
        <v>3</v>
      </c>
      <c r="EC436" s="2" t="s">
        <v>3</v>
      </c>
      <c r="ED436" s="2"/>
      <c r="EE436" s="2">
        <v>55393699</v>
      </c>
      <c r="EF436" s="2">
        <v>40</v>
      </c>
      <c r="EG436" s="2" t="s">
        <v>26</v>
      </c>
      <c r="EH436" s="2">
        <v>0</v>
      </c>
      <c r="EI436" s="2" t="s">
        <v>3</v>
      </c>
      <c r="EJ436" s="2">
        <v>2</v>
      </c>
      <c r="EK436" s="2">
        <v>67</v>
      </c>
      <c r="EL436" s="2" t="s">
        <v>72</v>
      </c>
      <c r="EM436" s="2" t="s">
        <v>73</v>
      </c>
      <c r="EN436" s="2"/>
      <c r="EO436" s="2" t="s">
        <v>67</v>
      </c>
      <c r="EP436" s="2"/>
      <c r="EQ436" s="2">
        <v>0</v>
      </c>
      <c r="ER436" s="2">
        <v>51.72</v>
      </c>
      <c r="ES436" s="2">
        <v>51.72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>
        <v>0</v>
      </c>
      <c r="FR436" s="2">
        <v>0</v>
      </c>
      <c r="FS436" s="2">
        <v>0</v>
      </c>
      <c r="FT436" s="2"/>
      <c r="FU436" s="2"/>
      <c r="FV436" s="2"/>
      <c r="FW436" s="2"/>
      <c r="FX436" s="2">
        <v>97</v>
      </c>
      <c r="FY436" s="2">
        <v>51</v>
      </c>
      <c r="FZ436" s="2"/>
      <c r="GA436" s="2" t="s">
        <v>3</v>
      </c>
      <c r="GB436" s="2"/>
      <c r="GC436" s="2"/>
      <c r="GD436" s="2">
        <v>1</v>
      </c>
      <c r="GE436" s="2"/>
      <c r="GF436" s="2">
        <v>953561357</v>
      </c>
      <c r="GG436" s="2">
        <v>2</v>
      </c>
      <c r="GH436" s="2">
        <v>1</v>
      </c>
      <c r="GI436" s="2">
        <v>-2</v>
      </c>
      <c r="GJ436" s="2">
        <v>0</v>
      </c>
      <c r="GK436" s="2">
        <v>0</v>
      </c>
      <c r="GL436" s="2">
        <f t="shared" si="397"/>
        <v>0</v>
      </c>
      <c r="GM436" s="2">
        <f t="shared" si="398"/>
        <v>827.52</v>
      </c>
      <c r="GN436" s="2">
        <f t="shared" si="399"/>
        <v>0</v>
      </c>
      <c r="GO436" s="2">
        <f t="shared" si="400"/>
        <v>827.52</v>
      </c>
      <c r="GP436" s="2">
        <f t="shared" si="401"/>
        <v>0</v>
      </c>
      <c r="GQ436" s="2"/>
      <c r="GR436" s="2">
        <v>0</v>
      </c>
      <c r="GS436" s="2">
        <v>3</v>
      </c>
      <c r="GT436" s="2">
        <v>0</v>
      </c>
      <c r="GU436" s="2" t="s">
        <v>3</v>
      </c>
      <c r="GV436" s="2">
        <f t="shared" si="402"/>
        <v>0</v>
      </c>
      <c r="GW436" s="2">
        <v>1</v>
      </c>
      <c r="GX436" s="2">
        <f t="shared" si="403"/>
        <v>0</v>
      </c>
      <c r="GY436" s="2"/>
      <c r="GZ436" s="2"/>
      <c r="HA436" s="2">
        <v>0</v>
      </c>
      <c r="HB436" s="2">
        <v>0</v>
      </c>
      <c r="HC436" s="2">
        <f t="shared" si="404"/>
        <v>0</v>
      </c>
      <c r="HD436" s="2"/>
      <c r="HE436" s="2" t="s">
        <v>3</v>
      </c>
      <c r="HF436" s="2" t="s">
        <v>3</v>
      </c>
      <c r="HG436" s="2"/>
      <c r="HH436" s="2"/>
      <c r="HI436" s="2"/>
      <c r="HJ436" s="2"/>
      <c r="HK436" s="2"/>
      <c r="HL436" s="2"/>
      <c r="HM436" s="2" t="s">
        <v>3</v>
      </c>
      <c r="HN436" s="2" t="s">
        <v>3</v>
      </c>
      <c r="HO436" s="2" t="s">
        <v>3</v>
      </c>
      <c r="HP436" s="2" t="s">
        <v>3</v>
      </c>
      <c r="HQ436" s="2" t="s">
        <v>3</v>
      </c>
      <c r="HR436" s="2"/>
      <c r="HS436" s="2">
        <v>0</v>
      </c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>
        <v>0</v>
      </c>
      <c r="IL436" s="2"/>
      <c r="IM436" s="2"/>
      <c r="IN436" s="2"/>
      <c r="IO436" s="2"/>
      <c r="IP436" s="2"/>
      <c r="IQ436" s="2"/>
      <c r="IR436" s="2"/>
      <c r="IS436" s="2"/>
      <c r="IT436" s="2"/>
      <c r="IU436" s="2"/>
    </row>
    <row r="437" spans="1:255" x14ac:dyDescent="0.2">
      <c r="A437" s="3">
        <v>18</v>
      </c>
      <c r="B437" s="3">
        <v>1</v>
      </c>
      <c r="C437" s="3">
        <v>657</v>
      </c>
      <c r="E437" s="3" t="s">
        <v>583</v>
      </c>
      <c r="F437" s="3" t="s">
        <v>584</v>
      </c>
      <c r="G437" s="3" t="s">
        <v>585</v>
      </c>
      <c r="H437" s="3" t="s">
        <v>268</v>
      </c>
      <c r="I437" s="3">
        <f>I433*J437</f>
        <v>16</v>
      </c>
      <c r="J437" s="3">
        <v>16</v>
      </c>
      <c r="K437" s="3">
        <v>16</v>
      </c>
      <c r="O437" s="3">
        <f t="shared" si="380"/>
        <v>7820.06</v>
      </c>
      <c r="P437" s="3">
        <f t="shared" si="381"/>
        <v>7820.06</v>
      </c>
      <c r="Q437" s="3">
        <f t="shared" si="421"/>
        <v>0</v>
      </c>
      <c r="R437" s="3">
        <f t="shared" si="422"/>
        <v>0</v>
      </c>
      <c r="S437" s="3">
        <f t="shared" si="382"/>
        <v>0</v>
      </c>
      <c r="T437" s="3">
        <f t="shared" si="383"/>
        <v>0</v>
      </c>
      <c r="U437" s="3">
        <f t="shared" si="384"/>
        <v>0</v>
      </c>
      <c r="V437" s="3">
        <f t="shared" si="385"/>
        <v>0</v>
      </c>
      <c r="W437" s="3">
        <f t="shared" si="386"/>
        <v>0</v>
      </c>
      <c r="X437" s="3">
        <f t="shared" si="423"/>
        <v>0</v>
      </c>
      <c r="Y437" s="3">
        <f t="shared" si="424"/>
        <v>0</v>
      </c>
      <c r="AA437" s="3">
        <v>55929115</v>
      </c>
      <c r="AB437" s="3">
        <f t="shared" si="387"/>
        <v>51.72</v>
      </c>
      <c r="AC437" s="3">
        <f t="shared" si="425"/>
        <v>51.72</v>
      </c>
      <c r="AD437" s="3">
        <f t="shared" si="426"/>
        <v>0</v>
      </c>
      <c r="AE437" s="3">
        <f t="shared" si="427"/>
        <v>0</v>
      </c>
      <c r="AF437" s="3">
        <f t="shared" si="428"/>
        <v>0</v>
      </c>
      <c r="AG437" s="3">
        <f t="shared" si="388"/>
        <v>0</v>
      </c>
      <c r="AH437" s="3">
        <f t="shared" si="429"/>
        <v>0</v>
      </c>
      <c r="AI437" s="3">
        <f t="shared" si="430"/>
        <v>0</v>
      </c>
      <c r="AJ437" s="3">
        <f t="shared" si="389"/>
        <v>0</v>
      </c>
      <c r="AK437" s="3">
        <v>51.72</v>
      </c>
      <c r="AL437" s="3">
        <v>51.72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97</v>
      </c>
      <c r="AU437" s="3">
        <v>51</v>
      </c>
      <c r="AV437" s="3">
        <v>1</v>
      </c>
      <c r="AW437" s="3">
        <v>1</v>
      </c>
      <c r="AZ437" s="3">
        <v>1</v>
      </c>
      <c r="BA437" s="3">
        <v>1</v>
      </c>
      <c r="BB437" s="3">
        <v>1</v>
      </c>
      <c r="BC437" s="3">
        <v>9.4499999999999993</v>
      </c>
      <c r="BD437" s="3" t="s">
        <v>3</v>
      </c>
      <c r="BE437" s="3" t="s">
        <v>3</v>
      </c>
      <c r="BF437" s="3" t="s">
        <v>3</v>
      </c>
      <c r="BG437" s="3" t="s">
        <v>3</v>
      </c>
      <c r="BH437" s="3">
        <v>3</v>
      </c>
      <c r="BI437" s="3">
        <v>2</v>
      </c>
      <c r="BJ437" s="3" t="s">
        <v>586</v>
      </c>
      <c r="BM437" s="3">
        <v>67</v>
      </c>
      <c r="BN437" s="3">
        <v>0</v>
      </c>
      <c r="BO437" s="3" t="s">
        <v>584</v>
      </c>
      <c r="BP437" s="3">
        <v>1</v>
      </c>
      <c r="BQ437" s="3">
        <v>40</v>
      </c>
      <c r="BR437" s="3">
        <v>0</v>
      </c>
      <c r="BS437" s="3">
        <v>1</v>
      </c>
      <c r="BT437" s="3">
        <v>1</v>
      </c>
      <c r="BU437" s="3">
        <v>1</v>
      </c>
      <c r="BV437" s="3">
        <v>1</v>
      </c>
      <c r="BW437" s="3">
        <v>1</v>
      </c>
      <c r="BX437" s="3">
        <v>1</v>
      </c>
      <c r="BY437" s="3" t="s">
        <v>3</v>
      </c>
      <c r="BZ437" s="3">
        <v>97</v>
      </c>
      <c r="CA437" s="3">
        <v>51</v>
      </c>
      <c r="CB437" s="3" t="s">
        <v>3</v>
      </c>
      <c r="CE437" s="3">
        <v>1566</v>
      </c>
      <c r="CF437" s="3">
        <v>0</v>
      </c>
      <c r="CG437" s="3">
        <v>0</v>
      </c>
      <c r="CM437" s="3">
        <v>0</v>
      </c>
      <c r="CN437" s="3" t="s">
        <v>1252</v>
      </c>
      <c r="CO437" s="3">
        <v>0</v>
      </c>
      <c r="CP437" s="3">
        <f t="shared" si="390"/>
        <v>7820.06</v>
      </c>
      <c r="CQ437" s="3">
        <f t="shared" si="391"/>
        <v>488.75</v>
      </c>
      <c r="CR437" s="3">
        <f t="shared" si="431"/>
        <v>0</v>
      </c>
      <c r="CS437" s="3">
        <f t="shared" si="432"/>
        <v>0</v>
      </c>
      <c r="CT437" s="3">
        <f t="shared" si="392"/>
        <v>0</v>
      </c>
      <c r="CU437" s="3">
        <f t="shared" si="393"/>
        <v>0</v>
      </c>
      <c r="CV437" s="3">
        <f t="shared" si="394"/>
        <v>0</v>
      </c>
      <c r="CW437" s="3">
        <f t="shared" si="395"/>
        <v>0</v>
      </c>
      <c r="CX437" s="3">
        <f t="shared" si="396"/>
        <v>0</v>
      </c>
      <c r="CY437" s="3">
        <f t="shared" si="433"/>
        <v>0</v>
      </c>
      <c r="CZ437" s="3">
        <f t="shared" si="434"/>
        <v>0</v>
      </c>
      <c r="DC437" s="3" t="s">
        <v>3</v>
      </c>
      <c r="DD437" s="3" t="s">
        <v>3</v>
      </c>
      <c r="DE437" s="3" t="s">
        <v>3</v>
      </c>
      <c r="DF437" s="3" t="s">
        <v>3</v>
      </c>
      <c r="DG437" s="3" t="s">
        <v>3</v>
      </c>
      <c r="DH437" s="3" t="s">
        <v>3</v>
      </c>
      <c r="DI437" s="3" t="s">
        <v>3</v>
      </c>
      <c r="DJ437" s="3" t="s">
        <v>3</v>
      </c>
      <c r="DK437" s="3" t="s">
        <v>3</v>
      </c>
      <c r="DL437" s="3" t="s">
        <v>3</v>
      </c>
      <c r="DM437" s="3" t="s">
        <v>3</v>
      </c>
      <c r="DN437" s="3">
        <v>0</v>
      </c>
      <c r="DO437" s="3">
        <v>0</v>
      </c>
      <c r="DP437" s="3">
        <v>1</v>
      </c>
      <c r="DQ437" s="3">
        <v>1</v>
      </c>
      <c r="DU437" s="3">
        <v>1010</v>
      </c>
      <c r="DV437" s="3" t="s">
        <v>268</v>
      </c>
      <c r="DW437" s="3" t="s">
        <v>268</v>
      </c>
      <c r="DX437" s="3">
        <v>1</v>
      </c>
      <c r="DZ437" s="3" t="s">
        <v>3</v>
      </c>
      <c r="EA437" s="3" t="s">
        <v>3</v>
      </c>
      <c r="EB437" s="3" t="s">
        <v>3</v>
      </c>
      <c r="EC437" s="3" t="s">
        <v>3</v>
      </c>
      <c r="EE437" s="3">
        <v>55393699</v>
      </c>
      <c r="EF437" s="3">
        <v>40</v>
      </c>
      <c r="EG437" s="3" t="s">
        <v>26</v>
      </c>
      <c r="EH437" s="3">
        <v>0</v>
      </c>
      <c r="EI437" s="3" t="s">
        <v>3</v>
      </c>
      <c r="EJ437" s="3">
        <v>2</v>
      </c>
      <c r="EK437" s="3">
        <v>67</v>
      </c>
      <c r="EL437" s="3" t="s">
        <v>72</v>
      </c>
      <c r="EM437" s="3" t="s">
        <v>73</v>
      </c>
      <c r="EO437" s="3" t="s">
        <v>67</v>
      </c>
      <c r="EQ437" s="3">
        <v>0</v>
      </c>
      <c r="ER437" s="3">
        <v>51.72</v>
      </c>
      <c r="ES437" s="3">
        <v>51.72</v>
      </c>
      <c r="ET437" s="3">
        <v>0</v>
      </c>
      <c r="EU437" s="3">
        <v>0</v>
      </c>
      <c r="EV437" s="3">
        <v>0</v>
      </c>
      <c r="EW437" s="3">
        <v>0</v>
      </c>
      <c r="EX437" s="3">
        <v>0</v>
      </c>
      <c r="FQ437" s="3">
        <v>0</v>
      </c>
      <c r="FR437" s="3">
        <v>0</v>
      </c>
      <c r="FS437" s="3">
        <v>0</v>
      </c>
      <c r="FX437" s="3">
        <v>97</v>
      </c>
      <c r="FY437" s="3">
        <v>51</v>
      </c>
      <c r="GA437" s="3" t="s">
        <v>3</v>
      </c>
      <c r="GD437" s="3">
        <v>1</v>
      </c>
      <c r="GF437" s="3">
        <v>953561357</v>
      </c>
      <c r="GG437" s="3">
        <v>2</v>
      </c>
      <c r="GH437" s="3">
        <v>1</v>
      </c>
      <c r="GI437" s="3">
        <v>2</v>
      </c>
      <c r="GJ437" s="3">
        <v>0</v>
      </c>
      <c r="GK437" s="3">
        <v>0</v>
      </c>
      <c r="GL437" s="3">
        <f t="shared" si="397"/>
        <v>0</v>
      </c>
      <c r="GM437" s="3">
        <f t="shared" si="398"/>
        <v>7820.06</v>
      </c>
      <c r="GN437" s="3">
        <f t="shared" si="399"/>
        <v>0</v>
      </c>
      <c r="GO437" s="3">
        <f t="shared" si="400"/>
        <v>7820.06</v>
      </c>
      <c r="GP437" s="3">
        <f t="shared" si="401"/>
        <v>0</v>
      </c>
      <c r="GR437" s="3">
        <v>0</v>
      </c>
      <c r="GS437" s="3">
        <v>3</v>
      </c>
      <c r="GT437" s="3">
        <v>0</v>
      </c>
      <c r="GU437" s="3" t="s">
        <v>3</v>
      </c>
      <c r="GV437" s="3">
        <f t="shared" si="402"/>
        <v>0</v>
      </c>
      <c r="GW437" s="3">
        <v>1</v>
      </c>
      <c r="GX437" s="3">
        <f t="shared" si="403"/>
        <v>0</v>
      </c>
      <c r="HA437" s="3">
        <v>0</v>
      </c>
      <c r="HB437" s="3">
        <v>0</v>
      </c>
      <c r="HC437" s="3">
        <f t="shared" si="404"/>
        <v>0</v>
      </c>
      <c r="HE437" s="3" t="s">
        <v>3</v>
      </c>
      <c r="HF437" s="3" t="s">
        <v>3</v>
      </c>
      <c r="HM437" s="3" t="s">
        <v>3</v>
      </c>
      <c r="HN437" s="3" t="s">
        <v>3</v>
      </c>
      <c r="HO437" s="3" t="s">
        <v>3</v>
      </c>
      <c r="HP437" s="3" t="s">
        <v>3</v>
      </c>
      <c r="HQ437" s="3" t="s">
        <v>3</v>
      </c>
      <c r="HS437" s="3">
        <v>0</v>
      </c>
      <c r="IK437" s="3">
        <v>0</v>
      </c>
    </row>
    <row r="438" spans="1:255" x14ac:dyDescent="0.2">
      <c r="A438" s="2">
        <v>18</v>
      </c>
      <c r="B438" s="2">
        <v>1</v>
      </c>
      <c r="C438" s="2">
        <v>639</v>
      </c>
      <c r="D438" s="2"/>
      <c r="E438" s="2" t="s">
        <v>587</v>
      </c>
      <c r="F438" s="2" t="s">
        <v>556</v>
      </c>
      <c r="G438" s="2" t="s">
        <v>588</v>
      </c>
      <c r="H438" s="2" t="s">
        <v>268</v>
      </c>
      <c r="I438" s="2">
        <f>I432*J438</f>
        <v>16</v>
      </c>
      <c r="J438" s="2">
        <v>16</v>
      </c>
      <c r="K438" s="2">
        <v>16</v>
      </c>
      <c r="L438" s="2"/>
      <c r="M438" s="2"/>
      <c r="N438" s="2"/>
      <c r="O438" s="2">
        <f t="shared" si="380"/>
        <v>3636.32</v>
      </c>
      <c r="P438" s="2">
        <f t="shared" si="381"/>
        <v>3636.32</v>
      </c>
      <c r="Q438" s="2">
        <f t="shared" si="421"/>
        <v>0</v>
      </c>
      <c r="R438" s="2">
        <f t="shared" si="422"/>
        <v>0</v>
      </c>
      <c r="S438" s="2">
        <f t="shared" si="382"/>
        <v>0</v>
      </c>
      <c r="T438" s="2">
        <f t="shared" si="383"/>
        <v>0</v>
      </c>
      <c r="U438" s="2">
        <f t="shared" si="384"/>
        <v>0</v>
      </c>
      <c r="V438" s="2">
        <f t="shared" si="385"/>
        <v>0</v>
      </c>
      <c r="W438" s="2">
        <f t="shared" si="386"/>
        <v>0</v>
      </c>
      <c r="X438" s="2">
        <f t="shared" si="423"/>
        <v>0</v>
      </c>
      <c r="Y438" s="2">
        <f t="shared" si="424"/>
        <v>0</v>
      </c>
      <c r="Z438" s="2"/>
      <c r="AA438" s="2">
        <v>55929113</v>
      </c>
      <c r="AB438" s="2">
        <f t="shared" si="387"/>
        <v>227.27</v>
      </c>
      <c r="AC438" s="2">
        <f t="shared" si="425"/>
        <v>227.27</v>
      </c>
      <c r="AD438" s="2">
        <f t="shared" si="426"/>
        <v>0</v>
      </c>
      <c r="AE438" s="2">
        <f t="shared" si="427"/>
        <v>0</v>
      </c>
      <c r="AF438" s="2">
        <f t="shared" si="428"/>
        <v>0</v>
      </c>
      <c r="AG438" s="2">
        <f t="shared" si="388"/>
        <v>0</v>
      </c>
      <c r="AH438" s="2">
        <f t="shared" si="429"/>
        <v>0</v>
      </c>
      <c r="AI438" s="2">
        <f t="shared" si="430"/>
        <v>0</v>
      </c>
      <c r="AJ438" s="2">
        <f t="shared" si="389"/>
        <v>0</v>
      </c>
      <c r="AK438" s="2">
        <v>227.27</v>
      </c>
      <c r="AL438" s="2">
        <v>227.27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97</v>
      </c>
      <c r="AU438" s="2">
        <v>51</v>
      </c>
      <c r="AV438" s="2">
        <v>1</v>
      </c>
      <c r="AW438" s="2">
        <v>1</v>
      </c>
      <c r="AX438" s="2"/>
      <c r="AY438" s="2"/>
      <c r="AZ438" s="2">
        <v>1</v>
      </c>
      <c r="BA438" s="2">
        <v>1</v>
      </c>
      <c r="BB438" s="2">
        <v>1</v>
      </c>
      <c r="BC438" s="2">
        <v>1</v>
      </c>
      <c r="BD438" s="2" t="s">
        <v>3</v>
      </c>
      <c r="BE438" s="2" t="s">
        <v>3</v>
      </c>
      <c r="BF438" s="2" t="s">
        <v>3</v>
      </c>
      <c r="BG438" s="2" t="s">
        <v>3</v>
      </c>
      <c r="BH438" s="2">
        <v>3</v>
      </c>
      <c r="BI438" s="2">
        <v>2</v>
      </c>
      <c r="BJ438" s="2" t="s">
        <v>558</v>
      </c>
      <c r="BK438" s="2"/>
      <c r="BL438" s="2"/>
      <c r="BM438" s="2">
        <v>67</v>
      </c>
      <c r="BN438" s="2">
        <v>0</v>
      </c>
      <c r="BO438" s="2" t="s">
        <v>3</v>
      </c>
      <c r="BP438" s="2">
        <v>0</v>
      </c>
      <c r="BQ438" s="2">
        <v>40</v>
      </c>
      <c r="BR438" s="2">
        <v>0</v>
      </c>
      <c r="BS438" s="2">
        <v>1</v>
      </c>
      <c r="BT438" s="2">
        <v>1</v>
      </c>
      <c r="BU438" s="2">
        <v>1</v>
      </c>
      <c r="BV438" s="2">
        <v>1</v>
      </c>
      <c r="BW438" s="2">
        <v>1</v>
      </c>
      <c r="BX438" s="2">
        <v>1</v>
      </c>
      <c r="BY438" s="2" t="s">
        <v>3</v>
      </c>
      <c r="BZ438" s="2">
        <v>97</v>
      </c>
      <c r="CA438" s="2">
        <v>51</v>
      </c>
      <c r="CB438" s="2" t="s">
        <v>3</v>
      </c>
      <c r="CC438" s="2"/>
      <c r="CD438" s="2"/>
      <c r="CE438" s="2">
        <v>1566</v>
      </c>
      <c r="CF438" s="2">
        <v>0</v>
      </c>
      <c r="CG438" s="2">
        <v>0</v>
      </c>
      <c r="CH438" s="2"/>
      <c r="CI438" s="2"/>
      <c r="CJ438" s="2"/>
      <c r="CK438" s="2"/>
      <c r="CL438" s="2"/>
      <c r="CM438" s="2">
        <v>0</v>
      </c>
      <c r="CN438" s="2" t="s">
        <v>1252</v>
      </c>
      <c r="CO438" s="2">
        <v>0</v>
      </c>
      <c r="CP438" s="2">
        <f t="shared" si="390"/>
        <v>3636.32</v>
      </c>
      <c r="CQ438" s="2">
        <f t="shared" si="391"/>
        <v>227.27</v>
      </c>
      <c r="CR438" s="2">
        <f t="shared" si="431"/>
        <v>0</v>
      </c>
      <c r="CS438" s="2">
        <f t="shared" si="432"/>
        <v>0</v>
      </c>
      <c r="CT438" s="2">
        <f t="shared" si="392"/>
        <v>0</v>
      </c>
      <c r="CU438" s="2">
        <f t="shared" si="393"/>
        <v>0</v>
      </c>
      <c r="CV438" s="2">
        <f t="shared" si="394"/>
        <v>0</v>
      </c>
      <c r="CW438" s="2">
        <f t="shared" si="395"/>
        <v>0</v>
      </c>
      <c r="CX438" s="2">
        <f t="shared" si="396"/>
        <v>0</v>
      </c>
      <c r="CY438" s="2">
        <f t="shared" si="433"/>
        <v>0</v>
      </c>
      <c r="CZ438" s="2">
        <f t="shared" si="434"/>
        <v>0</v>
      </c>
      <c r="DA438" s="2"/>
      <c r="DB438" s="2"/>
      <c r="DC438" s="2" t="s">
        <v>3</v>
      </c>
      <c r="DD438" s="2" t="s">
        <v>3</v>
      </c>
      <c r="DE438" s="2" t="s">
        <v>3</v>
      </c>
      <c r="DF438" s="2" t="s">
        <v>3</v>
      </c>
      <c r="DG438" s="2" t="s">
        <v>3</v>
      </c>
      <c r="DH438" s="2" t="s">
        <v>3</v>
      </c>
      <c r="DI438" s="2" t="s">
        <v>3</v>
      </c>
      <c r="DJ438" s="2" t="s">
        <v>3</v>
      </c>
      <c r="DK438" s="2" t="s">
        <v>3</v>
      </c>
      <c r="DL438" s="2" t="s">
        <v>3</v>
      </c>
      <c r="DM438" s="2" t="s">
        <v>3</v>
      </c>
      <c r="DN438" s="2">
        <v>0</v>
      </c>
      <c r="DO438" s="2">
        <v>0</v>
      </c>
      <c r="DP438" s="2">
        <v>1</v>
      </c>
      <c r="DQ438" s="2">
        <v>1</v>
      </c>
      <c r="DR438" s="2"/>
      <c r="DS438" s="2"/>
      <c r="DT438" s="2"/>
      <c r="DU438" s="2">
        <v>1010</v>
      </c>
      <c r="DV438" s="2" t="s">
        <v>268</v>
      </c>
      <c r="DW438" s="2" t="s">
        <v>268</v>
      </c>
      <c r="DX438" s="2">
        <v>1</v>
      </c>
      <c r="DY438" s="2"/>
      <c r="DZ438" s="2" t="s">
        <v>3</v>
      </c>
      <c r="EA438" s="2" t="s">
        <v>3</v>
      </c>
      <c r="EB438" s="2" t="s">
        <v>3</v>
      </c>
      <c r="EC438" s="2" t="s">
        <v>3</v>
      </c>
      <c r="ED438" s="2"/>
      <c r="EE438" s="2">
        <v>55393699</v>
      </c>
      <c r="EF438" s="2">
        <v>40</v>
      </c>
      <c r="EG438" s="2" t="s">
        <v>26</v>
      </c>
      <c r="EH438" s="2">
        <v>0</v>
      </c>
      <c r="EI438" s="2" t="s">
        <v>3</v>
      </c>
      <c r="EJ438" s="2">
        <v>2</v>
      </c>
      <c r="EK438" s="2">
        <v>67</v>
      </c>
      <c r="EL438" s="2" t="s">
        <v>72</v>
      </c>
      <c r="EM438" s="2" t="s">
        <v>73</v>
      </c>
      <c r="EN438" s="2"/>
      <c r="EO438" s="2" t="s">
        <v>67</v>
      </c>
      <c r="EP438" s="2"/>
      <c r="EQ438" s="2">
        <v>0</v>
      </c>
      <c r="ER438" s="2">
        <v>227.27</v>
      </c>
      <c r="ES438" s="2">
        <v>227.27</v>
      </c>
      <c r="ET438" s="2">
        <v>0</v>
      </c>
      <c r="EU438" s="2">
        <v>0</v>
      </c>
      <c r="EV438" s="2">
        <v>0</v>
      </c>
      <c r="EW438" s="2">
        <v>0</v>
      </c>
      <c r="EX438" s="2">
        <v>0</v>
      </c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>
        <v>0</v>
      </c>
      <c r="FR438" s="2">
        <v>0</v>
      </c>
      <c r="FS438" s="2">
        <v>0</v>
      </c>
      <c r="FT438" s="2"/>
      <c r="FU438" s="2"/>
      <c r="FV438" s="2"/>
      <c r="FW438" s="2"/>
      <c r="FX438" s="2">
        <v>97</v>
      </c>
      <c r="FY438" s="2">
        <v>51</v>
      </c>
      <c r="FZ438" s="2"/>
      <c r="GA438" s="2" t="s">
        <v>3</v>
      </c>
      <c r="GB438" s="2"/>
      <c r="GC438" s="2"/>
      <c r="GD438" s="2">
        <v>1</v>
      </c>
      <c r="GE438" s="2"/>
      <c r="GF438" s="2">
        <v>-921120602</v>
      </c>
      <c r="GG438" s="2">
        <v>2</v>
      </c>
      <c r="GH438" s="2">
        <v>1</v>
      </c>
      <c r="GI438" s="2">
        <v>-2</v>
      </c>
      <c r="GJ438" s="2">
        <v>0</v>
      </c>
      <c r="GK438" s="2">
        <v>0</v>
      </c>
      <c r="GL438" s="2">
        <f t="shared" si="397"/>
        <v>0</v>
      </c>
      <c r="GM438" s="2">
        <f t="shared" si="398"/>
        <v>3636.32</v>
      </c>
      <c r="GN438" s="2">
        <f t="shared" si="399"/>
        <v>0</v>
      </c>
      <c r="GO438" s="2">
        <f t="shared" si="400"/>
        <v>3636.32</v>
      </c>
      <c r="GP438" s="2">
        <f t="shared" si="401"/>
        <v>0</v>
      </c>
      <c r="GQ438" s="2"/>
      <c r="GR438" s="2">
        <v>0</v>
      </c>
      <c r="GS438" s="2">
        <v>3</v>
      </c>
      <c r="GT438" s="2">
        <v>0</v>
      </c>
      <c r="GU438" s="2" t="s">
        <v>3</v>
      </c>
      <c r="GV438" s="2">
        <f t="shared" si="402"/>
        <v>0</v>
      </c>
      <c r="GW438" s="2">
        <v>1</v>
      </c>
      <c r="GX438" s="2">
        <f t="shared" si="403"/>
        <v>0</v>
      </c>
      <c r="GY438" s="2"/>
      <c r="GZ438" s="2"/>
      <c r="HA438" s="2">
        <v>0</v>
      </c>
      <c r="HB438" s="2">
        <v>0</v>
      </c>
      <c r="HC438" s="2">
        <f t="shared" si="404"/>
        <v>0</v>
      </c>
      <c r="HD438" s="2"/>
      <c r="HE438" s="2" t="s">
        <v>3</v>
      </c>
      <c r="HF438" s="2" t="s">
        <v>3</v>
      </c>
      <c r="HG438" s="2"/>
      <c r="HH438" s="2"/>
      <c r="HI438" s="2"/>
      <c r="HJ438" s="2"/>
      <c r="HK438" s="2"/>
      <c r="HL438" s="2"/>
      <c r="HM438" s="2" t="s">
        <v>3</v>
      </c>
      <c r="HN438" s="2" t="s">
        <v>3</v>
      </c>
      <c r="HO438" s="2" t="s">
        <v>3</v>
      </c>
      <c r="HP438" s="2" t="s">
        <v>3</v>
      </c>
      <c r="HQ438" s="2" t="s">
        <v>3</v>
      </c>
      <c r="HR438" s="2"/>
      <c r="HS438" s="2">
        <v>0</v>
      </c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>
        <v>0</v>
      </c>
      <c r="IL438" s="2"/>
      <c r="IM438" s="2"/>
      <c r="IN438" s="2"/>
      <c r="IO438" s="2"/>
      <c r="IP438" s="2"/>
      <c r="IQ438" s="2"/>
      <c r="IR438" s="2"/>
      <c r="IS438" s="2"/>
      <c r="IT438" s="2"/>
      <c r="IU438" s="2"/>
    </row>
    <row r="439" spans="1:255" x14ac:dyDescent="0.2">
      <c r="A439" s="3">
        <v>18</v>
      </c>
      <c r="B439" s="3">
        <v>1</v>
      </c>
      <c r="C439" s="3">
        <v>653</v>
      </c>
      <c r="E439" s="3" t="s">
        <v>587</v>
      </c>
      <c r="F439" s="3" t="s">
        <v>556</v>
      </c>
      <c r="G439" s="3" t="s">
        <v>588</v>
      </c>
      <c r="H439" s="3" t="s">
        <v>268</v>
      </c>
      <c r="I439" s="3">
        <f>I433*J439</f>
        <v>16</v>
      </c>
      <c r="J439" s="3">
        <v>16</v>
      </c>
      <c r="K439" s="3">
        <v>16</v>
      </c>
      <c r="O439" s="3">
        <f t="shared" si="380"/>
        <v>16399.8</v>
      </c>
      <c r="P439" s="3">
        <f t="shared" si="381"/>
        <v>16399.8</v>
      </c>
      <c r="Q439" s="3">
        <f t="shared" si="421"/>
        <v>0</v>
      </c>
      <c r="R439" s="3">
        <f t="shared" si="422"/>
        <v>0</v>
      </c>
      <c r="S439" s="3">
        <f t="shared" si="382"/>
        <v>0</v>
      </c>
      <c r="T439" s="3">
        <f t="shared" si="383"/>
        <v>0</v>
      </c>
      <c r="U439" s="3">
        <f t="shared" si="384"/>
        <v>0</v>
      </c>
      <c r="V439" s="3">
        <f t="shared" si="385"/>
        <v>0</v>
      </c>
      <c r="W439" s="3">
        <f t="shared" si="386"/>
        <v>0</v>
      </c>
      <c r="X439" s="3">
        <f t="shared" si="423"/>
        <v>0</v>
      </c>
      <c r="Y439" s="3">
        <f t="shared" si="424"/>
        <v>0</v>
      </c>
      <c r="AA439" s="3">
        <v>55929115</v>
      </c>
      <c r="AB439" s="3">
        <f t="shared" si="387"/>
        <v>227.27</v>
      </c>
      <c r="AC439" s="3">
        <f t="shared" si="425"/>
        <v>227.27</v>
      </c>
      <c r="AD439" s="3">
        <f t="shared" si="426"/>
        <v>0</v>
      </c>
      <c r="AE439" s="3">
        <f t="shared" si="427"/>
        <v>0</v>
      </c>
      <c r="AF439" s="3">
        <f t="shared" si="428"/>
        <v>0</v>
      </c>
      <c r="AG439" s="3">
        <f t="shared" si="388"/>
        <v>0</v>
      </c>
      <c r="AH439" s="3">
        <f t="shared" si="429"/>
        <v>0</v>
      </c>
      <c r="AI439" s="3">
        <f t="shared" si="430"/>
        <v>0</v>
      </c>
      <c r="AJ439" s="3">
        <f t="shared" si="389"/>
        <v>0</v>
      </c>
      <c r="AK439" s="3">
        <v>227.27</v>
      </c>
      <c r="AL439" s="3">
        <v>227.27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97</v>
      </c>
      <c r="AU439" s="3">
        <v>51</v>
      </c>
      <c r="AV439" s="3">
        <v>1</v>
      </c>
      <c r="AW439" s="3">
        <v>1</v>
      </c>
      <c r="AZ439" s="3">
        <v>1</v>
      </c>
      <c r="BA439" s="3">
        <v>1</v>
      </c>
      <c r="BB439" s="3">
        <v>1</v>
      </c>
      <c r="BC439" s="3">
        <v>4.51</v>
      </c>
      <c r="BD439" s="3" t="s">
        <v>3</v>
      </c>
      <c r="BE439" s="3" t="s">
        <v>3</v>
      </c>
      <c r="BF439" s="3" t="s">
        <v>3</v>
      </c>
      <c r="BG439" s="3" t="s">
        <v>3</v>
      </c>
      <c r="BH439" s="3">
        <v>3</v>
      </c>
      <c r="BI439" s="3">
        <v>2</v>
      </c>
      <c r="BJ439" s="3" t="s">
        <v>558</v>
      </c>
      <c r="BM439" s="3">
        <v>67</v>
      </c>
      <c r="BN439" s="3">
        <v>0</v>
      </c>
      <c r="BO439" s="3" t="s">
        <v>556</v>
      </c>
      <c r="BP439" s="3">
        <v>1</v>
      </c>
      <c r="BQ439" s="3">
        <v>40</v>
      </c>
      <c r="BR439" s="3">
        <v>0</v>
      </c>
      <c r="BS439" s="3">
        <v>1</v>
      </c>
      <c r="BT439" s="3">
        <v>1</v>
      </c>
      <c r="BU439" s="3">
        <v>1</v>
      </c>
      <c r="BV439" s="3">
        <v>1</v>
      </c>
      <c r="BW439" s="3">
        <v>1</v>
      </c>
      <c r="BX439" s="3">
        <v>1</v>
      </c>
      <c r="BY439" s="3" t="s">
        <v>3</v>
      </c>
      <c r="BZ439" s="3">
        <v>97</v>
      </c>
      <c r="CA439" s="3">
        <v>51</v>
      </c>
      <c r="CB439" s="3" t="s">
        <v>3</v>
      </c>
      <c r="CE439" s="3">
        <v>1566</v>
      </c>
      <c r="CF439" s="3">
        <v>0</v>
      </c>
      <c r="CG439" s="3">
        <v>0</v>
      </c>
      <c r="CM439" s="3">
        <v>0</v>
      </c>
      <c r="CN439" s="3" t="s">
        <v>1252</v>
      </c>
      <c r="CO439" s="3">
        <v>0</v>
      </c>
      <c r="CP439" s="3">
        <f t="shared" si="390"/>
        <v>16399.8</v>
      </c>
      <c r="CQ439" s="3">
        <f t="shared" si="391"/>
        <v>1024.99</v>
      </c>
      <c r="CR439" s="3">
        <f t="shared" si="431"/>
        <v>0</v>
      </c>
      <c r="CS439" s="3">
        <f t="shared" si="432"/>
        <v>0</v>
      </c>
      <c r="CT439" s="3">
        <f t="shared" si="392"/>
        <v>0</v>
      </c>
      <c r="CU439" s="3">
        <f t="shared" si="393"/>
        <v>0</v>
      </c>
      <c r="CV439" s="3">
        <f t="shared" si="394"/>
        <v>0</v>
      </c>
      <c r="CW439" s="3">
        <f t="shared" si="395"/>
        <v>0</v>
      </c>
      <c r="CX439" s="3">
        <f t="shared" si="396"/>
        <v>0</v>
      </c>
      <c r="CY439" s="3">
        <f t="shared" si="433"/>
        <v>0</v>
      </c>
      <c r="CZ439" s="3">
        <f t="shared" si="434"/>
        <v>0</v>
      </c>
      <c r="DC439" s="3" t="s">
        <v>3</v>
      </c>
      <c r="DD439" s="3" t="s">
        <v>3</v>
      </c>
      <c r="DE439" s="3" t="s">
        <v>3</v>
      </c>
      <c r="DF439" s="3" t="s">
        <v>3</v>
      </c>
      <c r="DG439" s="3" t="s">
        <v>3</v>
      </c>
      <c r="DH439" s="3" t="s">
        <v>3</v>
      </c>
      <c r="DI439" s="3" t="s">
        <v>3</v>
      </c>
      <c r="DJ439" s="3" t="s">
        <v>3</v>
      </c>
      <c r="DK439" s="3" t="s">
        <v>3</v>
      </c>
      <c r="DL439" s="3" t="s">
        <v>3</v>
      </c>
      <c r="DM439" s="3" t="s">
        <v>3</v>
      </c>
      <c r="DN439" s="3">
        <v>0</v>
      </c>
      <c r="DO439" s="3">
        <v>0</v>
      </c>
      <c r="DP439" s="3">
        <v>1</v>
      </c>
      <c r="DQ439" s="3">
        <v>1</v>
      </c>
      <c r="DU439" s="3">
        <v>1010</v>
      </c>
      <c r="DV439" s="3" t="s">
        <v>268</v>
      </c>
      <c r="DW439" s="3" t="s">
        <v>268</v>
      </c>
      <c r="DX439" s="3">
        <v>1</v>
      </c>
      <c r="DZ439" s="3" t="s">
        <v>3</v>
      </c>
      <c r="EA439" s="3" t="s">
        <v>3</v>
      </c>
      <c r="EB439" s="3" t="s">
        <v>3</v>
      </c>
      <c r="EC439" s="3" t="s">
        <v>3</v>
      </c>
      <c r="EE439" s="3">
        <v>55393699</v>
      </c>
      <c r="EF439" s="3">
        <v>40</v>
      </c>
      <c r="EG439" s="3" t="s">
        <v>26</v>
      </c>
      <c r="EH439" s="3">
        <v>0</v>
      </c>
      <c r="EI439" s="3" t="s">
        <v>3</v>
      </c>
      <c r="EJ439" s="3">
        <v>2</v>
      </c>
      <c r="EK439" s="3">
        <v>67</v>
      </c>
      <c r="EL439" s="3" t="s">
        <v>72</v>
      </c>
      <c r="EM439" s="3" t="s">
        <v>73</v>
      </c>
      <c r="EO439" s="3" t="s">
        <v>67</v>
      </c>
      <c r="EQ439" s="3">
        <v>0</v>
      </c>
      <c r="ER439" s="3">
        <v>227.27</v>
      </c>
      <c r="ES439" s="3">
        <v>227.27</v>
      </c>
      <c r="ET439" s="3">
        <v>0</v>
      </c>
      <c r="EU439" s="3">
        <v>0</v>
      </c>
      <c r="EV439" s="3">
        <v>0</v>
      </c>
      <c r="EW439" s="3">
        <v>0</v>
      </c>
      <c r="EX439" s="3">
        <v>0</v>
      </c>
      <c r="FQ439" s="3">
        <v>0</v>
      </c>
      <c r="FR439" s="3">
        <v>0</v>
      </c>
      <c r="FS439" s="3">
        <v>0</v>
      </c>
      <c r="FX439" s="3">
        <v>97</v>
      </c>
      <c r="FY439" s="3">
        <v>51</v>
      </c>
      <c r="GA439" s="3" t="s">
        <v>3</v>
      </c>
      <c r="GD439" s="3">
        <v>1</v>
      </c>
      <c r="GF439" s="3">
        <v>-921120602</v>
      </c>
      <c r="GG439" s="3">
        <v>2</v>
      </c>
      <c r="GH439" s="3">
        <v>1</v>
      </c>
      <c r="GI439" s="3">
        <v>2</v>
      </c>
      <c r="GJ439" s="3">
        <v>0</v>
      </c>
      <c r="GK439" s="3">
        <v>0</v>
      </c>
      <c r="GL439" s="3">
        <f t="shared" si="397"/>
        <v>0</v>
      </c>
      <c r="GM439" s="3">
        <f t="shared" si="398"/>
        <v>16399.8</v>
      </c>
      <c r="GN439" s="3">
        <f t="shared" si="399"/>
        <v>0</v>
      </c>
      <c r="GO439" s="3">
        <f t="shared" si="400"/>
        <v>16399.8</v>
      </c>
      <c r="GP439" s="3">
        <f t="shared" si="401"/>
        <v>0</v>
      </c>
      <c r="GR439" s="3">
        <v>0</v>
      </c>
      <c r="GS439" s="3">
        <v>3</v>
      </c>
      <c r="GT439" s="3">
        <v>0</v>
      </c>
      <c r="GU439" s="3" t="s">
        <v>3</v>
      </c>
      <c r="GV439" s="3">
        <f t="shared" si="402"/>
        <v>0</v>
      </c>
      <c r="GW439" s="3">
        <v>1</v>
      </c>
      <c r="GX439" s="3">
        <f t="shared" si="403"/>
        <v>0</v>
      </c>
      <c r="HA439" s="3">
        <v>0</v>
      </c>
      <c r="HB439" s="3">
        <v>0</v>
      </c>
      <c r="HC439" s="3">
        <f t="shared" si="404"/>
        <v>0</v>
      </c>
      <c r="HE439" s="3" t="s">
        <v>3</v>
      </c>
      <c r="HF439" s="3" t="s">
        <v>3</v>
      </c>
      <c r="HM439" s="3" t="s">
        <v>3</v>
      </c>
      <c r="HN439" s="3" t="s">
        <v>3</v>
      </c>
      <c r="HO439" s="3" t="s">
        <v>3</v>
      </c>
      <c r="HP439" s="3" t="s">
        <v>3</v>
      </c>
      <c r="HQ439" s="3" t="s">
        <v>3</v>
      </c>
      <c r="HS439" s="3">
        <v>0</v>
      </c>
      <c r="IK439" s="3">
        <v>0</v>
      </c>
    </row>
    <row r="440" spans="1:255" x14ac:dyDescent="0.2">
      <c r="A440" s="2">
        <v>18</v>
      </c>
      <c r="B440" s="2">
        <v>1</v>
      </c>
      <c r="C440" s="2">
        <v>641</v>
      </c>
      <c r="D440" s="2"/>
      <c r="E440" s="2" t="s">
        <v>589</v>
      </c>
      <c r="F440" s="2" t="s">
        <v>560</v>
      </c>
      <c r="G440" s="2" t="s">
        <v>561</v>
      </c>
      <c r="H440" s="2" t="s">
        <v>268</v>
      </c>
      <c r="I440" s="2">
        <f>I432*J440</f>
        <v>1</v>
      </c>
      <c r="J440" s="2">
        <v>1</v>
      </c>
      <c r="K440" s="2">
        <v>1</v>
      </c>
      <c r="L440" s="2"/>
      <c r="M440" s="2"/>
      <c r="N440" s="2"/>
      <c r="O440" s="2">
        <f t="shared" si="380"/>
        <v>256.95999999999998</v>
      </c>
      <c r="P440" s="2">
        <f t="shared" si="381"/>
        <v>256.95999999999998</v>
      </c>
      <c r="Q440" s="2">
        <f t="shared" si="421"/>
        <v>0</v>
      </c>
      <c r="R440" s="2">
        <f t="shared" si="422"/>
        <v>0</v>
      </c>
      <c r="S440" s="2">
        <f t="shared" si="382"/>
        <v>0</v>
      </c>
      <c r="T440" s="2">
        <f t="shared" si="383"/>
        <v>0</v>
      </c>
      <c r="U440" s="2">
        <f t="shared" si="384"/>
        <v>0</v>
      </c>
      <c r="V440" s="2">
        <f t="shared" si="385"/>
        <v>0</v>
      </c>
      <c r="W440" s="2">
        <f t="shared" si="386"/>
        <v>0</v>
      </c>
      <c r="X440" s="2">
        <f t="shared" si="423"/>
        <v>0</v>
      </c>
      <c r="Y440" s="2">
        <f t="shared" si="424"/>
        <v>0</v>
      </c>
      <c r="Z440" s="2"/>
      <c r="AA440" s="2">
        <v>55929113</v>
      </c>
      <c r="AB440" s="2">
        <f t="shared" si="387"/>
        <v>256.95999999999998</v>
      </c>
      <c r="AC440" s="2">
        <f t="shared" si="425"/>
        <v>256.95999999999998</v>
      </c>
      <c r="AD440" s="2">
        <f t="shared" si="426"/>
        <v>0</v>
      </c>
      <c r="AE440" s="2">
        <f t="shared" si="427"/>
        <v>0</v>
      </c>
      <c r="AF440" s="2">
        <f t="shared" si="428"/>
        <v>0</v>
      </c>
      <c r="AG440" s="2">
        <f t="shared" si="388"/>
        <v>0</v>
      </c>
      <c r="AH440" s="2">
        <f t="shared" si="429"/>
        <v>0</v>
      </c>
      <c r="AI440" s="2">
        <f t="shared" si="430"/>
        <v>0</v>
      </c>
      <c r="AJ440" s="2">
        <f t="shared" si="389"/>
        <v>0</v>
      </c>
      <c r="AK440" s="2">
        <v>256.95999999999998</v>
      </c>
      <c r="AL440" s="2">
        <v>256.95999999999998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97</v>
      </c>
      <c r="AU440" s="2">
        <v>51</v>
      </c>
      <c r="AV440" s="2">
        <v>1</v>
      </c>
      <c r="AW440" s="2">
        <v>1</v>
      </c>
      <c r="AX440" s="2"/>
      <c r="AY440" s="2"/>
      <c r="AZ440" s="2">
        <v>1</v>
      </c>
      <c r="BA440" s="2">
        <v>1</v>
      </c>
      <c r="BB440" s="2">
        <v>1</v>
      </c>
      <c r="BC440" s="2">
        <v>1</v>
      </c>
      <c r="BD440" s="2" t="s">
        <v>3</v>
      </c>
      <c r="BE440" s="2" t="s">
        <v>3</v>
      </c>
      <c r="BF440" s="2" t="s">
        <v>3</v>
      </c>
      <c r="BG440" s="2" t="s">
        <v>3</v>
      </c>
      <c r="BH440" s="2">
        <v>3</v>
      </c>
      <c r="BI440" s="2">
        <v>2</v>
      </c>
      <c r="BJ440" s="2" t="s">
        <v>562</v>
      </c>
      <c r="BK440" s="2"/>
      <c r="BL440" s="2"/>
      <c r="BM440" s="2">
        <v>67</v>
      </c>
      <c r="BN440" s="2">
        <v>0</v>
      </c>
      <c r="BO440" s="2" t="s">
        <v>3</v>
      </c>
      <c r="BP440" s="2">
        <v>0</v>
      </c>
      <c r="BQ440" s="2">
        <v>40</v>
      </c>
      <c r="BR440" s="2">
        <v>0</v>
      </c>
      <c r="BS440" s="2">
        <v>1</v>
      </c>
      <c r="BT440" s="2">
        <v>1</v>
      </c>
      <c r="BU440" s="2">
        <v>1</v>
      </c>
      <c r="BV440" s="2">
        <v>1</v>
      </c>
      <c r="BW440" s="2">
        <v>1</v>
      </c>
      <c r="BX440" s="2">
        <v>1</v>
      </c>
      <c r="BY440" s="2" t="s">
        <v>3</v>
      </c>
      <c r="BZ440" s="2">
        <v>97</v>
      </c>
      <c r="CA440" s="2">
        <v>51</v>
      </c>
      <c r="CB440" s="2" t="s">
        <v>3</v>
      </c>
      <c r="CC440" s="2"/>
      <c r="CD440" s="2"/>
      <c r="CE440" s="2">
        <v>1566</v>
      </c>
      <c r="CF440" s="2">
        <v>0</v>
      </c>
      <c r="CG440" s="2">
        <v>0</v>
      </c>
      <c r="CH440" s="2"/>
      <c r="CI440" s="2"/>
      <c r="CJ440" s="2"/>
      <c r="CK440" s="2"/>
      <c r="CL440" s="2"/>
      <c r="CM440" s="2">
        <v>0</v>
      </c>
      <c r="CN440" s="2" t="s">
        <v>1252</v>
      </c>
      <c r="CO440" s="2">
        <v>0</v>
      </c>
      <c r="CP440" s="2">
        <f t="shared" si="390"/>
        <v>256.95999999999998</v>
      </c>
      <c r="CQ440" s="2">
        <f t="shared" si="391"/>
        <v>256.95999999999998</v>
      </c>
      <c r="CR440" s="2">
        <f t="shared" si="431"/>
        <v>0</v>
      </c>
      <c r="CS440" s="2">
        <f t="shared" si="432"/>
        <v>0</v>
      </c>
      <c r="CT440" s="2">
        <f t="shared" si="392"/>
        <v>0</v>
      </c>
      <c r="CU440" s="2">
        <f t="shared" si="393"/>
        <v>0</v>
      </c>
      <c r="CV440" s="2">
        <f t="shared" si="394"/>
        <v>0</v>
      </c>
      <c r="CW440" s="2">
        <f t="shared" si="395"/>
        <v>0</v>
      </c>
      <c r="CX440" s="2">
        <f t="shared" si="396"/>
        <v>0</v>
      </c>
      <c r="CY440" s="2">
        <f t="shared" si="433"/>
        <v>0</v>
      </c>
      <c r="CZ440" s="2">
        <f t="shared" si="434"/>
        <v>0</v>
      </c>
      <c r="DA440" s="2"/>
      <c r="DB440" s="2"/>
      <c r="DC440" s="2" t="s">
        <v>3</v>
      </c>
      <c r="DD440" s="2" t="s">
        <v>3</v>
      </c>
      <c r="DE440" s="2" t="s">
        <v>3</v>
      </c>
      <c r="DF440" s="2" t="s">
        <v>3</v>
      </c>
      <c r="DG440" s="2" t="s">
        <v>3</v>
      </c>
      <c r="DH440" s="2" t="s">
        <v>3</v>
      </c>
      <c r="DI440" s="2" t="s">
        <v>3</v>
      </c>
      <c r="DJ440" s="2" t="s">
        <v>3</v>
      </c>
      <c r="DK440" s="2" t="s">
        <v>3</v>
      </c>
      <c r="DL440" s="2" t="s">
        <v>3</v>
      </c>
      <c r="DM440" s="2" t="s">
        <v>3</v>
      </c>
      <c r="DN440" s="2">
        <v>0</v>
      </c>
      <c r="DO440" s="2">
        <v>0</v>
      </c>
      <c r="DP440" s="2">
        <v>1</v>
      </c>
      <c r="DQ440" s="2">
        <v>1</v>
      </c>
      <c r="DR440" s="2"/>
      <c r="DS440" s="2"/>
      <c r="DT440" s="2"/>
      <c r="DU440" s="2">
        <v>1010</v>
      </c>
      <c r="DV440" s="2" t="s">
        <v>268</v>
      </c>
      <c r="DW440" s="2" t="s">
        <v>268</v>
      </c>
      <c r="DX440" s="2">
        <v>1</v>
      </c>
      <c r="DY440" s="2"/>
      <c r="DZ440" s="2" t="s">
        <v>3</v>
      </c>
      <c r="EA440" s="2" t="s">
        <v>3</v>
      </c>
      <c r="EB440" s="2" t="s">
        <v>3</v>
      </c>
      <c r="EC440" s="2" t="s">
        <v>3</v>
      </c>
      <c r="ED440" s="2"/>
      <c r="EE440" s="2">
        <v>55393699</v>
      </c>
      <c r="EF440" s="2">
        <v>40</v>
      </c>
      <c r="EG440" s="2" t="s">
        <v>26</v>
      </c>
      <c r="EH440" s="2">
        <v>0</v>
      </c>
      <c r="EI440" s="2" t="s">
        <v>3</v>
      </c>
      <c r="EJ440" s="2">
        <v>2</v>
      </c>
      <c r="EK440" s="2">
        <v>67</v>
      </c>
      <c r="EL440" s="2" t="s">
        <v>72</v>
      </c>
      <c r="EM440" s="2" t="s">
        <v>73</v>
      </c>
      <c r="EN440" s="2"/>
      <c r="EO440" s="2" t="s">
        <v>67</v>
      </c>
      <c r="EP440" s="2"/>
      <c r="EQ440" s="2">
        <v>0</v>
      </c>
      <c r="ER440" s="2">
        <v>256.95999999999998</v>
      </c>
      <c r="ES440" s="2">
        <v>256.95999999999998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>
        <v>0</v>
      </c>
      <c r="FR440" s="2">
        <v>0</v>
      </c>
      <c r="FS440" s="2">
        <v>0</v>
      </c>
      <c r="FT440" s="2"/>
      <c r="FU440" s="2"/>
      <c r="FV440" s="2"/>
      <c r="FW440" s="2"/>
      <c r="FX440" s="2">
        <v>97</v>
      </c>
      <c r="FY440" s="2">
        <v>51</v>
      </c>
      <c r="FZ440" s="2"/>
      <c r="GA440" s="2" t="s">
        <v>3</v>
      </c>
      <c r="GB440" s="2"/>
      <c r="GC440" s="2"/>
      <c r="GD440" s="2">
        <v>1</v>
      </c>
      <c r="GE440" s="2"/>
      <c r="GF440" s="2">
        <v>398472290</v>
      </c>
      <c r="GG440" s="2">
        <v>2</v>
      </c>
      <c r="GH440" s="2">
        <v>1</v>
      </c>
      <c r="GI440" s="2">
        <v>-2</v>
      </c>
      <c r="GJ440" s="2">
        <v>0</v>
      </c>
      <c r="GK440" s="2">
        <v>0</v>
      </c>
      <c r="GL440" s="2">
        <f t="shared" si="397"/>
        <v>0</v>
      </c>
      <c r="GM440" s="2">
        <f t="shared" si="398"/>
        <v>256.95999999999998</v>
      </c>
      <c r="GN440" s="2">
        <f t="shared" si="399"/>
        <v>0</v>
      </c>
      <c r="GO440" s="2">
        <f t="shared" si="400"/>
        <v>256.95999999999998</v>
      </c>
      <c r="GP440" s="2">
        <f t="shared" si="401"/>
        <v>0</v>
      </c>
      <c r="GQ440" s="2"/>
      <c r="GR440" s="2">
        <v>0</v>
      </c>
      <c r="GS440" s="2">
        <v>3</v>
      </c>
      <c r="GT440" s="2">
        <v>0</v>
      </c>
      <c r="GU440" s="2" t="s">
        <v>3</v>
      </c>
      <c r="GV440" s="2">
        <f t="shared" si="402"/>
        <v>0</v>
      </c>
      <c r="GW440" s="2">
        <v>1</v>
      </c>
      <c r="GX440" s="2">
        <f t="shared" si="403"/>
        <v>0</v>
      </c>
      <c r="GY440" s="2"/>
      <c r="GZ440" s="2"/>
      <c r="HA440" s="2">
        <v>0</v>
      </c>
      <c r="HB440" s="2">
        <v>0</v>
      </c>
      <c r="HC440" s="2">
        <f t="shared" si="404"/>
        <v>0</v>
      </c>
      <c r="HD440" s="2"/>
      <c r="HE440" s="2" t="s">
        <v>3</v>
      </c>
      <c r="HF440" s="2" t="s">
        <v>3</v>
      </c>
      <c r="HG440" s="2"/>
      <c r="HH440" s="2"/>
      <c r="HI440" s="2"/>
      <c r="HJ440" s="2"/>
      <c r="HK440" s="2"/>
      <c r="HL440" s="2"/>
      <c r="HM440" s="2" t="s">
        <v>3</v>
      </c>
      <c r="HN440" s="2" t="s">
        <v>3</v>
      </c>
      <c r="HO440" s="2" t="s">
        <v>3</v>
      </c>
      <c r="HP440" s="2" t="s">
        <v>3</v>
      </c>
      <c r="HQ440" s="2" t="s">
        <v>3</v>
      </c>
      <c r="HR440" s="2"/>
      <c r="HS440" s="2">
        <v>0</v>
      </c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>
        <v>0</v>
      </c>
      <c r="IL440" s="2"/>
      <c r="IM440" s="2"/>
      <c r="IN440" s="2"/>
      <c r="IO440" s="2"/>
      <c r="IP440" s="2"/>
      <c r="IQ440" s="2"/>
      <c r="IR440" s="2"/>
      <c r="IS440" s="2"/>
      <c r="IT440" s="2"/>
      <c r="IU440" s="2"/>
    </row>
    <row r="441" spans="1:255" x14ac:dyDescent="0.2">
      <c r="A441" s="3">
        <v>18</v>
      </c>
      <c r="B441" s="3">
        <v>1</v>
      </c>
      <c r="C441" s="3">
        <v>655</v>
      </c>
      <c r="E441" s="3" t="s">
        <v>589</v>
      </c>
      <c r="F441" s="3" t="s">
        <v>560</v>
      </c>
      <c r="G441" s="3" t="s">
        <v>561</v>
      </c>
      <c r="H441" s="3" t="s">
        <v>268</v>
      </c>
      <c r="I441" s="3">
        <f>I433*J441</f>
        <v>1</v>
      </c>
      <c r="J441" s="3">
        <v>1</v>
      </c>
      <c r="K441" s="3">
        <v>1</v>
      </c>
      <c r="O441" s="3">
        <f t="shared" si="380"/>
        <v>2608.14</v>
      </c>
      <c r="P441" s="3">
        <f t="shared" si="381"/>
        <v>2608.14</v>
      </c>
      <c r="Q441" s="3">
        <f t="shared" si="421"/>
        <v>0</v>
      </c>
      <c r="R441" s="3">
        <f t="shared" si="422"/>
        <v>0</v>
      </c>
      <c r="S441" s="3">
        <f t="shared" si="382"/>
        <v>0</v>
      </c>
      <c r="T441" s="3">
        <f t="shared" si="383"/>
        <v>0</v>
      </c>
      <c r="U441" s="3">
        <f t="shared" si="384"/>
        <v>0</v>
      </c>
      <c r="V441" s="3">
        <f t="shared" si="385"/>
        <v>0</v>
      </c>
      <c r="W441" s="3">
        <f t="shared" si="386"/>
        <v>0</v>
      </c>
      <c r="X441" s="3">
        <f t="shared" si="423"/>
        <v>0</v>
      </c>
      <c r="Y441" s="3">
        <f t="shared" si="424"/>
        <v>0</v>
      </c>
      <c r="AA441" s="3">
        <v>55929115</v>
      </c>
      <c r="AB441" s="3">
        <f t="shared" si="387"/>
        <v>256.95999999999998</v>
      </c>
      <c r="AC441" s="3">
        <f t="shared" si="425"/>
        <v>256.95999999999998</v>
      </c>
      <c r="AD441" s="3">
        <f t="shared" si="426"/>
        <v>0</v>
      </c>
      <c r="AE441" s="3">
        <f t="shared" si="427"/>
        <v>0</v>
      </c>
      <c r="AF441" s="3">
        <f t="shared" si="428"/>
        <v>0</v>
      </c>
      <c r="AG441" s="3">
        <f t="shared" si="388"/>
        <v>0</v>
      </c>
      <c r="AH441" s="3">
        <f t="shared" si="429"/>
        <v>0</v>
      </c>
      <c r="AI441" s="3">
        <f t="shared" si="430"/>
        <v>0</v>
      </c>
      <c r="AJ441" s="3">
        <f t="shared" si="389"/>
        <v>0</v>
      </c>
      <c r="AK441" s="3">
        <v>256.95999999999998</v>
      </c>
      <c r="AL441" s="3">
        <v>256.95999999999998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97</v>
      </c>
      <c r="AU441" s="3">
        <v>51</v>
      </c>
      <c r="AV441" s="3">
        <v>1</v>
      </c>
      <c r="AW441" s="3">
        <v>1</v>
      </c>
      <c r="AZ441" s="3">
        <v>1</v>
      </c>
      <c r="BA441" s="3">
        <v>1</v>
      </c>
      <c r="BB441" s="3">
        <v>1</v>
      </c>
      <c r="BC441" s="3">
        <v>10.15</v>
      </c>
      <c r="BD441" s="3" t="s">
        <v>3</v>
      </c>
      <c r="BE441" s="3" t="s">
        <v>3</v>
      </c>
      <c r="BF441" s="3" t="s">
        <v>3</v>
      </c>
      <c r="BG441" s="3" t="s">
        <v>3</v>
      </c>
      <c r="BH441" s="3">
        <v>3</v>
      </c>
      <c r="BI441" s="3">
        <v>2</v>
      </c>
      <c r="BJ441" s="3" t="s">
        <v>562</v>
      </c>
      <c r="BM441" s="3">
        <v>67</v>
      </c>
      <c r="BN441" s="3">
        <v>0</v>
      </c>
      <c r="BO441" s="3" t="s">
        <v>560</v>
      </c>
      <c r="BP441" s="3">
        <v>1</v>
      </c>
      <c r="BQ441" s="3">
        <v>40</v>
      </c>
      <c r="BR441" s="3">
        <v>0</v>
      </c>
      <c r="BS441" s="3">
        <v>1</v>
      </c>
      <c r="BT441" s="3">
        <v>1</v>
      </c>
      <c r="BU441" s="3">
        <v>1</v>
      </c>
      <c r="BV441" s="3">
        <v>1</v>
      </c>
      <c r="BW441" s="3">
        <v>1</v>
      </c>
      <c r="BX441" s="3">
        <v>1</v>
      </c>
      <c r="BY441" s="3" t="s">
        <v>3</v>
      </c>
      <c r="BZ441" s="3">
        <v>97</v>
      </c>
      <c r="CA441" s="3">
        <v>51</v>
      </c>
      <c r="CB441" s="3" t="s">
        <v>3</v>
      </c>
      <c r="CE441" s="3">
        <v>1566</v>
      </c>
      <c r="CF441" s="3">
        <v>0</v>
      </c>
      <c r="CG441" s="3">
        <v>0</v>
      </c>
      <c r="CM441" s="3">
        <v>0</v>
      </c>
      <c r="CN441" s="3" t="s">
        <v>1252</v>
      </c>
      <c r="CO441" s="3">
        <v>0</v>
      </c>
      <c r="CP441" s="3">
        <f t="shared" si="390"/>
        <v>2608.14</v>
      </c>
      <c r="CQ441" s="3">
        <f t="shared" si="391"/>
        <v>2608.14</v>
      </c>
      <c r="CR441" s="3">
        <f t="shared" si="431"/>
        <v>0</v>
      </c>
      <c r="CS441" s="3">
        <f t="shared" si="432"/>
        <v>0</v>
      </c>
      <c r="CT441" s="3">
        <f t="shared" si="392"/>
        <v>0</v>
      </c>
      <c r="CU441" s="3">
        <f t="shared" si="393"/>
        <v>0</v>
      </c>
      <c r="CV441" s="3">
        <f t="shared" si="394"/>
        <v>0</v>
      </c>
      <c r="CW441" s="3">
        <f t="shared" si="395"/>
        <v>0</v>
      </c>
      <c r="CX441" s="3">
        <f t="shared" si="396"/>
        <v>0</v>
      </c>
      <c r="CY441" s="3">
        <f t="shared" si="433"/>
        <v>0</v>
      </c>
      <c r="CZ441" s="3">
        <f t="shared" si="434"/>
        <v>0</v>
      </c>
      <c r="DC441" s="3" t="s">
        <v>3</v>
      </c>
      <c r="DD441" s="3" t="s">
        <v>3</v>
      </c>
      <c r="DE441" s="3" t="s">
        <v>3</v>
      </c>
      <c r="DF441" s="3" t="s">
        <v>3</v>
      </c>
      <c r="DG441" s="3" t="s">
        <v>3</v>
      </c>
      <c r="DH441" s="3" t="s">
        <v>3</v>
      </c>
      <c r="DI441" s="3" t="s">
        <v>3</v>
      </c>
      <c r="DJ441" s="3" t="s">
        <v>3</v>
      </c>
      <c r="DK441" s="3" t="s">
        <v>3</v>
      </c>
      <c r="DL441" s="3" t="s">
        <v>3</v>
      </c>
      <c r="DM441" s="3" t="s">
        <v>3</v>
      </c>
      <c r="DN441" s="3">
        <v>0</v>
      </c>
      <c r="DO441" s="3">
        <v>0</v>
      </c>
      <c r="DP441" s="3">
        <v>1</v>
      </c>
      <c r="DQ441" s="3">
        <v>1</v>
      </c>
      <c r="DU441" s="3">
        <v>1010</v>
      </c>
      <c r="DV441" s="3" t="s">
        <v>268</v>
      </c>
      <c r="DW441" s="3" t="s">
        <v>268</v>
      </c>
      <c r="DX441" s="3">
        <v>1</v>
      </c>
      <c r="DZ441" s="3" t="s">
        <v>3</v>
      </c>
      <c r="EA441" s="3" t="s">
        <v>3</v>
      </c>
      <c r="EB441" s="3" t="s">
        <v>3</v>
      </c>
      <c r="EC441" s="3" t="s">
        <v>3</v>
      </c>
      <c r="EE441" s="3">
        <v>55393699</v>
      </c>
      <c r="EF441" s="3">
        <v>40</v>
      </c>
      <c r="EG441" s="3" t="s">
        <v>26</v>
      </c>
      <c r="EH441" s="3">
        <v>0</v>
      </c>
      <c r="EI441" s="3" t="s">
        <v>3</v>
      </c>
      <c r="EJ441" s="3">
        <v>2</v>
      </c>
      <c r="EK441" s="3">
        <v>67</v>
      </c>
      <c r="EL441" s="3" t="s">
        <v>72</v>
      </c>
      <c r="EM441" s="3" t="s">
        <v>73</v>
      </c>
      <c r="EO441" s="3" t="s">
        <v>67</v>
      </c>
      <c r="EQ441" s="3">
        <v>0</v>
      </c>
      <c r="ER441" s="3">
        <v>256.95999999999998</v>
      </c>
      <c r="ES441" s="3">
        <v>256.95999999999998</v>
      </c>
      <c r="ET441" s="3">
        <v>0</v>
      </c>
      <c r="EU441" s="3">
        <v>0</v>
      </c>
      <c r="EV441" s="3">
        <v>0</v>
      </c>
      <c r="EW441" s="3">
        <v>0</v>
      </c>
      <c r="EX441" s="3">
        <v>0</v>
      </c>
      <c r="FQ441" s="3">
        <v>0</v>
      </c>
      <c r="FR441" s="3">
        <v>0</v>
      </c>
      <c r="FS441" s="3">
        <v>0</v>
      </c>
      <c r="FX441" s="3">
        <v>97</v>
      </c>
      <c r="FY441" s="3">
        <v>51</v>
      </c>
      <c r="GA441" s="3" t="s">
        <v>3</v>
      </c>
      <c r="GD441" s="3">
        <v>1</v>
      </c>
      <c r="GF441" s="3">
        <v>398472290</v>
      </c>
      <c r="GG441" s="3">
        <v>2</v>
      </c>
      <c r="GH441" s="3">
        <v>1</v>
      </c>
      <c r="GI441" s="3">
        <v>2</v>
      </c>
      <c r="GJ441" s="3">
        <v>0</v>
      </c>
      <c r="GK441" s="3">
        <v>0</v>
      </c>
      <c r="GL441" s="3">
        <f t="shared" si="397"/>
        <v>0</v>
      </c>
      <c r="GM441" s="3">
        <f t="shared" si="398"/>
        <v>2608.14</v>
      </c>
      <c r="GN441" s="3">
        <f t="shared" si="399"/>
        <v>0</v>
      </c>
      <c r="GO441" s="3">
        <f t="shared" si="400"/>
        <v>2608.14</v>
      </c>
      <c r="GP441" s="3">
        <f t="shared" si="401"/>
        <v>0</v>
      </c>
      <c r="GR441" s="3">
        <v>0</v>
      </c>
      <c r="GS441" s="3">
        <v>3</v>
      </c>
      <c r="GT441" s="3">
        <v>0</v>
      </c>
      <c r="GU441" s="3" t="s">
        <v>3</v>
      </c>
      <c r="GV441" s="3">
        <f t="shared" si="402"/>
        <v>0</v>
      </c>
      <c r="GW441" s="3">
        <v>1</v>
      </c>
      <c r="GX441" s="3">
        <f t="shared" si="403"/>
        <v>0</v>
      </c>
      <c r="HA441" s="3">
        <v>0</v>
      </c>
      <c r="HB441" s="3">
        <v>0</v>
      </c>
      <c r="HC441" s="3">
        <f t="shared" si="404"/>
        <v>0</v>
      </c>
      <c r="HE441" s="3" t="s">
        <v>3</v>
      </c>
      <c r="HF441" s="3" t="s">
        <v>3</v>
      </c>
      <c r="HM441" s="3" t="s">
        <v>3</v>
      </c>
      <c r="HN441" s="3" t="s">
        <v>3</v>
      </c>
      <c r="HO441" s="3" t="s">
        <v>3</v>
      </c>
      <c r="HP441" s="3" t="s">
        <v>3</v>
      </c>
      <c r="HQ441" s="3" t="s">
        <v>3</v>
      </c>
      <c r="HS441" s="3">
        <v>0</v>
      </c>
      <c r="IK441" s="3">
        <v>0</v>
      </c>
    </row>
    <row r="442" spans="1:255" x14ac:dyDescent="0.2">
      <c r="A442" s="2">
        <v>18</v>
      </c>
      <c r="B442" s="2">
        <v>1</v>
      </c>
      <c r="C442" s="2">
        <v>640</v>
      </c>
      <c r="D442" s="2"/>
      <c r="E442" s="2" t="s">
        <v>590</v>
      </c>
      <c r="F442" s="2" t="s">
        <v>564</v>
      </c>
      <c r="G442" s="2" t="s">
        <v>565</v>
      </c>
      <c r="H442" s="2" t="s">
        <v>268</v>
      </c>
      <c r="I442" s="2">
        <f>I432*J442</f>
        <v>1</v>
      </c>
      <c r="J442" s="2">
        <v>1</v>
      </c>
      <c r="K442" s="2">
        <v>1</v>
      </c>
      <c r="L442" s="2"/>
      <c r="M442" s="2"/>
      <c r="N442" s="2"/>
      <c r="O442" s="2">
        <f t="shared" si="380"/>
        <v>134.03</v>
      </c>
      <c r="P442" s="2">
        <f t="shared" si="381"/>
        <v>134.03</v>
      </c>
      <c r="Q442" s="2">
        <f t="shared" si="421"/>
        <v>0</v>
      </c>
      <c r="R442" s="2">
        <f t="shared" si="422"/>
        <v>0</v>
      </c>
      <c r="S442" s="2">
        <f t="shared" si="382"/>
        <v>0</v>
      </c>
      <c r="T442" s="2">
        <f t="shared" si="383"/>
        <v>0</v>
      </c>
      <c r="U442" s="2">
        <f t="shared" si="384"/>
        <v>0</v>
      </c>
      <c r="V442" s="2">
        <f t="shared" si="385"/>
        <v>0</v>
      </c>
      <c r="W442" s="2">
        <f t="shared" si="386"/>
        <v>0</v>
      </c>
      <c r="X442" s="2">
        <f t="shared" si="423"/>
        <v>0</v>
      </c>
      <c r="Y442" s="2">
        <f t="shared" si="424"/>
        <v>0</v>
      </c>
      <c r="Z442" s="2"/>
      <c r="AA442" s="2">
        <v>55929113</v>
      </c>
      <c r="AB442" s="2">
        <f t="shared" si="387"/>
        <v>134.03</v>
      </c>
      <c r="AC442" s="2">
        <f t="shared" si="425"/>
        <v>134.03</v>
      </c>
      <c r="AD442" s="2">
        <f t="shared" si="426"/>
        <v>0</v>
      </c>
      <c r="AE442" s="2">
        <f t="shared" si="427"/>
        <v>0</v>
      </c>
      <c r="AF442" s="2">
        <f t="shared" si="428"/>
        <v>0</v>
      </c>
      <c r="AG442" s="2">
        <f t="shared" si="388"/>
        <v>0</v>
      </c>
      <c r="AH442" s="2">
        <f t="shared" si="429"/>
        <v>0</v>
      </c>
      <c r="AI442" s="2">
        <f t="shared" si="430"/>
        <v>0</v>
      </c>
      <c r="AJ442" s="2">
        <f t="shared" si="389"/>
        <v>0</v>
      </c>
      <c r="AK442" s="2">
        <v>134.03</v>
      </c>
      <c r="AL442" s="2">
        <v>134.03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1</v>
      </c>
      <c r="AW442" s="2">
        <v>1</v>
      </c>
      <c r="AX442" s="2"/>
      <c r="AY442" s="2"/>
      <c r="AZ442" s="2">
        <v>1</v>
      </c>
      <c r="BA442" s="2">
        <v>1</v>
      </c>
      <c r="BB442" s="2">
        <v>1</v>
      </c>
      <c r="BC442" s="2">
        <v>1</v>
      </c>
      <c r="BD442" s="2" t="s">
        <v>3</v>
      </c>
      <c r="BE442" s="2" t="s">
        <v>3</v>
      </c>
      <c r="BF442" s="2" t="s">
        <v>3</v>
      </c>
      <c r="BG442" s="2" t="s">
        <v>3</v>
      </c>
      <c r="BH442" s="2">
        <v>3</v>
      </c>
      <c r="BI442" s="2">
        <v>2</v>
      </c>
      <c r="BJ442" s="2" t="s">
        <v>566</v>
      </c>
      <c r="BK442" s="2"/>
      <c r="BL442" s="2"/>
      <c r="BM442" s="2">
        <v>1618</v>
      </c>
      <c r="BN442" s="2">
        <v>0</v>
      </c>
      <c r="BO442" s="2" t="s">
        <v>3</v>
      </c>
      <c r="BP442" s="2">
        <v>0</v>
      </c>
      <c r="BQ442" s="2">
        <v>201</v>
      </c>
      <c r="BR442" s="2">
        <v>0</v>
      </c>
      <c r="BS442" s="2">
        <v>1</v>
      </c>
      <c r="BT442" s="2">
        <v>1</v>
      </c>
      <c r="BU442" s="2">
        <v>1</v>
      </c>
      <c r="BV442" s="2">
        <v>1</v>
      </c>
      <c r="BW442" s="2">
        <v>1</v>
      </c>
      <c r="BX442" s="2">
        <v>1</v>
      </c>
      <c r="BY442" s="2" t="s">
        <v>3</v>
      </c>
      <c r="BZ442" s="2">
        <v>0</v>
      </c>
      <c r="CA442" s="2">
        <v>0</v>
      </c>
      <c r="CB442" s="2" t="s">
        <v>3</v>
      </c>
      <c r="CC442" s="2"/>
      <c r="CD442" s="2"/>
      <c r="CE442" s="2">
        <v>1566</v>
      </c>
      <c r="CF442" s="2">
        <v>0</v>
      </c>
      <c r="CG442" s="2">
        <v>0</v>
      </c>
      <c r="CH442" s="2"/>
      <c r="CI442" s="2"/>
      <c r="CJ442" s="2"/>
      <c r="CK442" s="2"/>
      <c r="CL442" s="2"/>
      <c r="CM442" s="2">
        <v>0</v>
      </c>
      <c r="CN442" s="2" t="s">
        <v>3</v>
      </c>
      <c r="CO442" s="2">
        <v>0</v>
      </c>
      <c r="CP442" s="2">
        <f t="shared" si="390"/>
        <v>134.03</v>
      </c>
      <c r="CQ442" s="2">
        <f t="shared" si="391"/>
        <v>134.03</v>
      </c>
      <c r="CR442" s="2">
        <f t="shared" si="431"/>
        <v>0</v>
      </c>
      <c r="CS442" s="2">
        <f t="shared" si="432"/>
        <v>0</v>
      </c>
      <c r="CT442" s="2">
        <f t="shared" si="392"/>
        <v>0</v>
      </c>
      <c r="CU442" s="2">
        <f t="shared" si="393"/>
        <v>0</v>
      </c>
      <c r="CV442" s="2">
        <f t="shared" si="394"/>
        <v>0</v>
      </c>
      <c r="CW442" s="2">
        <f t="shared" si="395"/>
        <v>0</v>
      </c>
      <c r="CX442" s="2">
        <f t="shared" si="396"/>
        <v>0</v>
      </c>
      <c r="CY442" s="2">
        <f t="shared" si="433"/>
        <v>0</v>
      </c>
      <c r="CZ442" s="2">
        <f t="shared" si="434"/>
        <v>0</v>
      </c>
      <c r="DA442" s="2"/>
      <c r="DB442" s="2"/>
      <c r="DC442" s="2" t="s">
        <v>3</v>
      </c>
      <c r="DD442" s="2" t="s">
        <v>3</v>
      </c>
      <c r="DE442" s="2" t="s">
        <v>3</v>
      </c>
      <c r="DF442" s="2" t="s">
        <v>3</v>
      </c>
      <c r="DG442" s="2" t="s">
        <v>3</v>
      </c>
      <c r="DH442" s="2" t="s">
        <v>3</v>
      </c>
      <c r="DI442" s="2" t="s">
        <v>3</v>
      </c>
      <c r="DJ442" s="2" t="s">
        <v>3</v>
      </c>
      <c r="DK442" s="2" t="s">
        <v>3</v>
      </c>
      <c r="DL442" s="2" t="s">
        <v>3</v>
      </c>
      <c r="DM442" s="2" t="s">
        <v>3</v>
      </c>
      <c r="DN442" s="2">
        <v>0</v>
      </c>
      <c r="DO442" s="2">
        <v>0</v>
      </c>
      <c r="DP442" s="2">
        <v>1</v>
      </c>
      <c r="DQ442" s="2">
        <v>1</v>
      </c>
      <c r="DR442" s="2"/>
      <c r="DS442" s="2"/>
      <c r="DT442" s="2"/>
      <c r="DU442" s="2">
        <v>1010</v>
      </c>
      <c r="DV442" s="2" t="s">
        <v>268</v>
      </c>
      <c r="DW442" s="2" t="s">
        <v>268</v>
      </c>
      <c r="DX442" s="2">
        <v>1</v>
      </c>
      <c r="DY442" s="2"/>
      <c r="DZ442" s="2" t="s">
        <v>3</v>
      </c>
      <c r="EA442" s="2" t="s">
        <v>3</v>
      </c>
      <c r="EB442" s="2" t="s">
        <v>3</v>
      </c>
      <c r="EC442" s="2" t="s">
        <v>3</v>
      </c>
      <c r="ED442" s="2"/>
      <c r="EE442" s="2">
        <v>55393729</v>
      </c>
      <c r="EF442" s="2">
        <v>201</v>
      </c>
      <c r="EG442" s="2" t="s">
        <v>270</v>
      </c>
      <c r="EH442" s="2">
        <v>0</v>
      </c>
      <c r="EI442" s="2" t="s">
        <v>3</v>
      </c>
      <c r="EJ442" s="2">
        <v>2</v>
      </c>
      <c r="EK442" s="2">
        <v>1618</v>
      </c>
      <c r="EL442" s="2" t="s">
        <v>271</v>
      </c>
      <c r="EM442" s="2" t="s">
        <v>272</v>
      </c>
      <c r="EN442" s="2"/>
      <c r="EO442" s="2" t="s">
        <v>3</v>
      </c>
      <c r="EP442" s="2"/>
      <c r="EQ442" s="2">
        <v>0</v>
      </c>
      <c r="ER442" s="2">
        <v>134.03</v>
      </c>
      <c r="ES442" s="2">
        <v>134.03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>
        <v>0</v>
      </c>
      <c r="FR442" s="2">
        <v>0</v>
      </c>
      <c r="FS442" s="2">
        <v>0</v>
      </c>
      <c r="FT442" s="2"/>
      <c r="FU442" s="2"/>
      <c r="FV442" s="2"/>
      <c r="FW442" s="2"/>
      <c r="FX442" s="2">
        <v>0</v>
      </c>
      <c r="FY442" s="2">
        <v>0</v>
      </c>
      <c r="FZ442" s="2"/>
      <c r="GA442" s="2" t="s">
        <v>3</v>
      </c>
      <c r="GB442" s="2"/>
      <c r="GC442" s="2"/>
      <c r="GD442" s="2">
        <v>1</v>
      </c>
      <c r="GE442" s="2"/>
      <c r="GF442" s="2">
        <v>-1124945702</v>
      </c>
      <c r="GG442" s="2">
        <v>2</v>
      </c>
      <c r="GH442" s="2">
        <v>1</v>
      </c>
      <c r="GI442" s="2">
        <v>-2</v>
      </c>
      <c r="GJ442" s="2">
        <v>0</v>
      </c>
      <c r="GK442" s="2">
        <v>0</v>
      </c>
      <c r="GL442" s="2">
        <f t="shared" si="397"/>
        <v>0</v>
      </c>
      <c r="GM442" s="2">
        <f t="shared" si="398"/>
        <v>134.03</v>
      </c>
      <c r="GN442" s="2">
        <f t="shared" si="399"/>
        <v>0</v>
      </c>
      <c r="GO442" s="2">
        <f t="shared" si="400"/>
        <v>134.03</v>
      </c>
      <c r="GP442" s="2">
        <f t="shared" si="401"/>
        <v>0</v>
      </c>
      <c r="GQ442" s="2"/>
      <c r="GR442" s="2">
        <v>0</v>
      </c>
      <c r="GS442" s="2">
        <v>3</v>
      </c>
      <c r="GT442" s="2">
        <v>0</v>
      </c>
      <c r="GU442" s="2" t="s">
        <v>3</v>
      </c>
      <c r="GV442" s="2">
        <f t="shared" si="402"/>
        <v>0</v>
      </c>
      <c r="GW442" s="2">
        <v>1</v>
      </c>
      <c r="GX442" s="2">
        <f t="shared" si="403"/>
        <v>0</v>
      </c>
      <c r="GY442" s="2"/>
      <c r="GZ442" s="2"/>
      <c r="HA442" s="2">
        <v>0</v>
      </c>
      <c r="HB442" s="2">
        <v>0</v>
      </c>
      <c r="HC442" s="2">
        <f t="shared" si="404"/>
        <v>0</v>
      </c>
      <c r="HD442" s="2"/>
      <c r="HE442" s="2" t="s">
        <v>3</v>
      </c>
      <c r="HF442" s="2" t="s">
        <v>3</v>
      </c>
      <c r="HG442" s="2"/>
      <c r="HH442" s="2"/>
      <c r="HI442" s="2"/>
      <c r="HJ442" s="2"/>
      <c r="HK442" s="2"/>
      <c r="HL442" s="2"/>
      <c r="HM442" s="2" t="s">
        <v>3</v>
      </c>
      <c r="HN442" s="2" t="s">
        <v>3</v>
      </c>
      <c r="HO442" s="2" t="s">
        <v>3</v>
      </c>
      <c r="HP442" s="2" t="s">
        <v>3</v>
      </c>
      <c r="HQ442" s="2" t="s">
        <v>3</v>
      </c>
      <c r="HR442" s="2"/>
      <c r="HS442" s="2">
        <v>0</v>
      </c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>
        <v>0</v>
      </c>
      <c r="IL442" s="2"/>
      <c r="IM442" s="2"/>
      <c r="IN442" s="2"/>
      <c r="IO442" s="2"/>
      <c r="IP442" s="2"/>
      <c r="IQ442" s="2"/>
      <c r="IR442" s="2"/>
      <c r="IS442" s="2"/>
      <c r="IT442" s="2"/>
      <c r="IU442" s="2"/>
    </row>
    <row r="443" spans="1:255" x14ac:dyDescent="0.2">
      <c r="A443" s="3">
        <v>18</v>
      </c>
      <c r="B443" s="3">
        <v>1</v>
      </c>
      <c r="C443" s="3">
        <v>654</v>
      </c>
      <c r="E443" s="3" t="s">
        <v>590</v>
      </c>
      <c r="F443" s="3" t="s">
        <v>564</v>
      </c>
      <c r="G443" s="3" t="s">
        <v>565</v>
      </c>
      <c r="H443" s="3" t="s">
        <v>268</v>
      </c>
      <c r="I443" s="3">
        <f>I433*J443</f>
        <v>1</v>
      </c>
      <c r="J443" s="3">
        <v>1</v>
      </c>
      <c r="K443" s="3">
        <v>1</v>
      </c>
      <c r="O443" s="3">
        <f t="shared" si="380"/>
        <v>1223.69</v>
      </c>
      <c r="P443" s="3">
        <f t="shared" si="381"/>
        <v>1223.69</v>
      </c>
      <c r="Q443" s="3">
        <f t="shared" si="421"/>
        <v>0</v>
      </c>
      <c r="R443" s="3">
        <f t="shared" si="422"/>
        <v>0</v>
      </c>
      <c r="S443" s="3">
        <f t="shared" si="382"/>
        <v>0</v>
      </c>
      <c r="T443" s="3">
        <f t="shared" si="383"/>
        <v>0</v>
      </c>
      <c r="U443" s="3">
        <f t="shared" si="384"/>
        <v>0</v>
      </c>
      <c r="V443" s="3">
        <f t="shared" si="385"/>
        <v>0</v>
      </c>
      <c r="W443" s="3">
        <f t="shared" si="386"/>
        <v>0</v>
      </c>
      <c r="X443" s="3">
        <f t="shared" si="423"/>
        <v>0</v>
      </c>
      <c r="Y443" s="3">
        <f t="shared" si="424"/>
        <v>0</v>
      </c>
      <c r="AA443" s="3">
        <v>55929115</v>
      </c>
      <c r="AB443" s="3">
        <f t="shared" si="387"/>
        <v>134.03</v>
      </c>
      <c r="AC443" s="3">
        <f t="shared" si="425"/>
        <v>134.03</v>
      </c>
      <c r="AD443" s="3">
        <f t="shared" si="426"/>
        <v>0</v>
      </c>
      <c r="AE443" s="3">
        <f t="shared" si="427"/>
        <v>0</v>
      </c>
      <c r="AF443" s="3">
        <f t="shared" si="428"/>
        <v>0</v>
      </c>
      <c r="AG443" s="3">
        <f t="shared" si="388"/>
        <v>0</v>
      </c>
      <c r="AH443" s="3">
        <f t="shared" si="429"/>
        <v>0</v>
      </c>
      <c r="AI443" s="3">
        <f t="shared" si="430"/>
        <v>0</v>
      </c>
      <c r="AJ443" s="3">
        <f t="shared" si="389"/>
        <v>0</v>
      </c>
      <c r="AK443" s="3">
        <v>134.03</v>
      </c>
      <c r="AL443" s="3">
        <v>134.03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1</v>
      </c>
      <c r="AW443" s="3">
        <v>1</v>
      </c>
      <c r="AZ443" s="3">
        <v>1</v>
      </c>
      <c r="BA443" s="3">
        <v>1</v>
      </c>
      <c r="BB443" s="3">
        <v>1</v>
      </c>
      <c r="BC443" s="3">
        <v>9.1300000000000008</v>
      </c>
      <c r="BD443" s="3" t="s">
        <v>3</v>
      </c>
      <c r="BE443" s="3" t="s">
        <v>3</v>
      </c>
      <c r="BF443" s="3" t="s">
        <v>3</v>
      </c>
      <c r="BG443" s="3" t="s">
        <v>3</v>
      </c>
      <c r="BH443" s="3">
        <v>3</v>
      </c>
      <c r="BI443" s="3">
        <v>2</v>
      </c>
      <c r="BJ443" s="3" t="s">
        <v>566</v>
      </c>
      <c r="BM443" s="3">
        <v>1618</v>
      </c>
      <c r="BN443" s="3">
        <v>0</v>
      </c>
      <c r="BO443" s="3" t="s">
        <v>564</v>
      </c>
      <c r="BP443" s="3">
        <v>1</v>
      </c>
      <c r="BQ443" s="3">
        <v>201</v>
      </c>
      <c r="BR443" s="3">
        <v>0</v>
      </c>
      <c r="BS443" s="3">
        <v>1</v>
      </c>
      <c r="BT443" s="3">
        <v>1</v>
      </c>
      <c r="BU443" s="3">
        <v>1</v>
      </c>
      <c r="BV443" s="3">
        <v>1</v>
      </c>
      <c r="BW443" s="3">
        <v>1</v>
      </c>
      <c r="BX443" s="3">
        <v>1</v>
      </c>
      <c r="BY443" s="3" t="s">
        <v>3</v>
      </c>
      <c r="BZ443" s="3">
        <v>0</v>
      </c>
      <c r="CA443" s="3">
        <v>0</v>
      </c>
      <c r="CB443" s="3" t="s">
        <v>3</v>
      </c>
      <c r="CE443" s="3">
        <v>1566</v>
      </c>
      <c r="CF443" s="3">
        <v>0</v>
      </c>
      <c r="CG443" s="3">
        <v>0</v>
      </c>
      <c r="CM443" s="3">
        <v>0</v>
      </c>
      <c r="CN443" s="3" t="s">
        <v>3</v>
      </c>
      <c r="CO443" s="3">
        <v>0</v>
      </c>
      <c r="CP443" s="3">
        <f t="shared" si="390"/>
        <v>1223.69</v>
      </c>
      <c r="CQ443" s="3">
        <f t="shared" si="391"/>
        <v>1223.69</v>
      </c>
      <c r="CR443" s="3">
        <f t="shared" si="431"/>
        <v>0</v>
      </c>
      <c r="CS443" s="3">
        <f t="shared" si="432"/>
        <v>0</v>
      </c>
      <c r="CT443" s="3">
        <f t="shared" si="392"/>
        <v>0</v>
      </c>
      <c r="CU443" s="3">
        <f t="shared" si="393"/>
        <v>0</v>
      </c>
      <c r="CV443" s="3">
        <f t="shared" si="394"/>
        <v>0</v>
      </c>
      <c r="CW443" s="3">
        <f t="shared" si="395"/>
        <v>0</v>
      </c>
      <c r="CX443" s="3">
        <f t="shared" si="396"/>
        <v>0</v>
      </c>
      <c r="CY443" s="3">
        <f t="shared" si="433"/>
        <v>0</v>
      </c>
      <c r="CZ443" s="3">
        <f t="shared" si="434"/>
        <v>0</v>
      </c>
      <c r="DC443" s="3" t="s">
        <v>3</v>
      </c>
      <c r="DD443" s="3" t="s">
        <v>3</v>
      </c>
      <c r="DE443" s="3" t="s">
        <v>3</v>
      </c>
      <c r="DF443" s="3" t="s">
        <v>3</v>
      </c>
      <c r="DG443" s="3" t="s">
        <v>3</v>
      </c>
      <c r="DH443" s="3" t="s">
        <v>3</v>
      </c>
      <c r="DI443" s="3" t="s">
        <v>3</v>
      </c>
      <c r="DJ443" s="3" t="s">
        <v>3</v>
      </c>
      <c r="DK443" s="3" t="s">
        <v>3</v>
      </c>
      <c r="DL443" s="3" t="s">
        <v>3</v>
      </c>
      <c r="DM443" s="3" t="s">
        <v>3</v>
      </c>
      <c r="DN443" s="3">
        <v>0</v>
      </c>
      <c r="DO443" s="3">
        <v>0</v>
      </c>
      <c r="DP443" s="3">
        <v>1</v>
      </c>
      <c r="DQ443" s="3">
        <v>1</v>
      </c>
      <c r="DU443" s="3">
        <v>1010</v>
      </c>
      <c r="DV443" s="3" t="s">
        <v>268</v>
      </c>
      <c r="DW443" s="3" t="s">
        <v>268</v>
      </c>
      <c r="DX443" s="3">
        <v>1</v>
      </c>
      <c r="DZ443" s="3" t="s">
        <v>3</v>
      </c>
      <c r="EA443" s="3" t="s">
        <v>3</v>
      </c>
      <c r="EB443" s="3" t="s">
        <v>3</v>
      </c>
      <c r="EC443" s="3" t="s">
        <v>3</v>
      </c>
      <c r="EE443" s="3">
        <v>55393729</v>
      </c>
      <c r="EF443" s="3">
        <v>201</v>
      </c>
      <c r="EG443" s="3" t="s">
        <v>270</v>
      </c>
      <c r="EH443" s="3">
        <v>0</v>
      </c>
      <c r="EI443" s="3" t="s">
        <v>3</v>
      </c>
      <c r="EJ443" s="3">
        <v>2</v>
      </c>
      <c r="EK443" s="3">
        <v>1618</v>
      </c>
      <c r="EL443" s="3" t="s">
        <v>271</v>
      </c>
      <c r="EM443" s="3" t="s">
        <v>272</v>
      </c>
      <c r="EO443" s="3" t="s">
        <v>3</v>
      </c>
      <c r="EQ443" s="3">
        <v>0</v>
      </c>
      <c r="ER443" s="3">
        <v>134.03</v>
      </c>
      <c r="ES443" s="3">
        <v>134.03</v>
      </c>
      <c r="ET443" s="3">
        <v>0</v>
      </c>
      <c r="EU443" s="3">
        <v>0</v>
      </c>
      <c r="EV443" s="3">
        <v>0</v>
      </c>
      <c r="EW443" s="3">
        <v>0</v>
      </c>
      <c r="EX443" s="3">
        <v>0</v>
      </c>
      <c r="FQ443" s="3">
        <v>0</v>
      </c>
      <c r="FR443" s="3">
        <v>0</v>
      </c>
      <c r="FS443" s="3">
        <v>0</v>
      </c>
      <c r="FX443" s="3">
        <v>0</v>
      </c>
      <c r="FY443" s="3">
        <v>0</v>
      </c>
      <c r="GA443" s="3" t="s">
        <v>3</v>
      </c>
      <c r="GD443" s="3">
        <v>1</v>
      </c>
      <c r="GF443" s="3">
        <v>-1124945702</v>
      </c>
      <c r="GG443" s="3">
        <v>2</v>
      </c>
      <c r="GH443" s="3">
        <v>1</v>
      </c>
      <c r="GI443" s="3">
        <v>2</v>
      </c>
      <c r="GJ443" s="3">
        <v>0</v>
      </c>
      <c r="GK443" s="3">
        <v>0</v>
      </c>
      <c r="GL443" s="3">
        <f t="shared" si="397"/>
        <v>0</v>
      </c>
      <c r="GM443" s="3">
        <f t="shared" si="398"/>
        <v>1223.69</v>
      </c>
      <c r="GN443" s="3">
        <f t="shared" si="399"/>
        <v>0</v>
      </c>
      <c r="GO443" s="3">
        <f t="shared" si="400"/>
        <v>1223.69</v>
      </c>
      <c r="GP443" s="3">
        <f t="shared" si="401"/>
        <v>0</v>
      </c>
      <c r="GR443" s="3">
        <v>0</v>
      </c>
      <c r="GS443" s="3">
        <v>3</v>
      </c>
      <c r="GT443" s="3">
        <v>0</v>
      </c>
      <c r="GU443" s="3" t="s">
        <v>3</v>
      </c>
      <c r="GV443" s="3">
        <f t="shared" si="402"/>
        <v>0</v>
      </c>
      <c r="GW443" s="3">
        <v>1</v>
      </c>
      <c r="GX443" s="3">
        <f t="shared" si="403"/>
        <v>0</v>
      </c>
      <c r="HA443" s="3">
        <v>0</v>
      </c>
      <c r="HB443" s="3">
        <v>0</v>
      </c>
      <c r="HC443" s="3">
        <f t="shared" si="404"/>
        <v>0</v>
      </c>
      <c r="HE443" s="3" t="s">
        <v>3</v>
      </c>
      <c r="HF443" s="3" t="s">
        <v>3</v>
      </c>
      <c r="HM443" s="3" t="s">
        <v>3</v>
      </c>
      <c r="HN443" s="3" t="s">
        <v>3</v>
      </c>
      <c r="HO443" s="3" t="s">
        <v>3</v>
      </c>
      <c r="HP443" s="3" t="s">
        <v>3</v>
      </c>
      <c r="HQ443" s="3" t="s">
        <v>3</v>
      </c>
      <c r="HS443" s="3">
        <v>0</v>
      </c>
      <c r="IK443" s="3">
        <v>0</v>
      </c>
    </row>
    <row r="444" spans="1:255" x14ac:dyDescent="0.2">
      <c r="A444" s="2">
        <v>18</v>
      </c>
      <c r="B444" s="2">
        <v>1</v>
      </c>
      <c r="C444" s="2">
        <v>636</v>
      </c>
      <c r="D444" s="2"/>
      <c r="E444" s="2" t="s">
        <v>591</v>
      </c>
      <c r="F444" s="2" t="s">
        <v>568</v>
      </c>
      <c r="G444" s="2" t="s">
        <v>569</v>
      </c>
      <c r="H444" s="2" t="s">
        <v>538</v>
      </c>
      <c r="I444" s="2">
        <f>I432*J444</f>
        <v>8.7299999999999999E-3</v>
      </c>
      <c r="J444" s="2">
        <v>8.7299999999999999E-3</v>
      </c>
      <c r="K444" s="2">
        <v>8.7299999999999999E-3</v>
      </c>
      <c r="L444" s="2"/>
      <c r="M444" s="2"/>
      <c r="N444" s="2"/>
      <c r="O444" s="2">
        <f t="shared" ref="O444:O471" si="435">ROUND(CP444,2)</f>
        <v>295.32</v>
      </c>
      <c r="P444" s="2">
        <f t="shared" ref="P444:P471" si="436">ROUND((ROUND((AC444*AW444*I444),2)*BC444),2)</f>
        <v>295.32</v>
      </c>
      <c r="Q444" s="2">
        <f t="shared" si="421"/>
        <v>0</v>
      </c>
      <c r="R444" s="2">
        <f t="shared" si="422"/>
        <v>0</v>
      </c>
      <c r="S444" s="2">
        <f t="shared" ref="S444:S471" si="437">ROUND((ROUND((AF444*AV444*I444),2)*BA444),2)</f>
        <v>0</v>
      </c>
      <c r="T444" s="2">
        <f t="shared" ref="T444:T471" si="438">ROUND(CU444*I444,2)</f>
        <v>0</v>
      </c>
      <c r="U444" s="2">
        <f t="shared" ref="U444:U471" si="439">CV444*I444</f>
        <v>0</v>
      </c>
      <c r="V444" s="2">
        <f t="shared" ref="V444:V471" si="440">CW444*I444</f>
        <v>0</v>
      </c>
      <c r="W444" s="2">
        <f t="shared" ref="W444:W471" si="441">ROUND(CX444*I444,2)</f>
        <v>0</v>
      </c>
      <c r="X444" s="2">
        <f t="shared" si="423"/>
        <v>0</v>
      </c>
      <c r="Y444" s="2">
        <f t="shared" si="424"/>
        <v>0</v>
      </c>
      <c r="Z444" s="2"/>
      <c r="AA444" s="2">
        <v>55929113</v>
      </c>
      <c r="AB444" s="2">
        <f t="shared" ref="AB444:AB471" si="442">ROUND((AC444+AD444+AF444),6)</f>
        <v>33827.69</v>
      </c>
      <c r="AC444" s="2">
        <f t="shared" si="425"/>
        <v>33827.69</v>
      </c>
      <c r="AD444" s="2">
        <f t="shared" si="426"/>
        <v>0</v>
      </c>
      <c r="AE444" s="2">
        <f t="shared" si="427"/>
        <v>0</v>
      </c>
      <c r="AF444" s="2">
        <f t="shared" si="428"/>
        <v>0</v>
      </c>
      <c r="AG444" s="2">
        <f t="shared" ref="AG444:AG471" si="443">ROUND((AP444),6)</f>
        <v>0</v>
      </c>
      <c r="AH444" s="2">
        <f t="shared" si="429"/>
        <v>0</v>
      </c>
      <c r="AI444" s="2">
        <f t="shared" si="430"/>
        <v>0</v>
      </c>
      <c r="AJ444" s="2">
        <f t="shared" ref="AJ444:AJ471" si="444">(AS444)</f>
        <v>0</v>
      </c>
      <c r="AK444" s="2">
        <v>33827.69</v>
      </c>
      <c r="AL444" s="2">
        <v>33827.69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97</v>
      </c>
      <c r="AU444" s="2">
        <v>51</v>
      </c>
      <c r="AV444" s="2">
        <v>1</v>
      </c>
      <c r="AW444" s="2">
        <v>1</v>
      </c>
      <c r="AX444" s="2"/>
      <c r="AY444" s="2"/>
      <c r="AZ444" s="2">
        <v>1</v>
      </c>
      <c r="BA444" s="2">
        <v>1</v>
      </c>
      <c r="BB444" s="2">
        <v>1</v>
      </c>
      <c r="BC444" s="2">
        <v>1</v>
      </c>
      <c r="BD444" s="2" t="s">
        <v>3</v>
      </c>
      <c r="BE444" s="2" t="s">
        <v>3</v>
      </c>
      <c r="BF444" s="2" t="s">
        <v>3</v>
      </c>
      <c r="BG444" s="2" t="s">
        <v>3</v>
      </c>
      <c r="BH444" s="2">
        <v>3</v>
      </c>
      <c r="BI444" s="2">
        <v>2</v>
      </c>
      <c r="BJ444" s="2" t="s">
        <v>570</v>
      </c>
      <c r="BK444" s="2"/>
      <c r="BL444" s="2"/>
      <c r="BM444" s="2">
        <v>67</v>
      </c>
      <c r="BN444" s="2">
        <v>0</v>
      </c>
      <c r="BO444" s="2" t="s">
        <v>3</v>
      </c>
      <c r="BP444" s="2">
        <v>0</v>
      </c>
      <c r="BQ444" s="2">
        <v>40</v>
      </c>
      <c r="BR444" s="2">
        <v>0</v>
      </c>
      <c r="BS444" s="2">
        <v>1</v>
      </c>
      <c r="BT444" s="2">
        <v>1</v>
      </c>
      <c r="BU444" s="2">
        <v>1</v>
      </c>
      <c r="BV444" s="2">
        <v>1</v>
      </c>
      <c r="BW444" s="2">
        <v>1</v>
      </c>
      <c r="BX444" s="2">
        <v>1</v>
      </c>
      <c r="BY444" s="2" t="s">
        <v>3</v>
      </c>
      <c r="BZ444" s="2">
        <v>97</v>
      </c>
      <c r="CA444" s="2">
        <v>51</v>
      </c>
      <c r="CB444" s="2" t="s">
        <v>3</v>
      </c>
      <c r="CC444" s="2"/>
      <c r="CD444" s="2"/>
      <c r="CE444" s="2">
        <v>1566</v>
      </c>
      <c r="CF444" s="2">
        <v>0</v>
      </c>
      <c r="CG444" s="2">
        <v>0</v>
      </c>
      <c r="CH444" s="2"/>
      <c r="CI444" s="2"/>
      <c r="CJ444" s="2"/>
      <c r="CK444" s="2"/>
      <c r="CL444" s="2"/>
      <c r="CM444" s="2">
        <v>0</v>
      </c>
      <c r="CN444" s="2" t="s">
        <v>3</v>
      </c>
      <c r="CO444" s="2">
        <v>0</v>
      </c>
      <c r="CP444" s="2">
        <f t="shared" ref="CP444:CP471" si="445">(P444+Q444+S444)</f>
        <v>295.32</v>
      </c>
      <c r="CQ444" s="2">
        <f t="shared" ref="CQ444:CQ471" si="446">ROUND((ROUND((AC444*AW444*1),2)*BC444),2)</f>
        <v>33827.69</v>
      </c>
      <c r="CR444" s="2">
        <f t="shared" si="431"/>
        <v>0</v>
      </c>
      <c r="CS444" s="2">
        <f t="shared" si="432"/>
        <v>0</v>
      </c>
      <c r="CT444" s="2">
        <f t="shared" ref="CT444:CT471" si="447">ROUND((ROUND((AF444*AV444*1),2)*BA444),2)</f>
        <v>0</v>
      </c>
      <c r="CU444" s="2">
        <f t="shared" ref="CU444:CU471" si="448">AG444</f>
        <v>0</v>
      </c>
      <c r="CV444" s="2">
        <f t="shared" ref="CV444:CV471" si="449">(AH444*AV444)</f>
        <v>0</v>
      </c>
      <c r="CW444" s="2">
        <f t="shared" ref="CW444:CW471" si="450">AI444</f>
        <v>0</v>
      </c>
      <c r="CX444" s="2">
        <f t="shared" ref="CX444:CX471" si="451">AJ444</f>
        <v>0</v>
      </c>
      <c r="CY444" s="2">
        <f t="shared" si="433"/>
        <v>0</v>
      </c>
      <c r="CZ444" s="2">
        <f t="shared" si="434"/>
        <v>0</v>
      </c>
      <c r="DA444" s="2"/>
      <c r="DB444" s="2"/>
      <c r="DC444" s="2" t="s">
        <v>3</v>
      </c>
      <c r="DD444" s="2" t="s">
        <v>3</v>
      </c>
      <c r="DE444" s="2" t="s">
        <v>3</v>
      </c>
      <c r="DF444" s="2" t="s">
        <v>3</v>
      </c>
      <c r="DG444" s="2" t="s">
        <v>3</v>
      </c>
      <c r="DH444" s="2" t="s">
        <v>3</v>
      </c>
      <c r="DI444" s="2" t="s">
        <v>3</v>
      </c>
      <c r="DJ444" s="2" t="s">
        <v>3</v>
      </c>
      <c r="DK444" s="2" t="s">
        <v>3</v>
      </c>
      <c r="DL444" s="2" t="s">
        <v>3</v>
      </c>
      <c r="DM444" s="2" t="s">
        <v>3</v>
      </c>
      <c r="DN444" s="2">
        <v>0</v>
      </c>
      <c r="DO444" s="2">
        <v>0</v>
      </c>
      <c r="DP444" s="2">
        <v>1</v>
      </c>
      <c r="DQ444" s="2">
        <v>1</v>
      </c>
      <c r="DR444" s="2"/>
      <c r="DS444" s="2"/>
      <c r="DT444" s="2"/>
      <c r="DU444" s="2">
        <v>1009</v>
      </c>
      <c r="DV444" s="2" t="s">
        <v>538</v>
      </c>
      <c r="DW444" s="2" t="s">
        <v>538</v>
      </c>
      <c r="DX444" s="2">
        <v>1000</v>
      </c>
      <c r="DY444" s="2"/>
      <c r="DZ444" s="2" t="s">
        <v>3</v>
      </c>
      <c r="EA444" s="2" t="s">
        <v>3</v>
      </c>
      <c r="EB444" s="2" t="s">
        <v>3</v>
      </c>
      <c r="EC444" s="2" t="s">
        <v>3</v>
      </c>
      <c r="ED444" s="2"/>
      <c r="EE444" s="2">
        <v>55393699</v>
      </c>
      <c r="EF444" s="2">
        <v>40</v>
      </c>
      <c r="EG444" s="2" t="s">
        <v>26</v>
      </c>
      <c r="EH444" s="2">
        <v>0</v>
      </c>
      <c r="EI444" s="2" t="s">
        <v>3</v>
      </c>
      <c r="EJ444" s="2">
        <v>2</v>
      </c>
      <c r="EK444" s="2">
        <v>67</v>
      </c>
      <c r="EL444" s="2" t="s">
        <v>72</v>
      </c>
      <c r="EM444" s="2" t="s">
        <v>73</v>
      </c>
      <c r="EN444" s="2"/>
      <c r="EO444" s="2" t="s">
        <v>3</v>
      </c>
      <c r="EP444" s="2"/>
      <c r="EQ444" s="2">
        <v>0</v>
      </c>
      <c r="ER444" s="2">
        <v>33827.69</v>
      </c>
      <c r="ES444" s="2">
        <v>33827.69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>
        <v>0</v>
      </c>
      <c r="FR444" s="2">
        <v>0</v>
      </c>
      <c r="FS444" s="2">
        <v>0</v>
      </c>
      <c r="FT444" s="2"/>
      <c r="FU444" s="2"/>
      <c r="FV444" s="2"/>
      <c r="FW444" s="2"/>
      <c r="FX444" s="2">
        <v>97</v>
      </c>
      <c r="FY444" s="2">
        <v>51</v>
      </c>
      <c r="FZ444" s="2"/>
      <c r="GA444" s="2" t="s">
        <v>3</v>
      </c>
      <c r="GB444" s="2"/>
      <c r="GC444" s="2"/>
      <c r="GD444" s="2">
        <v>1</v>
      </c>
      <c r="GE444" s="2"/>
      <c r="GF444" s="2">
        <v>-1473174696</v>
      </c>
      <c r="GG444" s="2">
        <v>2</v>
      </c>
      <c r="GH444" s="2">
        <v>1</v>
      </c>
      <c r="GI444" s="2">
        <v>-2</v>
      </c>
      <c r="GJ444" s="2">
        <v>0</v>
      </c>
      <c r="GK444" s="2">
        <v>0</v>
      </c>
      <c r="GL444" s="2">
        <f t="shared" ref="GL444:GL471" si="452">ROUND(IF(AND(BH444=3,BI444=3,FS444&lt;&gt;0),P444,0),2)</f>
        <v>0</v>
      </c>
      <c r="GM444" s="2">
        <f t="shared" ref="GM444:GM471" si="453">ROUND(O444+X444+Y444,2)+GX444</f>
        <v>295.32</v>
      </c>
      <c r="GN444" s="2">
        <f t="shared" ref="GN444:GN471" si="454">IF(OR(BI444=0,BI444=1),GM444-GX444,0)</f>
        <v>0</v>
      </c>
      <c r="GO444" s="2">
        <f t="shared" ref="GO444:GO471" si="455">IF(BI444=2,GM444-GX444,0)</f>
        <v>295.32</v>
      </c>
      <c r="GP444" s="2">
        <f t="shared" ref="GP444:GP471" si="456">IF(BI444=4,GM444-GX444,0)</f>
        <v>0</v>
      </c>
      <c r="GQ444" s="2"/>
      <c r="GR444" s="2">
        <v>0</v>
      </c>
      <c r="GS444" s="2">
        <v>3</v>
      </c>
      <c r="GT444" s="2">
        <v>0</v>
      </c>
      <c r="GU444" s="2" t="s">
        <v>3</v>
      </c>
      <c r="GV444" s="2">
        <f t="shared" ref="GV444:GV471" si="457">ROUND((GT444),6)</f>
        <v>0</v>
      </c>
      <c r="GW444" s="2">
        <v>1</v>
      </c>
      <c r="GX444" s="2">
        <f t="shared" ref="GX444:GX471" si="458">ROUND(HC444*I444,2)</f>
        <v>0</v>
      </c>
      <c r="GY444" s="2"/>
      <c r="GZ444" s="2"/>
      <c r="HA444" s="2">
        <v>0</v>
      </c>
      <c r="HB444" s="2">
        <v>0</v>
      </c>
      <c r="HC444" s="2">
        <f t="shared" ref="HC444:HC471" si="459">GV444*GW444</f>
        <v>0</v>
      </c>
      <c r="HD444" s="2"/>
      <c r="HE444" s="2" t="s">
        <v>3</v>
      </c>
      <c r="HF444" s="2" t="s">
        <v>3</v>
      </c>
      <c r="HG444" s="2"/>
      <c r="HH444" s="2"/>
      <c r="HI444" s="2"/>
      <c r="HJ444" s="2"/>
      <c r="HK444" s="2"/>
      <c r="HL444" s="2"/>
      <c r="HM444" s="2" t="s">
        <v>62</v>
      </c>
      <c r="HN444" s="2" t="s">
        <v>3</v>
      </c>
      <c r="HO444" s="2" t="s">
        <v>3</v>
      </c>
      <c r="HP444" s="2" t="s">
        <v>3</v>
      </c>
      <c r="HQ444" s="2" t="s">
        <v>3</v>
      </c>
      <c r="HR444" s="2"/>
      <c r="HS444" s="2">
        <v>0</v>
      </c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>
        <v>0</v>
      </c>
      <c r="IL444" s="2"/>
      <c r="IM444" s="2"/>
      <c r="IN444" s="2"/>
      <c r="IO444" s="2"/>
      <c r="IP444" s="2"/>
      <c r="IQ444" s="2"/>
      <c r="IR444" s="2"/>
      <c r="IS444" s="2"/>
      <c r="IT444" s="2"/>
      <c r="IU444" s="2"/>
    </row>
    <row r="445" spans="1:255" x14ac:dyDescent="0.2">
      <c r="A445" s="3">
        <v>18</v>
      </c>
      <c r="B445" s="3">
        <v>1</v>
      </c>
      <c r="C445" s="3">
        <v>650</v>
      </c>
      <c r="E445" s="3" t="s">
        <v>591</v>
      </c>
      <c r="F445" s="3" t="s">
        <v>568</v>
      </c>
      <c r="G445" s="3" t="s">
        <v>569</v>
      </c>
      <c r="H445" s="3" t="s">
        <v>538</v>
      </c>
      <c r="I445" s="3">
        <f>I433*J445</f>
        <v>8.7299999999999999E-3</v>
      </c>
      <c r="J445" s="3">
        <v>8.7299999999999999E-3</v>
      </c>
      <c r="K445" s="3">
        <v>8.7299999999999999E-3</v>
      </c>
      <c r="O445" s="3">
        <f t="shared" si="435"/>
        <v>1447.07</v>
      </c>
      <c r="P445" s="3">
        <f t="shared" si="436"/>
        <v>1447.07</v>
      </c>
      <c r="Q445" s="3">
        <f t="shared" si="421"/>
        <v>0</v>
      </c>
      <c r="R445" s="3">
        <f t="shared" si="422"/>
        <v>0</v>
      </c>
      <c r="S445" s="3">
        <f t="shared" si="437"/>
        <v>0</v>
      </c>
      <c r="T445" s="3">
        <f t="shared" si="438"/>
        <v>0</v>
      </c>
      <c r="U445" s="3">
        <f t="shared" si="439"/>
        <v>0</v>
      </c>
      <c r="V445" s="3">
        <f t="shared" si="440"/>
        <v>0</v>
      </c>
      <c r="W445" s="3">
        <f t="shared" si="441"/>
        <v>0</v>
      </c>
      <c r="X445" s="3">
        <f t="shared" si="423"/>
        <v>0</v>
      </c>
      <c r="Y445" s="3">
        <f t="shared" si="424"/>
        <v>0</v>
      </c>
      <c r="AA445" s="3">
        <v>55929115</v>
      </c>
      <c r="AB445" s="3">
        <f t="shared" si="442"/>
        <v>33827.69</v>
      </c>
      <c r="AC445" s="3">
        <f t="shared" si="425"/>
        <v>33827.69</v>
      </c>
      <c r="AD445" s="3">
        <f t="shared" si="426"/>
        <v>0</v>
      </c>
      <c r="AE445" s="3">
        <f t="shared" si="427"/>
        <v>0</v>
      </c>
      <c r="AF445" s="3">
        <f t="shared" si="428"/>
        <v>0</v>
      </c>
      <c r="AG445" s="3">
        <f t="shared" si="443"/>
        <v>0</v>
      </c>
      <c r="AH445" s="3">
        <f t="shared" si="429"/>
        <v>0</v>
      </c>
      <c r="AI445" s="3">
        <f t="shared" si="430"/>
        <v>0</v>
      </c>
      <c r="AJ445" s="3">
        <f t="shared" si="444"/>
        <v>0</v>
      </c>
      <c r="AK445" s="3">
        <v>33827.69</v>
      </c>
      <c r="AL445" s="3">
        <v>33827.69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97</v>
      </c>
      <c r="AU445" s="3">
        <v>51</v>
      </c>
      <c r="AV445" s="3">
        <v>1</v>
      </c>
      <c r="AW445" s="3">
        <v>1</v>
      </c>
      <c r="AZ445" s="3">
        <v>1</v>
      </c>
      <c r="BA445" s="3">
        <v>1</v>
      </c>
      <c r="BB445" s="3">
        <v>1</v>
      </c>
      <c r="BC445" s="3">
        <v>4.9000000000000004</v>
      </c>
      <c r="BD445" s="3" t="s">
        <v>3</v>
      </c>
      <c r="BE445" s="3" t="s">
        <v>3</v>
      </c>
      <c r="BF445" s="3" t="s">
        <v>3</v>
      </c>
      <c r="BG445" s="3" t="s">
        <v>3</v>
      </c>
      <c r="BH445" s="3">
        <v>3</v>
      </c>
      <c r="BI445" s="3">
        <v>2</v>
      </c>
      <c r="BJ445" s="3" t="s">
        <v>570</v>
      </c>
      <c r="BM445" s="3">
        <v>67</v>
      </c>
      <c r="BN445" s="3">
        <v>0</v>
      </c>
      <c r="BO445" s="3" t="s">
        <v>568</v>
      </c>
      <c r="BP445" s="3">
        <v>1</v>
      </c>
      <c r="BQ445" s="3">
        <v>40</v>
      </c>
      <c r="BR445" s="3">
        <v>0</v>
      </c>
      <c r="BS445" s="3">
        <v>1</v>
      </c>
      <c r="BT445" s="3">
        <v>1</v>
      </c>
      <c r="BU445" s="3">
        <v>1</v>
      </c>
      <c r="BV445" s="3">
        <v>1</v>
      </c>
      <c r="BW445" s="3">
        <v>1</v>
      </c>
      <c r="BX445" s="3">
        <v>1</v>
      </c>
      <c r="BY445" s="3" t="s">
        <v>3</v>
      </c>
      <c r="BZ445" s="3">
        <v>97</v>
      </c>
      <c r="CA445" s="3">
        <v>51</v>
      </c>
      <c r="CB445" s="3" t="s">
        <v>3</v>
      </c>
      <c r="CE445" s="3">
        <v>1566</v>
      </c>
      <c r="CF445" s="3">
        <v>0</v>
      </c>
      <c r="CG445" s="3">
        <v>0</v>
      </c>
      <c r="CM445" s="3">
        <v>0</v>
      </c>
      <c r="CN445" s="3" t="s">
        <v>3</v>
      </c>
      <c r="CO445" s="3">
        <v>0</v>
      </c>
      <c r="CP445" s="3">
        <f t="shared" si="445"/>
        <v>1447.07</v>
      </c>
      <c r="CQ445" s="3">
        <f t="shared" si="446"/>
        <v>165755.68</v>
      </c>
      <c r="CR445" s="3">
        <f t="shared" si="431"/>
        <v>0</v>
      </c>
      <c r="CS445" s="3">
        <f t="shared" si="432"/>
        <v>0</v>
      </c>
      <c r="CT445" s="3">
        <f t="shared" si="447"/>
        <v>0</v>
      </c>
      <c r="CU445" s="3">
        <f t="shared" si="448"/>
        <v>0</v>
      </c>
      <c r="CV445" s="3">
        <f t="shared" si="449"/>
        <v>0</v>
      </c>
      <c r="CW445" s="3">
        <f t="shared" si="450"/>
        <v>0</v>
      </c>
      <c r="CX445" s="3">
        <f t="shared" si="451"/>
        <v>0</v>
      </c>
      <c r="CY445" s="3">
        <f t="shared" si="433"/>
        <v>0</v>
      </c>
      <c r="CZ445" s="3">
        <f t="shared" si="434"/>
        <v>0</v>
      </c>
      <c r="DC445" s="3" t="s">
        <v>3</v>
      </c>
      <c r="DD445" s="3" t="s">
        <v>3</v>
      </c>
      <c r="DE445" s="3" t="s">
        <v>3</v>
      </c>
      <c r="DF445" s="3" t="s">
        <v>3</v>
      </c>
      <c r="DG445" s="3" t="s">
        <v>3</v>
      </c>
      <c r="DH445" s="3" t="s">
        <v>3</v>
      </c>
      <c r="DI445" s="3" t="s">
        <v>3</v>
      </c>
      <c r="DJ445" s="3" t="s">
        <v>3</v>
      </c>
      <c r="DK445" s="3" t="s">
        <v>3</v>
      </c>
      <c r="DL445" s="3" t="s">
        <v>3</v>
      </c>
      <c r="DM445" s="3" t="s">
        <v>3</v>
      </c>
      <c r="DN445" s="3">
        <v>0</v>
      </c>
      <c r="DO445" s="3">
        <v>0</v>
      </c>
      <c r="DP445" s="3">
        <v>1</v>
      </c>
      <c r="DQ445" s="3">
        <v>1</v>
      </c>
      <c r="DU445" s="3">
        <v>1009</v>
      </c>
      <c r="DV445" s="3" t="s">
        <v>538</v>
      </c>
      <c r="DW445" s="3" t="s">
        <v>538</v>
      </c>
      <c r="DX445" s="3">
        <v>1000</v>
      </c>
      <c r="DZ445" s="3" t="s">
        <v>3</v>
      </c>
      <c r="EA445" s="3" t="s">
        <v>3</v>
      </c>
      <c r="EB445" s="3" t="s">
        <v>3</v>
      </c>
      <c r="EC445" s="3" t="s">
        <v>3</v>
      </c>
      <c r="EE445" s="3">
        <v>55393699</v>
      </c>
      <c r="EF445" s="3">
        <v>40</v>
      </c>
      <c r="EG445" s="3" t="s">
        <v>26</v>
      </c>
      <c r="EH445" s="3">
        <v>0</v>
      </c>
      <c r="EI445" s="3" t="s">
        <v>3</v>
      </c>
      <c r="EJ445" s="3">
        <v>2</v>
      </c>
      <c r="EK445" s="3">
        <v>67</v>
      </c>
      <c r="EL445" s="3" t="s">
        <v>72</v>
      </c>
      <c r="EM445" s="3" t="s">
        <v>73</v>
      </c>
      <c r="EO445" s="3" t="s">
        <v>3</v>
      </c>
      <c r="EQ445" s="3">
        <v>0</v>
      </c>
      <c r="ER445" s="3">
        <v>33827.69</v>
      </c>
      <c r="ES445" s="3">
        <v>33827.69</v>
      </c>
      <c r="ET445" s="3">
        <v>0</v>
      </c>
      <c r="EU445" s="3">
        <v>0</v>
      </c>
      <c r="EV445" s="3">
        <v>0</v>
      </c>
      <c r="EW445" s="3">
        <v>0</v>
      </c>
      <c r="EX445" s="3">
        <v>0</v>
      </c>
      <c r="FQ445" s="3">
        <v>0</v>
      </c>
      <c r="FR445" s="3">
        <v>0</v>
      </c>
      <c r="FS445" s="3">
        <v>0</v>
      </c>
      <c r="FX445" s="3">
        <v>97</v>
      </c>
      <c r="FY445" s="3">
        <v>51</v>
      </c>
      <c r="GA445" s="3" t="s">
        <v>3</v>
      </c>
      <c r="GD445" s="3">
        <v>1</v>
      </c>
      <c r="GF445" s="3">
        <v>-1473174696</v>
      </c>
      <c r="GG445" s="3">
        <v>2</v>
      </c>
      <c r="GH445" s="3">
        <v>1</v>
      </c>
      <c r="GI445" s="3">
        <v>2</v>
      </c>
      <c r="GJ445" s="3">
        <v>0</v>
      </c>
      <c r="GK445" s="3">
        <v>0</v>
      </c>
      <c r="GL445" s="3">
        <f t="shared" si="452"/>
        <v>0</v>
      </c>
      <c r="GM445" s="3">
        <f t="shared" si="453"/>
        <v>1447.07</v>
      </c>
      <c r="GN445" s="3">
        <f t="shared" si="454"/>
        <v>0</v>
      </c>
      <c r="GO445" s="3">
        <f t="shared" si="455"/>
        <v>1447.07</v>
      </c>
      <c r="GP445" s="3">
        <f t="shared" si="456"/>
        <v>0</v>
      </c>
      <c r="GR445" s="3">
        <v>0</v>
      </c>
      <c r="GS445" s="3">
        <v>3</v>
      </c>
      <c r="GT445" s="3">
        <v>0</v>
      </c>
      <c r="GU445" s="3" t="s">
        <v>3</v>
      </c>
      <c r="GV445" s="3">
        <f t="shared" si="457"/>
        <v>0</v>
      </c>
      <c r="GW445" s="3">
        <v>1</v>
      </c>
      <c r="GX445" s="3">
        <f t="shared" si="458"/>
        <v>0</v>
      </c>
      <c r="HA445" s="3">
        <v>0</v>
      </c>
      <c r="HB445" s="3">
        <v>0</v>
      </c>
      <c r="HC445" s="3">
        <f t="shared" si="459"/>
        <v>0</v>
      </c>
      <c r="HE445" s="3" t="s">
        <v>3</v>
      </c>
      <c r="HF445" s="3" t="s">
        <v>3</v>
      </c>
      <c r="HM445" s="3" t="s">
        <v>62</v>
      </c>
      <c r="HN445" s="3" t="s">
        <v>3</v>
      </c>
      <c r="HO445" s="3" t="s">
        <v>3</v>
      </c>
      <c r="HP445" s="3" t="s">
        <v>3</v>
      </c>
      <c r="HQ445" s="3" t="s">
        <v>3</v>
      </c>
      <c r="HS445" s="3">
        <v>0</v>
      </c>
      <c r="IK445" s="3">
        <v>0</v>
      </c>
    </row>
    <row r="446" spans="1:255" x14ac:dyDescent="0.2">
      <c r="A446" s="2">
        <v>17</v>
      </c>
      <c r="B446" s="2">
        <v>1</v>
      </c>
      <c r="C446" s="2">
        <f>ROW(SmtRes!A670)</f>
        <v>670</v>
      </c>
      <c r="D446" s="2">
        <f>ROW(EtalonRes!A768)</f>
        <v>768</v>
      </c>
      <c r="E446" s="2" t="s">
        <v>592</v>
      </c>
      <c r="F446" s="2" t="s">
        <v>90</v>
      </c>
      <c r="G446" s="2" t="s">
        <v>572</v>
      </c>
      <c r="H446" s="2" t="s">
        <v>87</v>
      </c>
      <c r="I446" s="2">
        <f>ROUND(100/100,9)</f>
        <v>1</v>
      </c>
      <c r="J446" s="2">
        <v>0</v>
      </c>
      <c r="K446" s="2">
        <f>ROUND(100/100,9)</f>
        <v>1</v>
      </c>
      <c r="L446" s="2"/>
      <c r="M446" s="2"/>
      <c r="N446" s="2"/>
      <c r="O446" s="2">
        <f t="shared" si="435"/>
        <v>126.62</v>
      </c>
      <c r="P446" s="2">
        <f t="shared" si="436"/>
        <v>16.46</v>
      </c>
      <c r="Q446" s="2">
        <f>(ROUND((ROUND((((ET446*1.2))*AV446*I446),2)*BB446),2)+ROUND((ROUND(((AE446-((EU446*1.2)))*AV446*I446),2)*BS446),2))</f>
        <v>7.21</v>
      </c>
      <c r="R446" s="2">
        <f>(ROUND((ROUND((((EU446*1.2))*AV446*I446),2)*BS446),2)+ROUND((ROUND(((AE446-((EU446*1.2)))*AV446*I446),2)*BS446),2))</f>
        <v>1.32</v>
      </c>
      <c r="S446" s="2">
        <f t="shared" si="437"/>
        <v>102.95</v>
      </c>
      <c r="T446" s="2">
        <f t="shared" si="438"/>
        <v>0</v>
      </c>
      <c r="U446" s="2">
        <f t="shared" si="439"/>
        <v>9.1340279999999971</v>
      </c>
      <c r="V446" s="2">
        <f t="shared" si="440"/>
        <v>0</v>
      </c>
      <c r="W446" s="2">
        <f t="shared" si="441"/>
        <v>0</v>
      </c>
      <c r="X446" s="2">
        <f>(ROUND((((S446+ROUND((ROUND((((EU446*1.2))*AV446*I446),2)*BS446),2))*AT446)/100),2)+ROUND(((ROUND((ROUND(((AE446-((EU446*1.2)))*AV446*I446),2)*BS446),2)*AT446)/100),2))</f>
        <v>101.14</v>
      </c>
      <c r="Y446" s="2">
        <f>(ROUND((((S446+ROUND((ROUND((((EU446*1.2))*AV446*I446),2)*BS446),2))*AU446)/100),2)+ROUND(((ROUND((ROUND(((AE446-((EU446*1.2)))*AV446*I446),2)*BS446),2)*AU446)/100),2))</f>
        <v>53.18</v>
      </c>
      <c r="Z446" s="2"/>
      <c r="AA446" s="2">
        <v>55929113</v>
      </c>
      <c r="AB446" s="2">
        <f t="shared" si="442"/>
        <v>121.676</v>
      </c>
      <c r="AC446" s="2">
        <f>ROUND(((ES446*1)),6)</f>
        <v>16.46</v>
      </c>
      <c r="AD446" s="2">
        <f>ROUND(((((ET446*1.2))-((EU446*1.2)))+AE446),6)</f>
        <v>6.8879999999999999</v>
      </c>
      <c r="AE446" s="2">
        <f>ROUND(((EU446*1.2)),6)</f>
        <v>1.26</v>
      </c>
      <c r="AF446" s="2">
        <f>ROUND(((EV446*1.2)),6)</f>
        <v>98.328000000000003</v>
      </c>
      <c r="AG446" s="2">
        <f t="shared" si="443"/>
        <v>0</v>
      </c>
      <c r="AH446" s="2">
        <f>((EW446*1.2))</f>
        <v>8.7239999999999984</v>
      </c>
      <c r="AI446" s="2">
        <f>((EX446*1.2))</f>
        <v>0</v>
      </c>
      <c r="AJ446" s="2">
        <f t="shared" si="444"/>
        <v>0</v>
      </c>
      <c r="AK446" s="2">
        <v>104.14</v>
      </c>
      <c r="AL446" s="2">
        <v>16.46</v>
      </c>
      <c r="AM446" s="2">
        <v>5.74</v>
      </c>
      <c r="AN446" s="2">
        <v>1.05</v>
      </c>
      <c r="AO446" s="2">
        <v>81.94</v>
      </c>
      <c r="AP446" s="2">
        <v>0</v>
      </c>
      <c r="AQ446" s="2">
        <v>7.27</v>
      </c>
      <c r="AR446" s="2">
        <v>0</v>
      </c>
      <c r="AS446" s="2">
        <v>0</v>
      </c>
      <c r="AT446" s="2">
        <v>97</v>
      </c>
      <c r="AU446" s="2">
        <v>51</v>
      </c>
      <c r="AV446" s="2">
        <v>1.0469999999999999</v>
      </c>
      <c r="AW446" s="2">
        <v>1</v>
      </c>
      <c r="AX446" s="2"/>
      <c r="AY446" s="2"/>
      <c r="AZ446" s="2">
        <v>1</v>
      </c>
      <c r="BA446" s="2">
        <v>1</v>
      </c>
      <c r="BB446" s="2">
        <v>1</v>
      </c>
      <c r="BC446" s="2">
        <v>1</v>
      </c>
      <c r="BD446" s="2" t="s">
        <v>3</v>
      </c>
      <c r="BE446" s="2" t="s">
        <v>3</v>
      </c>
      <c r="BF446" s="2" t="s">
        <v>3</v>
      </c>
      <c r="BG446" s="2" t="s">
        <v>3</v>
      </c>
      <c r="BH446" s="2">
        <v>0</v>
      </c>
      <c r="BI446" s="2">
        <v>2</v>
      </c>
      <c r="BJ446" s="2" t="s">
        <v>92</v>
      </c>
      <c r="BK446" s="2"/>
      <c r="BL446" s="2"/>
      <c r="BM446" s="2">
        <v>67</v>
      </c>
      <c r="BN446" s="2">
        <v>0</v>
      </c>
      <c r="BO446" s="2" t="s">
        <v>90</v>
      </c>
      <c r="BP446" s="2">
        <v>1</v>
      </c>
      <c r="BQ446" s="2">
        <v>40</v>
      </c>
      <c r="BR446" s="2">
        <v>0</v>
      </c>
      <c r="BS446" s="2">
        <v>1</v>
      </c>
      <c r="BT446" s="2">
        <v>1</v>
      </c>
      <c r="BU446" s="2">
        <v>1</v>
      </c>
      <c r="BV446" s="2">
        <v>1</v>
      </c>
      <c r="BW446" s="2">
        <v>1</v>
      </c>
      <c r="BX446" s="2">
        <v>1</v>
      </c>
      <c r="BY446" s="2" t="s">
        <v>3</v>
      </c>
      <c r="BZ446" s="2">
        <v>97</v>
      </c>
      <c r="CA446" s="2">
        <v>51</v>
      </c>
      <c r="CB446" s="2" t="s">
        <v>3</v>
      </c>
      <c r="CC446" s="2"/>
      <c r="CD446" s="2"/>
      <c r="CE446" s="2">
        <v>1566</v>
      </c>
      <c r="CF446" s="2">
        <v>0</v>
      </c>
      <c r="CG446" s="2">
        <v>0</v>
      </c>
      <c r="CH446" s="2"/>
      <c r="CI446" s="2"/>
      <c r="CJ446" s="2"/>
      <c r="CK446" s="2"/>
      <c r="CL446" s="2"/>
      <c r="CM446" s="2">
        <v>0</v>
      </c>
      <c r="CN446" s="2" t="s">
        <v>1250</v>
      </c>
      <c r="CO446" s="2">
        <v>0</v>
      </c>
      <c r="CP446" s="2">
        <f t="shared" si="445"/>
        <v>126.62</v>
      </c>
      <c r="CQ446" s="2">
        <f t="shared" si="446"/>
        <v>16.46</v>
      </c>
      <c r="CR446" s="2">
        <f>(ROUND((ROUND((((ET446*1.2))*AV446*1),2)*BB446),2)+ROUND((ROUND(((AE446-((EU446*1.2)))*AV446*1),2)*BS446),2))</f>
        <v>7.21</v>
      </c>
      <c r="CS446" s="2">
        <f>(ROUND((ROUND((((EU446*1.2))*AV446*1),2)*BS446),2)+ROUND((ROUND(((AE446-((EU446*1.2)))*AV446*1),2)*BS446),2))</f>
        <v>1.32</v>
      </c>
      <c r="CT446" s="2">
        <f t="shared" si="447"/>
        <v>102.95</v>
      </c>
      <c r="CU446" s="2">
        <f t="shared" si="448"/>
        <v>0</v>
      </c>
      <c r="CV446" s="2">
        <f t="shared" si="449"/>
        <v>9.1340279999999971</v>
      </c>
      <c r="CW446" s="2">
        <f t="shared" si="450"/>
        <v>0</v>
      </c>
      <c r="CX446" s="2">
        <f t="shared" si="451"/>
        <v>0</v>
      </c>
      <c r="CY446" s="2">
        <f>(ROUND((((S446+ROUND((ROUND((((EU446*1.2))*AV446*1),2)*BS446),2))*AT446)/100),2)+ROUND(((ROUND((ROUND(((AE446-((EU446*1.2)))*AV446*1),2)*BS446),2)*AT446)/100),2))</f>
        <v>101.14</v>
      </c>
      <c r="CZ446" s="2">
        <f>(ROUND((((S446+ROUND((ROUND((((EU446*1.2))*AV446*1),2)*BS446),2))*AU446)/100),2)+ROUND(((ROUND((ROUND(((AE446-((EU446*1.2)))*AV446*1),2)*BS446),2)*AU446)/100),2))</f>
        <v>53.18</v>
      </c>
      <c r="DA446" s="2"/>
      <c r="DB446" s="2">
        <v>139</v>
      </c>
      <c r="DC446" s="2" t="s">
        <v>3</v>
      </c>
      <c r="DD446" s="2" t="s">
        <v>62</v>
      </c>
      <c r="DE446" s="2" t="s">
        <v>63</v>
      </c>
      <c r="DF446" s="2" t="s">
        <v>63</v>
      </c>
      <c r="DG446" s="2" t="s">
        <v>63</v>
      </c>
      <c r="DH446" s="2" t="s">
        <v>3</v>
      </c>
      <c r="DI446" s="2" t="s">
        <v>63</v>
      </c>
      <c r="DJ446" s="2" t="s">
        <v>63</v>
      </c>
      <c r="DK446" s="2" t="s">
        <v>3</v>
      </c>
      <c r="DL446" s="2" t="s">
        <v>3</v>
      </c>
      <c r="DM446" s="2" t="s">
        <v>3</v>
      </c>
      <c r="DN446" s="2">
        <v>0</v>
      </c>
      <c r="DO446" s="2">
        <v>0</v>
      </c>
      <c r="DP446" s="2">
        <v>1</v>
      </c>
      <c r="DQ446" s="2">
        <v>1</v>
      </c>
      <c r="DR446" s="2"/>
      <c r="DS446" s="2"/>
      <c r="DT446" s="2"/>
      <c r="DU446" s="2">
        <v>1013</v>
      </c>
      <c r="DV446" s="2" t="s">
        <v>87</v>
      </c>
      <c r="DW446" s="2" t="s">
        <v>87</v>
      </c>
      <c r="DX446" s="2">
        <v>1</v>
      </c>
      <c r="DY446" s="2"/>
      <c r="DZ446" s="2" t="s">
        <v>3</v>
      </c>
      <c r="EA446" s="2" t="s">
        <v>3</v>
      </c>
      <c r="EB446" s="2" t="s">
        <v>3</v>
      </c>
      <c r="EC446" s="2" t="s">
        <v>3</v>
      </c>
      <c r="ED446" s="2"/>
      <c r="EE446" s="2">
        <v>55393699</v>
      </c>
      <c r="EF446" s="2">
        <v>40</v>
      </c>
      <c r="EG446" s="2" t="s">
        <v>26</v>
      </c>
      <c r="EH446" s="2">
        <v>0</v>
      </c>
      <c r="EI446" s="2" t="s">
        <v>3</v>
      </c>
      <c r="EJ446" s="2">
        <v>2</v>
      </c>
      <c r="EK446" s="2">
        <v>67</v>
      </c>
      <c r="EL446" s="2" t="s">
        <v>72</v>
      </c>
      <c r="EM446" s="2" t="s">
        <v>73</v>
      </c>
      <c r="EN446" s="2"/>
      <c r="EO446" s="2" t="s">
        <v>67</v>
      </c>
      <c r="EP446" s="2"/>
      <c r="EQ446" s="2">
        <v>0</v>
      </c>
      <c r="ER446" s="2">
        <v>104.14</v>
      </c>
      <c r="ES446" s="2">
        <v>16.46</v>
      </c>
      <c r="ET446" s="2">
        <v>5.74</v>
      </c>
      <c r="EU446" s="2">
        <v>1.05</v>
      </c>
      <c r="EV446" s="2">
        <v>81.94</v>
      </c>
      <c r="EW446" s="2">
        <v>7.27</v>
      </c>
      <c r="EX446" s="2">
        <v>0</v>
      </c>
      <c r="EY446" s="2">
        <v>0</v>
      </c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>
        <v>0</v>
      </c>
      <c r="FR446" s="2">
        <v>0</v>
      </c>
      <c r="FS446" s="2">
        <v>0</v>
      </c>
      <c r="FT446" s="2"/>
      <c r="FU446" s="2"/>
      <c r="FV446" s="2"/>
      <c r="FW446" s="2"/>
      <c r="FX446" s="2">
        <v>97</v>
      </c>
      <c r="FY446" s="2">
        <v>51</v>
      </c>
      <c r="FZ446" s="2"/>
      <c r="GA446" s="2" t="s">
        <v>3</v>
      </c>
      <c r="GB446" s="2"/>
      <c r="GC446" s="2"/>
      <c r="GD446" s="2">
        <v>1</v>
      </c>
      <c r="GE446" s="2"/>
      <c r="GF446" s="2">
        <v>-1854728894</v>
      </c>
      <c r="GG446" s="2">
        <v>2</v>
      </c>
      <c r="GH446" s="2">
        <v>1</v>
      </c>
      <c r="GI446" s="2">
        <v>2</v>
      </c>
      <c r="GJ446" s="2">
        <v>0</v>
      </c>
      <c r="GK446" s="2">
        <v>0</v>
      </c>
      <c r="GL446" s="2">
        <f t="shared" si="452"/>
        <v>0</v>
      </c>
      <c r="GM446" s="2">
        <f t="shared" si="453"/>
        <v>280.94</v>
      </c>
      <c r="GN446" s="2">
        <f t="shared" si="454"/>
        <v>0</v>
      </c>
      <c r="GO446" s="2">
        <f t="shared" si="455"/>
        <v>280.94</v>
      </c>
      <c r="GP446" s="2">
        <f t="shared" si="456"/>
        <v>0</v>
      </c>
      <c r="GQ446" s="2"/>
      <c r="GR446" s="2">
        <v>0</v>
      </c>
      <c r="GS446" s="2">
        <v>3</v>
      </c>
      <c r="GT446" s="2">
        <v>0</v>
      </c>
      <c r="GU446" s="2" t="s">
        <v>3</v>
      </c>
      <c r="GV446" s="2">
        <f t="shared" si="457"/>
        <v>0</v>
      </c>
      <c r="GW446" s="2">
        <v>1</v>
      </c>
      <c r="GX446" s="2">
        <f t="shared" si="458"/>
        <v>0</v>
      </c>
      <c r="GY446" s="2"/>
      <c r="GZ446" s="2"/>
      <c r="HA446" s="2">
        <v>0</v>
      </c>
      <c r="HB446" s="2">
        <v>0</v>
      </c>
      <c r="HC446" s="2">
        <f t="shared" si="459"/>
        <v>0</v>
      </c>
      <c r="HD446" s="2"/>
      <c r="HE446" s="2" t="s">
        <v>3</v>
      </c>
      <c r="HF446" s="2" t="s">
        <v>3</v>
      </c>
      <c r="HG446" s="2"/>
      <c r="HH446" s="2"/>
      <c r="HI446" s="2"/>
      <c r="HJ446" s="2"/>
      <c r="HK446" s="2"/>
      <c r="HL446" s="2"/>
      <c r="HM446" s="2" t="s">
        <v>3</v>
      </c>
      <c r="HN446" s="2" t="s">
        <v>3</v>
      </c>
      <c r="HO446" s="2" t="s">
        <v>3</v>
      </c>
      <c r="HP446" s="2" t="s">
        <v>3</v>
      </c>
      <c r="HQ446" s="2" t="s">
        <v>3</v>
      </c>
      <c r="HR446" s="2"/>
      <c r="HS446" s="2">
        <v>0</v>
      </c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>
        <v>0</v>
      </c>
      <c r="IL446" s="2"/>
      <c r="IM446" s="2"/>
      <c r="IN446" s="2"/>
      <c r="IO446" s="2"/>
      <c r="IP446" s="2"/>
      <c r="IQ446" s="2"/>
      <c r="IR446" s="2"/>
      <c r="IS446" s="2"/>
      <c r="IT446" s="2"/>
      <c r="IU446" s="2"/>
    </row>
    <row r="447" spans="1:255" x14ac:dyDescent="0.2">
      <c r="A447" s="3">
        <v>17</v>
      </c>
      <c r="B447" s="3">
        <v>1</v>
      </c>
      <c r="C447" s="3">
        <f>ROW(SmtRes!A682)</f>
        <v>682</v>
      </c>
      <c r="D447" s="3">
        <f>ROW(EtalonRes!A782)</f>
        <v>782</v>
      </c>
      <c r="E447" s="3" t="s">
        <v>592</v>
      </c>
      <c r="F447" s="3" t="s">
        <v>90</v>
      </c>
      <c r="G447" s="3" t="s">
        <v>572</v>
      </c>
      <c r="H447" s="3" t="s">
        <v>87</v>
      </c>
      <c r="I447" s="3">
        <f>ROUND(100/100,9)</f>
        <v>1</v>
      </c>
      <c r="J447" s="3">
        <v>0</v>
      </c>
      <c r="K447" s="3">
        <f>ROUND(100/100,9)</f>
        <v>1</v>
      </c>
      <c r="O447" s="3">
        <f t="shared" si="435"/>
        <v>6059.77</v>
      </c>
      <c r="P447" s="3">
        <f t="shared" si="436"/>
        <v>120.32</v>
      </c>
      <c r="Q447" s="3">
        <f>(ROUND((ROUND((((ET447*1.2))*AV447*I447),2)*BB447),2)+ROUND((ROUND(((AE447-((EU447*1.2)))*AV447*I447),2)*BS447),2))</f>
        <v>138.22</v>
      </c>
      <c r="R447" s="3">
        <f>(ROUND((ROUND((((EU447*1.2))*AV447*I447),2)*BS447),2)+ROUND((ROUND(((AE447-((EU447*1.2)))*AV447*I447),2)*BS447),2))</f>
        <v>74.38</v>
      </c>
      <c r="S447" s="3">
        <f t="shared" si="437"/>
        <v>5801.23</v>
      </c>
      <c r="T447" s="3">
        <f t="shared" si="438"/>
        <v>0</v>
      </c>
      <c r="U447" s="3">
        <f t="shared" si="439"/>
        <v>9.1340279999999971</v>
      </c>
      <c r="V447" s="3">
        <f t="shared" si="440"/>
        <v>0</v>
      </c>
      <c r="W447" s="3">
        <f t="shared" si="441"/>
        <v>0</v>
      </c>
      <c r="X447" s="3">
        <f>(ROUND((((S447+ROUND((ROUND((((EU447*1.2))*AV447*I447),2)*BS447),2))*AT447)/100),2)+ROUND(((ROUND((ROUND(((AE447-((EU447*1.2)))*AV447*I447),2)*BS447),2)*AT447)/100),2))</f>
        <v>5699.34</v>
      </c>
      <c r="Y447" s="3">
        <f>(ROUND((((S447+ROUND((ROUND((((EU447*1.2))*AV447*I447),2)*BS447),2))*AU447)/100),2)+ROUND(((ROUND((ROUND(((AE447-((EU447*1.2)))*AV447*I447),2)*BS447),2)*AU447)/100),2))</f>
        <v>2996.56</v>
      </c>
      <c r="AA447" s="3">
        <v>55929115</v>
      </c>
      <c r="AB447" s="3">
        <f t="shared" si="442"/>
        <v>121.676</v>
      </c>
      <c r="AC447" s="3">
        <f>ROUND(((ES447*1)),6)</f>
        <v>16.46</v>
      </c>
      <c r="AD447" s="3">
        <f>ROUND(((((ET447*1.2))-((EU447*1.2)))+AE447),6)</f>
        <v>6.8879999999999999</v>
      </c>
      <c r="AE447" s="3">
        <f>ROUND(((EU447*1.2)),6)</f>
        <v>1.26</v>
      </c>
      <c r="AF447" s="3">
        <f>ROUND(((EV447*1.2)),6)</f>
        <v>98.328000000000003</v>
      </c>
      <c r="AG447" s="3">
        <f t="shared" si="443"/>
        <v>0</v>
      </c>
      <c r="AH447" s="3">
        <f>((EW447*1.2))</f>
        <v>8.7239999999999984</v>
      </c>
      <c r="AI447" s="3">
        <f>((EX447*1.2))</f>
        <v>0</v>
      </c>
      <c r="AJ447" s="3">
        <f t="shared" si="444"/>
        <v>0</v>
      </c>
      <c r="AK447" s="3">
        <v>104.14</v>
      </c>
      <c r="AL447" s="3">
        <v>16.46</v>
      </c>
      <c r="AM447" s="3">
        <v>5.74</v>
      </c>
      <c r="AN447" s="3">
        <v>1.05</v>
      </c>
      <c r="AO447" s="3">
        <v>81.94</v>
      </c>
      <c r="AP447" s="3">
        <v>0</v>
      </c>
      <c r="AQ447" s="3">
        <v>7.27</v>
      </c>
      <c r="AR447" s="3">
        <v>0</v>
      </c>
      <c r="AS447" s="3">
        <v>0</v>
      </c>
      <c r="AT447" s="3">
        <v>97</v>
      </c>
      <c r="AU447" s="3">
        <v>51</v>
      </c>
      <c r="AV447" s="3">
        <v>1.0469999999999999</v>
      </c>
      <c r="AW447" s="3">
        <v>1</v>
      </c>
      <c r="AZ447" s="3">
        <v>1</v>
      </c>
      <c r="BA447" s="3">
        <v>56.35</v>
      </c>
      <c r="BB447" s="3">
        <v>19.170000000000002</v>
      </c>
      <c r="BC447" s="3">
        <v>7.31</v>
      </c>
      <c r="BD447" s="3" t="s">
        <v>3</v>
      </c>
      <c r="BE447" s="3" t="s">
        <v>3</v>
      </c>
      <c r="BF447" s="3" t="s">
        <v>3</v>
      </c>
      <c r="BG447" s="3" t="s">
        <v>3</v>
      </c>
      <c r="BH447" s="3">
        <v>0</v>
      </c>
      <c r="BI447" s="3">
        <v>2</v>
      </c>
      <c r="BJ447" s="3" t="s">
        <v>92</v>
      </c>
      <c r="BM447" s="3">
        <v>67</v>
      </c>
      <c r="BN447" s="3">
        <v>0</v>
      </c>
      <c r="BO447" s="3" t="s">
        <v>90</v>
      </c>
      <c r="BP447" s="3">
        <v>1</v>
      </c>
      <c r="BQ447" s="3">
        <v>40</v>
      </c>
      <c r="BR447" s="3">
        <v>0</v>
      </c>
      <c r="BS447" s="3">
        <v>56.35</v>
      </c>
      <c r="BT447" s="3">
        <v>1</v>
      </c>
      <c r="BU447" s="3">
        <v>1</v>
      </c>
      <c r="BV447" s="3">
        <v>1</v>
      </c>
      <c r="BW447" s="3">
        <v>1</v>
      </c>
      <c r="BX447" s="3">
        <v>1</v>
      </c>
      <c r="BY447" s="3" t="s">
        <v>3</v>
      </c>
      <c r="BZ447" s="3">
        <v>97</v>
      </c>
      <c r="CA447" s="3">
        <v>51</v>
      </c>
      <c r="CB447" s="3" t="s">
        <v>3</v>
      </c>
      <c r="CE447" s="3">
        <v>1566</v>
      </c>
      <c r="CF447" s="3">
        <v>0</v>
      </c>
      <c r="CG447" s="3">
        <v>0</v>
      </c>
      <c r="CM447" s="3">
        <v>0</v>
      </c>
      <c r="CN447" s="3" t="s">
        <v>1250</v>
      </c>
      <c r="CO447" s="3">
        <v>0</v>
      </c>
      <c r="CP447" s="3">
        <f t="shared" si="445"/>
        <v>6059.7699999999995</v>
      </c>
      <c r="CQ447" s="3">
        <f t="shared" si="446"/>
        <v>120.32</v>
      </c>
      <c r="CR447" s="3">
        <f>(ROUND((ROUND((((ET447*1.2))*AV447*1),2)*BB447),2)+ROUND((ROUND(((AE447-((EU447*1.2)))*AV447*1),2)*BS447),2))</f>
        <v>138.22</v>
      </c>
      <c r="CS447" s="3">
        <f>(ROUND((ROUND((((EU447*1.2))*AV447*1),2)*BS447),2)+ROUND((ROUND(((AE447-((EU447*1.2)))*AV447*1),2)*BS447),2))</f>
        <v>74.38</v>
      </c>
      <c r="CT447" s="3">
        <f t="shared" si="447"/>
        <v>5801.23</v>
      </c>
      <c r="CU447" s="3">
        <f t="shared" si="448"/>
        <v>0</v>
      </c>
      <c r="CV447" s="3">
        <f t="shared" si="449"/>
        <v>9.1340279999999971</v>
      </c>
      <c r="CW447" s="3">
        <f t="shared" si="450"/>
        <v>0</v>
      </c>
      <c r="CX447" s="3">
        <f t="shared" si="451"/>
        <v>0</v>
      </c>
      <c r="CY447" s="3">
        <f>(ROUND((((S447+ROUND((ROUND((((EU447*1.2))*AV447*1),2)*BS447),2))*AT447)/100),2)+ROUND(((ROUND((ROUND(((AE447-((EU447*1.2)))*AV447*1),2)*BS447),2)*AT447)/100),2))</f>
        <v>5699.34</v>
      </c>
      <c r="CZ447" s="3">
        <f>(ROUND((((S447+ROUND((ROUND((((EU447*1.2))*AV447*1),2)*BS447),2))*AU447)/100),2)+ROUND(((ROUND((ROUND(((AE447-((EU447*1.2)))*AV447*1),2)*BS447),2)*AU447)/100),2))</f>
        <v>2996.56</v>
      </c>
      <c r="DB447" s="3">
        <v>140</v>
      </c>
      <c r="DC447" s="3" t="s">
        <v>3</v>
      </c>
      <c r="DD447" s="3" t="s">
        <v>62</v>
      </c>
      <c r="DE447" s="3" t="s">
        <v>63</v>
      </c>
      <c r="DF447" s="3" t="s">
        <v>63</v>
      </c>
      <c r="DG447" s="3" t="s">
        <v>63</v>
      </c>
      <c r="DH447" s="3" t="s">
        <v>3</v>
      </c>
      <c r="DI447" s="3" t="s">
        <v>63</v>
      </c>
      <c r="DJ447" s="3" t="s">
        <v>63</v>
      </c>
      <c r="DK447" s="3" t="s">
        <v>3</v>
      </c>
      <c r="DL447" s="3" t="s">
        <v>3</v>
      </c>
      <c r="DM447" s="3" t="s">
        <v>3</v>
      </c>
      <c r="DN447" s="3">
        <v>0</v>
      </c>
      <c r="DO447" s="3">
        <v>0</v>
      </c>
      <c r="DP447" s="3">
        <v>1</v>
      </c>
      <c r="DQ447" s="3">
        <v>1</v>
      </c>
      <c r="DU447" s="3">
        <v>1013</v>
      </c>
      <c r="DV447" s="3" t="s">
        <v>87</v>
      </c>
      <c r="DW447" s="3" t="s">
        <v>87</v>
      </c>
      <c r="DX447" s="3">
        <v>1</v>
      </c>
      <c r="DZ447" s="3" t="s">
        <v>3</v>
      </c>
      <c r="EA447" s="3" t="s">
        <v>3</v>
      </c>
      <c r="EB447" s="3" t="s">
        <v>3</v>
      </c>
      <c r="EC447" s="3" t="s">
        <v>3</v>
      </c>
      <c r="EE447" s="3">
        <v>55393699</v>
      </c>
      <c r="EF447" s="3">
        <v>40</v>
      </c>
      <c r="EG447" s="3" t="s">
        <v>26</v>
      </c>
      <c r="EH447" s="3">
        <v>0</v>
      </c>
      <c r="EI447" s="3" t="s">
        <v>3</v>
      </c>
      <c r="EJ447" s="3">
        <v>2</v>
      </c>
      <c r="EK447" s="3">
        <v>67</v>
      </c>
      <c r="EL447" s="3" t="s">
        <v>72</v>
      </c>
      <c r="EM447" s="3" t="s">
        <v>73</v>
      </c>
      <c r="EO447" s="3" t="s">
        <v>67</v>
      </c>
      <c r="EQ447" s="3">
        <v>0</v>
      </c>
      <c r="ER447" s="3">
        <v>104.14</v>
      </c>
      <c r="ES447" s="3">
        <v>16.46</v>
      </c>
      <c r="ET447" s="3">
        <v>5.74</v>
      </c>
      <c r="EU447" s="3">
        <v>1.05</v>
      </c>
      <c r="EV447" s="3">
        <v>81.94</v>
      </c>
      <c r="EW447" s="3">
        <v>7.27</v>
      </c>
      <c r="EX447" s="3">
        <v>0</v>
      </c>
      <c r="EY447" s="3">
        <v>0</v>
      </c>
      <c r="FQ447" s="3">
        <v>0</v>
      </c>
      <c r="FR447" s="3">
        <v>0</v>
      </c>
      <c r="FS447" s="3">
        <v>0</v>
      </c>
      <c r="FX447" s="3">
        <v>97</v>
      </c>
      <c r="FY447" s="3">
        <v>51</v>
      </c>
      <c r="GA447" s="3" t="s">
        <v>3</v>
      </c>
      <c r="GD447" s="3">
        <v>1</v>
      </c>
      <c r="GF447" s="3">
        <v>-1854728894</v>
      </c>
      <c r="GG447" s="3">
        <v>2</v>
      </c>
      <c r="GH447" s="3">
        <v>1</v>
      </c>
      <c r="GI447" s="3">
        <v>2</v>
      </c>
      <c r="GJ447" s="3">
        <v>0</v>
      </c>
      <c r="GK447" s="3">
        <v>0</v>
      </c>
      <c r="GL447" s="3">
        <f t="shared" si="452"/>
        <v>0</v>
      </c>
      <c r="GM447" s="3">
        <f t="shared" si="453"/>
        <v>14755.67</v>
      </c>
      <c r="GN447" s="3">
        <f t="shared" si="454"/>
        <v>0</v>
      </c>
      <c r="GO447" s="3">
        <f t="shared" si="455"/>
        <v>14755.67</v>
      </c>
      <c r="GP447" s="3">
        <f t="shared" si="456"/>
        <v>0</v>
      </c>
      <c r="GR447" s="3">
        <v>0</v>
      </c>
      <c r="GS447" s="3">
        <v>3</v>
      </c>
      <c r="GT447" s="3">
        <v>0</v>
      </c>
      <c r="GU447" s="3" t="s">
        <v>3</v>
      </c>
      <c r="GV447" s="3">
        <f t="shared" si="457"/>
        <v>0</v>
      </c>
      <c r="GW447" s="3">
        <v>1</v>
      </c>
      <c r="GX447" s="3">
        <f t="shared" si="458"/>
        <v>0</v>
      </c>
      <c r="HA447" s="3">
        <v>0</v>
      </c>
      <c r="HB447" s="3">
        <v>0</v>
      </c>
      <c r="HC447" s="3">
        <f t="shared" si="459"/>
        <v>0</v>
      </c>
      <c r="HE447" s="3" t="s">
        <v>3</v>
      </c>
      <c r="HF447" s="3" t="s">
        <v>3</v>
      </c>
      <c r="HM447" s="3" t="s">
        <v>3</v>
      </c>
      <c r="HN447" s="3" t="s">
        <v>3</v>
      </c>
      <c r="HO447" s="3" t="s">
        <v>3</v>
      </c>
      <c r="HP447" s="3" t="s">
        <v>3</v>
      </c>
      <c r="HQ447" s="3" t="s">
        <v>3</v>
      </c>
      <c r="HS447" s="3">
        <v>0</v>
      </c>
      <c r="IK447" s="3">
        <v>0</v>
      </c>
    </row>
    <row r="448" spans="1:255" x14ac:dyDescent="0.2">
      <c r="A448" s="2">
        <v>18</v>
      </c>
      <c r="B448" s="2">
        <v>1</v>
      </c>
      <c r="C448" s="2">
        <v>668</v>
      </c>
      <c r="D448" s="2"/>
      <c r="E448" s="2" t="s">
        <v>593</v>
      </c>
      <c r="F448" s="2" t="s">
        <v>594</v>
      </c>
      <c r="G448" s="2" t="s">
        <v>595</v>
      </c>
      <c r="H448" s="2" t="s">
        <v>268</v>
      </c>
      <c r="I448" s="2">
        <f>I446*J448</f>
        <v>34</v>
      </c>
      <c r="J448" s="2">
        <v>34</v>
      </c>
      <c r="K448" s="2">
        <v>34</v>
      </c>
      <c r="L448" s="2"/>
      <c r="M448" s="2"/>
      <c r="N448" s="2"/>
      <c r="O448" s="2">
        <f t="shared" si="435"/>
        <v>15313.26</v>
      </c>
      <c r="P448" s="2">
        <f t="shared" si="436"/>
        <v>15313.26</v>
      </c>
      <c r="Q448" s="2">
        <f t="shared" ref="Q448:Q457" si="460">(ROUND((ROUND(((ET448)*AV448*I448),2)*BB448),2)+ROUND((ROUND(((AE448-(EU448))*AV448*I448),2)*BS448),2))</f>
        <v>0</v>
      </c>
      <c r="R448" s="2">
        <f t="shared" ref="R448:R457" si="461">(ROUND((ROUND(((EU448)*AV448*I448),2)*BS448),2)+ROUND((ROUND(((AE448-(EU448))*AV448*I448),2)*BS448),2))</f>
        <v>0</v>
      </c>
      <c r="S448" s="2">
        <f t="shared" si="437"/>
        <v>0</v>
      </c>
      <c r="T448" s="2">
        <f t="shared" si="438"/>
        <v>0</v>
      </c>
      <c r="U448" s="2">
        <f t="shared" si="439"/>
        <v>0</v>
      </c>
      <c r="V448" s="2">
        <f t="shared" si="440"/>
        <v>0</v>
      </c>
      <c r="W448" s="2">
        <f t="shared" si="441"/>
        <v>0</v>
      </c>
      <c r="X448" s="2">
        <f t="shared" ref="X448:X457" si="462">(ROUND((((S448+ROUND((ROUND(((EU448)*AV448*I448),2)*BS448),2))*AT448)/100),2)+ROUND(((ROUND((ROUND(((AE448-(EU448))*AV448*I448),2)*BS448),2)*AT448)/100),2))</f>
        <v>0</v>
      </c>
      <c r="Y448" s="2">
        <f t="shared" ref="Y448:Y457" si="463">(ROUND((((S448+ROUND((ROUND(((EU448)*AV448*I448),2)*BS448),2))*AU448)/100),2)+ROUND(((ROUND((ROUND(((AE448-(EU448))*AV448*I448),2)*BS448),2)*AU448)/100),2))</f>
        <v>0</v>
      </c>
      <c r="Z448" s="2"/>
      <c r="AA448" s="2">
        <v>55929113</v>
      </c>
      <c r="AB448" s="2">
        <f t="shared" si="442"/>
        <v>450.39</v>
      </c>
      <c r="AC448" s="2">
        <f t="shared" ref="AC448:AC457" si="464">ROUND((ES448),6)</f>
        <v>450.39</v>
      </c>
      <c r="AD448" s="2">
        <f t="shared" ref="AD448:AD457" si="465">ROUND((((ET448)-(EU448))+AE448),6)</f>
        <v>0</v>
      </c>
      <c r="AE448" s="2">
        <f t="shared" ref="AE448:AE457" si="466">ROUND((EU448),6)</f>
        <v>0</v>
      </c>
      <c r="AF448" s="2">
        <f t="shared" ref="AF448:AF457" si="467">ROUND((EV448),6)</f>
        <v>0</v>
      </c>
      <c r="AG448" s="2">
        <f t="shared" si="443"/>
        <v>0</v>
      </c>
      <c r="AH448" s="2">
        <f t="shared" ref="AH448:AH457" si="468">(EW448)</f>
        <v>0</v>
      </c>
      <c r="AI448" s="2">
        <f t="shared" ref="AI448:AI457" si="469">(EX448)</f>
        <v>0</v>
      </c>
      <c r="AJ448" s="2">
        <f t="shared" si="444"/>
        <v>0</v>
      </c>
      <c r="AK448" s="2">
        <v>450.39</v>
      </c>
      <c r="AL448" s="2">
        <v>450.39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97</v>
      </c>
      <c r="AU448" s="2">
        <v>51</v>
      </c>
      <c r="AV448" s="2">
        <v>1</v>
      </c>
      <c r="AW448" s="2">
        <v>1</v>
      </c>
      <c r="AX448" s="2"/>
      <c r="AY448" s="2"/>
      <c r="AZ448" s="2">
        <v>1</v>
      </c>
      <c r="BA448" s="2">
        <v>1</v>
      </c>
      <c r="BB448" s="2">
        <v>1</v>
      </c>
      <c r="BC448" s="2">
        <v>1</v>
      </c>
      <c r="BD448" s="2" t="s">
        <v>3</v>
      </c>
      <c r="BE448" s="2" t="s">
        <v>3</v>
      </c>
      <c r="BF448" s="2" t="s">
        <v>3</v>
      </c>
      <c r="BG448" s="2" t="s">
        <v>3</v>
      </c>
      <c r="BH448" s="2">
        <v>3</v>
      </c>
      <c r="BI448" s="2">
        <v>2</v>
      </c>
      <c r="BJ448" s="2" t="s">
        <v>596</v>
      </c>
      <c r="BK448" s="2"/>
      <c r="BL448" s="2"/>
      <c r="BM448" s="2">
        <v>67</v>
      </c>
      <c r="BN448" s="2">
        <v>0</v>
      </c>
      <c r="BO448" s="2" t="s">
        <v>3</v>
      </c>
      <c r="BP448" s="2">
        <v>0</v>
      </c>
      <c r="BQ448" s="2">
        <v>40</v>
      </c>
      <c r="BR448" s="2">
        <v>0</v>
      </c>
      <c r="BS448" s="2">
        <v>1</v>
      </c>
      <c r="BT448" s="2">
        <v>1</v>
      </c>
      <c r="BU448" s="2">
        <v>1</v>
      </c>
      <c r="BV448" s="2">
        <v>1</v>
      </c>
      <c r="BW448" s="2">
        <v>1</v>
      </c>
      <c r="BX448" s="2">
        <v>1</v>
      </c>
      <c r="BY448" s="2" t="s">
        <v>3</v>
      </c>
      <c r="BZ448" s="2">
        <v>97</v>
      </c>
      <c r="CA448" s="2">
        <v>51</v>
      </c>
      <c r="CB448" s="2" t="s">
        <v>3</v>
      </c>
      <c r="CC448" s="2"/>
      <c r="CD448" s="2"/>
      <c r="CE448" s="2">
        <v>1566</v>
      </c>
      <c r="CF448" s="2">
        <v>0</v>
      </c>
      <c r="CG448" s="2">
        <v>0</v>
      </c>
      <c r="CH448" s="2"/>
      <c r="CI448" s="2"/>
      <c r="CJ448" s="2"/>
      <c r="CK448" s="2"/>
      <c r="CL448" s="2"/>
      <c r="CM448" s="2">
        <v>0</v>
      </c>
      <c r="CN448" s="2" t="s">
        <v>1252</v>
      </c>
      <c r="CO448" s="2">
        <v>0</v>
      </c>
      <c r="CP448" s="2">
        <f t="shared" si="445"/>
        <v>15313.26</v>
      </c>
      <c r="CQ448" s="2">
        <f t="shared" si="446"/>
        <v>450.39</v>
      </c>
      <c r="CR448" s="2">
        <f t="shared" ref="CR448:CR457" si="470">(ROUND((ROUND(((ET448)*AV448*1),2)*BB448),2)+ROUND((ROUND(((AE448-(EU448))*AV448*1),2)*BS448),2))</f>
        <v>0</v>
      </c>
      <c r="CS448" s="2">
        <f t="shared" ref="CS448:CS457" si="471">(ROUND((ROUND(((EU448)*AV448*1),2)*BS448),2)+ROUND((ROUND(((AE448-(EU448))*AV448*1),2)*BS448),2))</f>
        <v>0</v>
      </c>
      <c r="CT448" s="2">
        <f t="shared" si="447"/>
        <v>0</v>
      </c>
      <c r="CU448" s="2">
        <f t="shared" si="448"/>
        <v>0</v>
      </c>
      <c r="CV448" s="2">
        <f t="shared" si="449"/>
        <v>0</v>
      </c>
      <c r="CW448" s="2">
        <f t="shared" si="450"/>
        <v>0</v>
      </c>
      <c r="CX448" s="2">
        <f t="shared" si="451"/>
        <v>0</v>
      </c>
      <c r="CY448" s="2">
        <f t="shared" ref="CY448:CY457" si="472">(ROUND((((S448+ROUND((ROUND(((EU448)*AV448*1),2)*BS448),2))*AT448)/100),2)+ROUND(((ROUND((ROUND(((AE448-(EU448))*AV448*1),2)*BS448),2)*AT448)/100),2))</f>
        <v>0</v>
      </c>
      <c r="CZ448" s="2">
        <f t="shared" ref="CZ448:CZ457" si="473">(ROUND((((S448+ROUND((ROUND(((EU448)*AV448*1),2)*BS448),2))*AU448)/100),2)+ROUND(((ROUND((ROUND(((AE448-(EU448))*AV448*1),2)*BS448),2)*AU448)/100),2))</f>
        <v>0</v>
      </c>
      <c r="DA448" s="2"/>
      <c r="DB448" s="2"/>
      <c r="DC448" s="2" t="s">
        <v>3</v>
      </c>
      <c r="DD448" s="2" t="s">
        <v>3</v>
      </c>
      <c r="DE448" s="2" t="s">
        <v>3</v>
      </c>
      <c r="DF448" s="2" t="s">
        <v>3</v>
      </c>
      <c r="DG448" s="2" t="s">
        <v>3</v>
      </c>
      <c r="DH448" s="2" t="s">
        <v>3</v>
      </c>
      <c r="DI448" s="2" t="s">
        <v>3</v>
      </c>
      <c r="DJ448" s="2" t="s">
        <v>3</v>
      </c>
      <c r="DK448" s="2" t="s">
        <v>3</v>
      </c>
      <c r="DL448" s="2" t="s">
        <v>3</v>
      </c>
      <c r="DM448" s="2" t="s">
        <v>3</v>
      </c>
      <c r="DN448" s="2">
        <v>0</v>
      </c>
      <c r="DO448" s="2">
        <v>0</v>
      </c>
      <c r="DP448" s="2">
        <v>1</v>
      </c>
      <c r="DQ448" s="2">
        <v>1</v>
      </c>
      <c r="DR448" s="2"/>
      <c r="DS448" s="2"/>
      <c r="DT448" s="2"/>
      <c r="DU448" s="2">
        <v>1010</v>
      </c>
      <c r="DV448" s="2" t="s">
        <v>268</v>
      </c>
      <c r="DW448" s="2" t="s">
        <v>268</v>
      </c>
      <c r="DX448" s="2">
        <v>1</v>
      </c>
      <c r="DY448" s="2"/>
      <c r="DZ448" s="2" t="s">
        <v>3</v>
      </c>
      <c r="EA448" s="2" t="s">
        <v>3</v>
      </c>
      <c r="EB448" s="2" t="s">
        <v>3</v>
      </c>
      <c r="EC448" s="2" t="s">
        <v>3</v>
      </c>
      <c r="ED448" s="2"/>
      <c r="EE448" s="2">
        <v>55393699</v>
      </c>
      <c r="EF448" s="2">
        <v>40</v>
      </c>
      <c r="EG448" s="2" t="s">
        <v>26</v>
      </c>
      <c r="EH448" s="2">
        <v>0</v>
      </c>
      <c r="EI448" s="2" t="s">
        <v>3</v>
      </c>
      <c r="EJ448" s="2">
        <v>2</v>
      </c>
      <c r="EK448" s="2">
        <v>67</v>
      </c>
      <c r="EL448" s="2" t="s">
        <v>72</v>
      </c>
      <c r="EM448" s="2" t="s">
        <v>73</v>
      </c>
      <c r="EN448" s="2"/>
      <c r="EO448" s="2" t="s">
        <v>67</v>
      </c>
      <c r="EP448" s="2"/>
      <c r="EQ448" s="2">
        <v>0</v>
      </c>
      <c r="ER448" s="2">
        <v>450.39</v>
      </c>
      <c r="ES448" s="2">
        <v>450.39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>
        <v>0</v>
      </c>
      <c r="FR448" s="2">
        <v>0</v>
      </c>
      <c r="FS448" s="2">
        <v>0</v>
      </c>
      <c r="FT448" s="2"/>
      <c r="FU448" s="2"/>
      <c r="FV448" s="2"/>
      <c r="FW448" s="2"/>
      <c r="FX448" s="2">
        <v>97</v>
      </c>
      <c r="FY448" s="2">
        <v>51</v>
      </c>
      <c r="FZ448" s="2"/>
      <c r="GA448" s="2" t="s">
        <v>3</v>
      </c>
      <c r="GB448" s="2"/>
      <c r="GC448" s="2"/>
      <c r="GD448" s="2">
        <v>1</v>
      </c>
      <c r="GE448" s="2"/>
      <c r="GF448" s="2">
        <v>-1601641835</v>
      </c>
      <c r="GG448" s="2">
        <v>2</v>
      </c>
      <c r="GH448" s="2">
        <v>1</v>
      </c>
      <c r="GI448" s="2">
        <v>-2</v>
      </c>
      <c r="GJ448" s="2">
        <v>0</v>
      </c>
      <c r="GK448" s="2">
        <v>0</v>
      </c>
      <c r="GL448" s="2">
        <f t="shared" si="452"/>
        <v>0</v>
      </c>
      <c r="GM448" s="2">
        <f t="shared" si="453"/>
        <v>15313.26</v>
      </c>
      <c r="GN448" s="2">
        <f t="shared" si="454"/>
        <v>0</v>
      </c>
      <c r="GO448" s="2">
        <f t="shared" si="455"/>
        <v>15313.26</v>
      </c>
      <c r="GP448" s="2">
        <f t="shared" si="456"/>
        <v>0</v>
      </c>
      <c r="GQ448" s="2"/>
      <c r="GR448" s="2">
        <v>0</v>
      </c>
      <c r="GS448" s="2">
        <v>3</v>
      </c>
      <c r="GT448" s="2">
        <v>0</v>
      </c>
      <c r="GU448" s="2" t="s">
        <v>3</v>
      </c>
      <c r="GV448" s="2">
        <f t="shared" si="457"/>
        <v>0</v>
      </c>
      <c r="GW448" s="2">
        <v>1</v>
      </c>
      <c r="GX448" s="2">
        <f t="shared" si="458"/>
        <v>0</v>
      </c>
      <c r="GY448" s="2"/>
      <c r="GZ448" s="2"/>
      <c r="HA448" s="2">
        <v>0</v>
      </c>
      <c r="HB448" s="2">
        <v>0</v>
      </c>
      <c r="HC448" s="2">
        <f t="shared" si="459"/>
        <v>0</v>
      </c>
      <c r="HD448" s="2"/>
      <c r="HE448" s="2" t="s">
        <v>3</v>
      </c>
      <c r="HF448" s="2" t="s">
        <v>3</v>
      </c>
      <c r="HG448" s="2"/>
      <c r="HH448" s="2"/>
      <c r="HI448" s="2"/>
      <c r="HJ448" s="2"/>
      <c r="HK448" s="2"/>
      <c r="HL448" s="2"/>
      <c r="HM448" s="2" t="s">
        <v>3</v>
      </c>
      <c r="HN448" s="2" t="s">
        <v>3</v>
      </c>
      <c r="HO448" s="2" t="s">
        <v>3</v>
      </c>
      <c r="HP448" s="2" t="s">
        <v>3</v>
      </c>
      <c r="HQ448" s="2" t="s">
        <v>3</v>
      </c>
      <c r="HR448" s="2"/>
      <c r="HS448" s="2">
        <v>0</v>
      </c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>
        <v>0</v>
      </c>
      <c r="IL448" s="2"/>
      <c r="IM448" s="2"/>
      <c r="IN448" s="2"/>
      <c r="IO448" s="2"/>
      <c r="IP448" s="2"/>
      <c r="IQ448" s="2"/>
      <c r="IR448" s="2"/>
      <c r="IS448" s="2"/>
      <c r="IT448" s="2"/>
      <c r="IU448" s="2"/>
    </row>
    <row r="449" spans="1:255" x14ac:dyDescent="0.2">
      <c r="A449" s="3">
        <v>18</v>
      </c>
      <c r="B449" s="3">
        <v>1</v>
      </c>
      <c r="C449" s="3">
        <v>680</v>
      </c>
      <c r="E449" s="3" t="s">
        <v>593</v>
      </c>
      <c r="F449" s="3" t="s">
        <v>594</v>
      </c>
      <c r="G449" s="3" t="s">
        <v>595</v>
      </c>
      <c r="H449" s="3" t="s">
        <v>268</v>
      </c>
      <c r="I449" s="3">
        <f>I447*J449</f>
        <v>34</v>
      </c>
      <c r="J449" s="3">
        <v>34</v>
      </c>
      <c r="K449" s="3">
        <v>34</v>
      </c>
      <c r="O449" s="3">
        <f t="shared" si="435"/>
        <v>73197.38</v>
      </c>
      <c r="P449" s="3">
        <f t="shared" si="436"/>
        <v>73197.38</v>
      </c>
      <c r="Q449" s="3">
        <f t="shared" si="460"/>
        <v>0</v>
      </c>
      <c r="R449" s="3">
        <f t="shared" si="461"/>
        <v>0</v>
      </c>
      <c r="S449" s="3">
        <f t="shared" si="437"/>
        <v>0</v>
      </c>
      <c r="T449" s="3">
        <f t="shared" si="438"/>
        <v>0</v>
      </c>
      <c r="U449" s="3">
        <f t="shared" si="439"/>
        <v>0</v>
      </c>
      <c r="V449" s="3">
        <f t="shared" si="440"/>
        <v>0</v>
      </c>
      <c r="W449" s="3">
        <f t="shared" si="441"/>
        <v>0</v>
      </c>
      <c r="X449" s="3">
        <f t="shared" si="462"/>
        <v>0</v>
      </c>
      <c r="Y449" s="3">
        <f t="shared" si="463"/>
        <v>0</v>
      </c>
      <c r="AA449" s="3">
        <v>55929115</v>
      </c>
      <c r="AB449" s="3">
        <f t="shared" si="442"/>
        <v>450.39</v>
      </c>
      <c r="AC449" s="3">
        <f t="shared" si="464"/>
        <v>450.39</v>
      </c>
      <c r="AD449" s="3">
        <f t="shared" si="465"/>
        <v>0</v>
      </c>
      <c r="AE449" s="3">
        <f t="shared" si="466"/>
        <v>0</v>
      </c>
      <c r="AF449" s="3">
        <f t="shared" si="467"/>
        <v>0</v>
      </c>
      <c r="AG449" s="3">
        <f t="shared" si="443"/>
        <v>0</v>
      </c>
      <c r="AH449" s="3">
        <f t="shared" si="468"/>
        <v>0</v>
      </c>
      <c r="AI449" s="3">
        <f t="shared" si="469"/>
        <v>0</v>
      </c>
      <c r="AJ449" s="3">
        <f t="shared" si="444"/>
        <v>0</v>
      </c>
      <c r="AK449" s="3">
        <v>450.39</v>
      </c>
      <c r="AL449" s="3">
        <v>450.39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97</v>
      </c>
      <c r="AU449" s="3">
        <v>51</v>
      </c>
      <c r="AV449" s="3">
        <v>1</v>
      </c>
      <c r="AW449" s="3">
        <v>1</v>
      </c>
      <c r="AZ449" s="3">
        <v>1</v>
      </c>
      <c r="BA449" s="3">
        <v>1</v>
      </c>
      <c r="BB449" s="3">
        <v>1</v>
      </c>
      <c r="BC449" s="3">
        <v>4.78</v>
      </c>
      <c r="BD449" s="3" t="s">
        <v>3</v>
      </c>
      <c r="BE449" s="3" t="s">
        <v>3</v>
      </c>
      <c r="BF449" s="3" t="s">
        <v>3</v>
      </c>
      <c r="BG449" s="3" t="s">
        <v>3</v>
      </c>
      <c r="BH449" s="3">
        <v>3</v>
      </c>
      <c r="BI449" s="3">
        <v>2</v>
      </c>
      <c r="BJ449" s="3" t="s">
        <v>596</v>
      </c>
      <c r="BM449" s="3">
        <v>67</v>
      </c>
      <c r="BN449" s="3">
        <v>0</v>
      </c>
      <c r="BO449" s="3" t="s">
        <v>594</v>
      </c>
      <c r="BP449" s="3">
        <v>1</v>
      </c>
      <c r="BQ449" s="3">
        <v>40</v>
      </c>
      <c r="BR449" s="3">
        <v>0</v>
      </c>
      <c r="BS449" s="3">
        <v>1</v>
      </c>
      <c r="BT449" s="3">
        <v>1</v>
      </c>
      <c r="BU449" s="3">
        <v>1</v>
      </c>
      <c r="BV449" s="3">
        <v>1</v>
      </c>
      <c r="BW449" s="3">
        <v>1</v>
      </c>
      <c r="BX449" s="3">
        <v>1</v>
      </c>
      <c r="BY449" s="3" t="s">
        <v>3</v>
      </c>
      <c r="BZ449" s="3">
        <v>97</v>
      </c>
      <c r="CA449" s="3">
        <v>51</v>
      </c>
      <c r="CB449" s="3" t="s">
        <v>3</v>
      </c>
      <c r="CE449" s="3">
        <v>1566</v>
      </c>
      <c r="CF449" s="3">
        <v>0</v>
      </c>
      <c r="CG449" s="3">
        <v>0</v>
      </c>
      <c r="CM449" s="3">
        <v>0</v>
      </c>
      <c r="CN449" s="3" t="s">
        <v>1252</v>
      </c>
      <c r="CO449" s="3">
        <v>0</v>
      </c>
      <c r="CP449" s="3">
        <f t="shared" si="445"/>
        <v>73197.38</v>
      </c>
      <c r="CQ449" s="3">
        <f t="shared" si="446"/>
        <v>2152.86</v>
      </c>
      <c r="CR449" s="3">
        <f t="shared" si="470"/>
        <v>0</v>
      </c>
      <c r="CS449" s="3">
        <f t="shared" si="471"/>
        <v>0</v>
      </c>
      <c r="CT449" s="3">
        <f t="shared" si="447"/>
        <v>0</v>
      </c>
      <c r="CU449" s="3">
        <f t="shared" si="448"/>
        <v>0</v>
      </c>
      <c r="CV449" s="3">
        <f t="shared" si="449"/>
        <v>0</v>
      </c>
      <c r="CW449" s="3">
        <f t="shared" si="450"/>
        <v>0</v>
      </c>
      <c r="CX449" s="3">
        <f t="shared" si="451"/>
        <v>0</v>
      </c>
      <c r="CY449" s="3">
        <f t="shared" si="472"/>
        <v>0</v>
      </c>
      <c r="CZ449" s="3">
        <f t="shared" si="473"/>
        <v>0</v>
      </c>
      <c r="DC449" s="3" t="s">
        <v>3</v>
      </c>
      <c r="DD449" s="3" t="s">
        <v>3</v>
      </c>
      <c r="DE449" s="3" t="s">
        <v>3</v>
      </c>
      <c r="DF449" s="3" t="s">
        <v>3</v>
      </c>
      <c r="DG449" s="3" t="s">
        <v>3</v>
      </c>
      <c r="DH449" s="3" t="s">
        <v>3</v>
      </c>
      <c r="DI449" s="3" t="s">
        <v>3</v>
      </c>
      <c r="DJ449" s="3" t="s">
        <v>3</v>
      </c>
      <c r="DK449" s="3" t="s">
        <v>3</v>
      </c>
      <c r="DL449" s="3" t="s">
        <v>3</v>
      </c>
      <c r="DM449" s="3" t="s">
        <v>3</v>
      </c>
      <c r="DN449" s="3">
        <v>0</v>
      </c>
      <c r="DO449" s="3">
        <v>0</v>
      </c>
      <c r="DP449" s="3">
        <v>1</v>
      </c>
      <c r="DQ449" s="3">
        <v>1</v>
      </c>
      <c r="DU449" s="3">
        <v>1010</v>
      </c>
      <c r="DV449" s="3" t="s">
        <v>268</v>
      </c>
      <c r="DW449" s="3" t="s">
        <v>268</v>
      </c>
      <c r="DX449" s="3">
        <v>1</v>
      </c>
      <c r="DZ449" s="3" t="s">
        <v>3</v>
      </c>
      <c r="EA449" s="3" t="s">
        <v>3</v>
      </c>
      <c r="EB449" s="3" t="s">
        <v>3</v>
      </c>
      <c r="EC449" s="3" t="s">
        <v>3</v>
      </c>
      <c r="EE449" s="3">
        <v>55393699</v>
      </c>
      <c r="EF449" s="3">
        <v>40</v>
      </c>
      <c r="EG449" s="3" t="s">
        <v>26</v>
      </c>
      <c r="EH449" s="3">
        <v>0</v>
      </c>
      <c r="EI449" s="3" t="s">
        <v>3</v>
      </c>
      <c r="EJ449" s="3">
        <v>2</v>
      </c>
      <c r="EK449" s="3">
        <v>67</v>
      </c>
      <c r="EL449" s="3" t="s">
        <v>72</v>
      </c>
      <c r="EM449" s="3" t="s">
        <v>73</v>
      </c>
      <c r="EO449" s="3" t="s">
        <v>67</v>
      </c>
      <c r="EQ449" s="3">
        <v>0</v>
      </c>
      <c r="ER449" s="3">
        <v>450.39</v>
      </c>
      <c r="ES449" s="3">
        <v>450.39</v>
      </c>
      <c r="ET449" s="3">
        <v>0</v>
      </c>
      <c r="EU449" s="3">
        <v>0</v>
      </c>
      <c r="EV449" s="3">
        <v>0</v>
      </c>
      <c r="EW449" s="3">
        <v>0</v>
      </c>
      <c r="EX449" s="3">
        <v>0</v>
      </c>
      <c r="FQ449" s="3">
        <v>0</v>
      </c>
      <c r="FR449" s="3">
        <v>0</v>
      </c>
      <c r="FS449" s="3">
        <v>0</v>
      </c>
      <c r="FX449" s="3">
        <v>97</v>
      </c>
      <c r="FY449" s="3">
        <v>51</v>
      </c>
      <c r="GA449" s="3" t="s">
        <v>3</v>
      </c>
      <c r="GD449" s="3">
        <v>1</v>
      </c>
      <c r="GF449" s="3">
        <v>-1601641835</v>
      </c>
      <c r="GG449" s="3">
        <v>2</v>
      </c>
      <c r="GH449" s="3">
        <v>1</v>
      </c>
      <c r="GI449" s="3">
        <v>2</v>
      </c>
      <c r="GJ449" s="3">
        <v>0</v>
      </c>
      <c r="GK449" s="3">
        <v>0</v>
      </c>
      <c r="GL449" s="3">
        <f t="shared" si="452"/>
        <v>0</v>
      </c>
      <c r="GM449" s="3">
        <f t="shared" si="453"/>
        <v>73197.38</v>
      </c>
      <c r="GN449" s="3">
        <f t="shared" si="454"/>
        <v>0</v>
      </c>
      <c r="GO449" s="3">
        <f t="shared" si="455"/>
        <v>73197.38</v>
      </c>
      <c r="GP449" s="3">
        <f t="shared" si="456"/>
        <v>0</v>
      </c>
      <c r="GR449" s="3">
        <v>0</v>
      </c>
      <c r="GS449" s="3">
        <v>3</v>
      </c>
      <c r="GT449" s="3">
        <v>0</v>
      </c>
      <c r="GU449" s="3" t="s">
        <v>3</v>
      </c>
      <c r="GV449" s="3">
        <f t="shared" si="457"/>
        <v>0</v>
      </c>
      <c r="GW449" s="3">
        <v>1</v>
      </c>
      <c r="GX449" s="3">
        <f t="shared" si="458"/>
        <v>0</v>
      </c>
      <c r="HA449" s="3">
        <v>0</v>
      </c>
      <c r="HB449" s="3">
        <v>0</v>
      </c>
      <c r="HC449" s="3">
        <f t="shared" si="459"/>
        <v>0</v>
      </c>
      <c r="HE449" s="3" t="s">
        <v>3</v>
      </c>
      <c r="HF449" s="3" t="s">
        <v>3</v>
      </c>
      <c r="HM449" s="3" t="s">
        <v>3</v>
      </c>
      <c r="HN449" s="3" t="s">
        <v>3</v>
      </c>
      <c r="HO449" s="3" t="s">
        <v>3</v>
      </c>
      <c r="HP449" s="3" t="s">
        <v>3</v>
      </c>
      <c r="HQ449" s="3" t="s">
        <v>3</v>
      </c>
      <c r="HS449" s="3">
        <v>0</v>
      </c>
      <c r="IK449" s="3">
        <v>0</v>
      </c>
    </row>
    <row r="450" spans="1:255" x14ac:dyDescent="0.2">
      <c r="A450" s="2">
        <v>18</v>
      </c>
      <c r="B450" s="2">
        <v>1</v>
      </c>
      <c r="C450" s="2">
        <v>665</v>
      </c>
      <c r="D450" s="2"/>
      <c r="E450" s="2" t="s">
        <v>597</v>
      </c>
      <c r="F450" s="2" t="s">
        <v>568</v>
      </c>
      <c r="G450" s="2" t="s">
        <v>569</v>
      </c>
      <c r="H450" s="2" t="s">
        <v>538</v>
      </c>
      <c r="I450" s="2">
        <f>I446*J450</f>
        <v>8.5999999999999998E-4</v>
      </c>
      <c r="J450" s="2">
        <v>8.5999999999999998E-4</v>
      </c>
      <c r="K450" s="2">
        <v>8.5999999999999998E-4</v>
      </c>
      <c r="L450" s="2"/>
      <c r="M450" s="2"/>
      <c r="N450" s="2"/>
      <c r="O450" s="2">
        <f t="shared" si="435"/>
        <v>29.09</v>
      </c>
      <c r="P450" s="2">
        <f t="shared" si="436"/>
        <v>29.09</v>
      </c>
      <c r="Q450" s="2">
        <f t="shared" si="460"/>
        <v>0</v>
      </c>
      <c r="R450" s="2">
        <f t="shared" si="461"/>
        <v>0</v>
      </c>
      <c r="S450" s="2">
        <f t="shared" si="437"/>
        <v>0</v>
      </c>
      <c r="T450" s="2">
        <f t="shared" si="438"/>
        <v>0</v>
      </c>
      <c r="U450" s="2">
        <f t="shared" si="439"/>
        <v>0</v>
      </c>
      <c r="V450" s="2">
        <f t="shared" si="440"/>
        <v>0</v>
      </c>
      <c r="W450" s="2">
        <f t="shared" si="441"/>
        <v>0</v>
      </c>
      <c r="X450" s="2">
        <f t="shared" si="462"/>
        <v>0</v>
      </c>
      <c r="Y450" s="2">
        <f t="shared" si="463"/>
        <v>0</v>
      </c>
      <c r="Z450" s="2"/>
      <c r="AA450" s="2">
        <v>55929113</v>
      </c>
      <c r="AB450" s="2">
        <f t="shared" si="442"/>
        <v>33827.69</v>
      </c>
      <c r="AC450" s="2">
        <f t="shared" si="464"/>
        <v>33827.69</v>
      </c>
      <c r="AD450" s="2">
        <f t="shared" si="465"/>
        <v>0</v>
      </c>
      <c r="AE450" s="2">
        <f t="shared" si="466"/>
        <v>0</v>
      </c>
      <c r="AF450" s="2">
        <f t="shared" si="467"/>
        <v>0</v>
      </c>
      <c r="AG450" s="2">
        <f t="shared" si="443"/>
        <v>0</v>
      </c>
      <c r="AH450" s="2">
        <f t="shared" si="468"/>
        <v>0</v>
      </c>
      <c r="AI450" s="2">
        <f t="shared" si="469"/>
        <v>0</v>
      </c>
      <c r="AJ450" s="2">
        <f t="shared" si="444"/>
        <v>0</v>
      </c>
      <c r="AK450" s="2">
        <v>33827.69</v>
      </c>
      <c r="AL450" s="2">
        <v>33827.69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97</v>
      </c>
      <c r="AU450" s="2">
        <v>51</v>
      </c>
      <c r="AV450" s="2">
        <v>1</v>
      </c>
      <c r="AW450" s="2">
        <v>1</v>
      </c>
      <c r="AX450" s="2"/>
      <c r="AY450" s="2"/>
      <c r="AZ450" s="2">
        <v>1</v>
      </c>
      <c r="BA450" s="2">
        <v>1</v>
      </c>
      <c r="BB450" s="2">
        <v>1</v>
      </c>
      <c r="BC450" s="2">
        <v>1</v>
      </c>
      <c r="BD450" s="2" t="s">
        <v>3</v>
      </c>
      <c r="BE450" s="2" t="s">
        <v>3</v>
      </c>
      <c r="BF450" s="2" t="s">
        <v>3</v>
      </c>
      <c r="BG450" s="2" t="s">
        <v>3</v>
      </c>
      <c r="BH450" s="2">
        <v>3</v>
      </c>
      <c r="BI450" s="2">
        <v>2</v>
      </c>
      <c r="BJ450" s="2" t="s">
        <v>570</v>
      </c>
      <c r="BK450" s="2"/>
      <c r="BL450" s="2"/>
      <c r="BM450" s="2">
        <v>67</v>
      </c>
      <c r="BN450" s="2">
        <v>0</v>
      </c>
      <c r="BO450" s="2" t="s">
        <v>3</v>
      </c>
      <c r="BP450" s="2">
        <v>0</v>
      </c>
      <c r="BQ450" s="2">
        <v>40</v>
      </c>
      <c r="BR450" s="2">
        <v>0</v>
      </c>
      <c r="BS450" s="2">
        <v>1</v>
      </c>
      <c r="BT450" s="2">
        <v>1</v>
      </c>
      <c r="BU450" s="2">
        <v>1</v>
      </c>
      <c r="BV450" s="2">
        <v>1</v>
      </c>
      <c r="BW450" s="2">
        <v>1</v>
      </c>
      <c r="BX450" s="2">
        <v>1</v>
      </c>
      <c r="BY450" s="2" t="s">
        <v>3</v>
      </c>
      <c r="BZ450" s="2">
        <v>97</v>
      </c>
      <c r="CA450" s="2">
        <v>51</v>
      </c>
      <c r="CB450" s="2" t="s">
        <v>3</v>
      </c>
      <c r="CC450" s="2"/>
      <c r="CD450" s="2"/>
      <c r="CE450" s="2">
        <v>1566</v>
      </c>
      <c r="CF450" s="2">
        <v>0</v>
      </c>
      <c r="CG450" s="2">
        <v>0</v>
      </c>
      <c r="CH450" s="2"/>
      <c r="CI450" s="2"/>
      <c r="CJ450" s="2"/>
      <c r="CK450" s="2"/>
      <c r="CL450" s="2"/>
      <c r="CM450" s="2">
        <v>0</v>
      </c>
      <c r="CN450" s="2" t="s">
        <v>3</v>
      </c>
      <c r="CO450" s="2">
        <v>0</v>
      </c>
      <c r="CP450" s="2">
        <f t="shared" si="445"/>
        <v>29.09</v>
      </c>
      <c r="CQ450" s="2">
        <f t="shared" si="446"/>
        <v>33827.69</v>
      </c>
      <c r="CR450" s="2">
        <f t="shared" si="470"/>
        <v>0</v>
      </c>
      <c r="CS450" s="2">
        <f t="shared" si="471"/>
        <v>0</v>
      </c>
      <c r="CT450" s="2">
        <f t="shared" si="447"/>
        <v>0</v>
      </c>
      <c r="CU450" s="2">
        <f t="shared" si="448"/>
        <v>0</v>
      </c>
      <c r="CV450" s="2">
        <f t="shared" si="449"/>
        <v>0</v>
      </c>
      <c r="CW450" s="2">
        <f t="shared" si="450"/>
        <v>0</v>
      </c>
      <c r="CX450" s="2">
        <f t="shared" si="451"/>
        <v>0</v>
      </c>
      <c r="CY450" s="2">
        <f t="shared" si="472"/>
        <v>0</v>
      </c>
      <c r="CZ450" s="2">
        <f t="shared" si="473"/>
        <v>0</v>
      </c>
      <c r="DA450" s="2"/>
      <c r="DB450" s="2"/>
      <c r="DC450" s="2" t="s">
        <v>3</v>
      </c>
      <c r="DD450" s="2" t="s">
        <v>3</v>
      </c>
      <c r="DE450" s="2" t="s">
        <v>3</v>
      </c>
      <c r="DF450" s="2" t="s">
        <v>3</v>
      </c>
      <c r="DG450" s="2" t="s">
        <v>3</v>
      </c>
      <c r="DH450" s="2" t="s">
        <v>3</v>
      </c>
      <c r="DI450" s="2" t="s">
        <v>3</v>
      </c>
      <c r="DJ450" s="2" t="s">
        <v>3</v>
      </c>
      <c r="DK450" s="2" t="s">
        <v>3</v>
      </c>
      <c r="DL450" s="2" t="s">
        <v>3</v>
      </c>
      <c r="DM450" s="2" t="s">
        <v>3</v>
      </c>
      <c r="DN450" s="2">
        <v>0</v>
      </c>
      <c r="DO450" s="2">
        <v>0</v>
      </c>
      <c r="DP450" s="2">
        <v>1</v>
      </c>
      <c r="DQ450" s="2">
        <v>1</v>
      </c>
      <c r="DR450" s="2"/>
      <c r="DS450" s="2"/>
      <c r="DT450" s="2"/>
      <c r="DU450" s="2">
        <v>1009</v>
      </c>
      <c r="DV450" s="2" t="s">
        <v>538</v>
      </c>
      <c r="DW450" s="2" t="s">
        <v>538</v>
      </c>
      <c r="DX450" s="2">
        <v>1000</v>
      </c>
      <c r="DY450" s="2"/>
      <c r="DZ450" s="2" t="s">
        <v>3</v>
      </c>
      <c r="EA450" s="2" t="s">
        <v>3</v>
      </c>
      <c r="EB450" s="2" t="s">
        <v>3</v>
      </c>
      <c r="EC450" s="2" t="s">
        <v>3</v>
      </c>
      <c r="ED450" s="2"/>
      <c r="EE450" s="2">
        <v>55393699</v>
      </c>
      <c r="EF450" s="2">
        <v>40</v>
      </c>
      <c r="EG450" s="2" t="s">
        <v>26</v>
      </c>
      <c r="EH450" s="2">
        <v>0</v>
      </c>
      <c r="EI450" s="2" t="s">
        <v>3</v>
      </c>
      <c r="EJ450" s="2">
        <v>2</v>
      </c>
      <c r="EK450" s="2">
        <v>67</v>
      </c>
      <c r="EL450" s="2" t="s">
        <v>72</v>
      </c>
      <c r="EM450" s="2" t="s">
        <v>73</v>
      </c>
      <c r="EN450" s="2"/>
      <c r="EO450" s="2" t="s">
        <v>3</v>
      </c>
      <c r="EP450" s="2"/>
      <c r="EQ450" s="2">
        <v>0</v>
      </c>
      <c r="ER450" s="2">
        <v>33827.69</v>
      </c>
      <c r="ES450" s="2">
        <v>33827.69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>
        <v>0</v>
      </c>
      <c r="FR450" s="2">
        <v>0</v>
      </c>
      <c r="FS450" s="2">
        <v>0</v>
      </c>
      <c r="FT450" s="2"/>
      <c r="FU450" s="2"/>
      <c r="FV450" s="2"/>
      <c r="FW450" s="2"/>
      <c r="FX450" s="2">
        <v>97</v>
      </c>
      <c r="FY450" s="2">
        <v>51</v>
      </c>
      <c r="FZ450" s="2"/>
      <c r="GA450" s="2" t="s">
        <v>3</v>
      </c>
      <c r="GB450" s="2"/>
      <c r="GC450" s="2"/>
      <c r="GD450" s="2">
        <v>1</v>
      </c>
      <c r="GE450" s="2"/>
      <c r="GF450" s="2">
        <v>-1473174696</v>
      </c>
      <c r="GG450" s="2">
        <v>2</v>
      </c>
      <c r="GH450" s="2">
        <v>1</v>
      </c>
      <c r="GI450" s="2">
        <v>-2</v>
      </c>
      <c r="GJ450" s="2">
        <v>0</v>
      </c>
      <c r="GK450" s="2">
        <v>0</v>
      </c>
      <c r="GL450" s="2">
        <f t="shared" si="452"/>
        <v>0</v>
      </c>
      <c r="GM450" s="2">
        <f t="shared" si="453"/>
        <v>29.09</v>
      </c>
      <c r="GN450" s="2">
        <f t="shared" si="454"/>
        <v>0</v>
      </c>
      <c r="GO450" s="2">
        <f t="shared" si="455"/>
        <v>29.09</v>
      </c>
      <c r="GP450" s="2">
        <f t="shared" si="456"/>
        <v>0</v>
      </c>
      <c r="GQ450" s="2"/>
      <c r="GR450" s="2">
        <v>0</v>
      </c>
      <c r="GS450" s="2">
        <v>3</v>
      </c>
      <c r="GT450" s="2">
        <v>0</v>
      </c>
      <c r="GU450" s="2" t="s">
        <v>3</v>
      </c>
      <c r="GV450" s="2">
        <f t="shared" si="457"/>
        <v>0</v>
      </c>
      <c r="GW450" s="2">
        <v>1</v>
      </c>
      <c r="GX450" s="2">
        <f t="shared" si="458"/>
        <v>0</v>
      </c>
      <c r="GY450" s="2"/>
      <c r="GZ450" s="2"/>
      <c r="HA450" s="2">
        <v>0</v>
      </c>
      <c r="HB450" s="2">
        <v>0</v>
      </c>
      <c r="HC450" s="2">
        <f t="shared" si="459"/>
        <v>0</v>
      </c>
      <c r="HD450" s="2"/>
      <c r="HE450" s="2" t="s">
        <v>3</v>
      </c>
      <c r="HF450" s="2" t="s">
        <v>3</v>
      </c>
      <c r="HG450" s="2"/>
      <c r="HH450" s="2"/>
      <c r="HI450" s="2"/>
      <c r="HJ450" s="2"/>
      <c r="HK450" s="2"/>
      <c r="HL450" s="2"/>
      <c r="HM450" s="2" t="s">
        <v>62</v>
      </c>
      <c r="HN450" s="2" t="s">
        <v>3</v>
      </c>
      <c r="HO450" s="2" t="s">
        <v>3</v>
      </c>
      <c r="HP450" s="2" t="s">
        <v>3</v>
      </c>
      <c r="HQ450" s="2" t="s">
        <v>3</v>
      </c>
      <c r="HR450" s="2"/>
      <c r="HS450" s="2">
        <v>0</v>
      </c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>
        <v>0</v>
      </c>
      <c r="IL450" s="2"/>
      <c r="IM450" s="2"/>
      <c r="IN450" s="2"/>
      <c r="IO450" s="2"/>
      <c r="IP450" s="2"/>
      <c r="IQ450" s="2"/>
      <c r="IR450" s="2"/>
      <c r="IS450" s="2"/>
      <c r="IT450" s="2"/>
      <c r="IU450" s="2"/>
    </row>
    <row r="451" spans="1:255" x14ac:dyDescent="0.2">
      <c r="A451" s="3">
        <v>18</v>
      </c>
      <c r="B451" s="3">
        <v>1</v>
      </c>
      <c r="C451" s="3">
        <v>677</v>
      </c>
      <c r="E451" s="3" t="s">
        <v>597</v>
      </c>
      <c r="F451" s="3" t="s">
        <v>568</v>
      </c>
      <c r="G451" s="3" t="s">
        <v>569</v>
      </c>
      <c r="H451" s="3" t="s">
        <v>538</v>
      </c>
      <c r="I451" s="3">
        <f>I447*J451</f>
        <v>8.5999999999999998E-4</v>
      </c>
      <c r="J451" s="3">
        <v>8.5999999999999998E-4</v>
      </c>
      <c r="K451" s="3">
        <v>8.5999999999999998E-4</v>
      </c>
      <c r="O451" s="3">
        <f t="shared" si="435"/>
        <v>142.54</v>
      </c>
      <c r="P451" s="3">
        <f t="shared" si="436"/>
        <v>142.54</v>
      </c>
      <c r="Q451" s="3">
        <f t="shared" si="460"/>
        <v>0</v>
      </c>
      <c r="R451" s="3">
        <f t="shared" si="461"/>
        <v>0</v>
      </c>
      <c r="S451" s="3">
        <f t="shared" si="437"/>
        <v>0</v>
      </c>
      <c r="T451" s="3">
        <f t="shared" si="438"/>
        <v>0</v>
      </c>
      <c r="U451" s="3">
        <f t="shared" si="439"/>
        <v>0</v>
      </c>
      <c r="V451" s="3">
        <f t="shared" si="440"/>
        <v>0</v>
      </c>
      <c r="W451" s="3">
        <f t="shared" si="441"/>
        <v>0</v>
      </c>
      <c r="X451" s="3">
        <f t="shared" si="462"/>
        <v>0</v>
      </c>
      <c r="Y451" s="3">
        <f t="shared" si="463"/>
        <v>0</v>
      </c>
      <c r="AA451" s="3">
        <v>55929115</v>
      </c>
      <c r="AB451" s="3">
        <f t="shared" si="442"/>
        <v>33827.69</v>
      </c>
      <c r="AC451" s="3">
        <f t="shared" si="464"/>
        <v>33827.69</v>
      </c>
      <c r="AD451" s="3">
        <f t="shared" si="465"/>
        <v>0</v>
      </c>
      <c r="AE451" s="3">
        <f t="shared" si="466"/>
        <v>0</v>
      </c>
      <c r="AF451" s="3">
        <f t="shared" si="467"/>
        <v>0</v>
      </c>
      <c r="AG451" s="3">
        <f t="shared" si="443"/>
        <v>0</v>
      </c>
      <c r="AH451" s="3">
        <f t="shared" si="468"/>
        <v>0</v>
      </c>
      <c r="AI451" s="3">
        <f t="shared" si="469"/>
        <v>0</v>
      </c>
      <c r="AJ451" s="3">
        <f t="shared" si="444"/>
        <v>0</v>
      </c>
      <c r="AK451" s="3">
        <v>33827.69</v>
      </c>
      <c r="AL451" s="3">
        <v>33827.69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97</v>
      </c>
      <c r="AU451" s="3">
        <v>51</v>
      </c>
      <c r="AV451" s="3">
        <v>1</v>
      </c>
      <c r="AW451" s="3">
        <v>1</v>
      </c>
      <c r="AZ451" s="3">
        <v>1</v>
      </c>
      <c r="BA451" s="3">
        <v>1</v>
      </c>
      <c r="BB451" s="3">
        <v>1</v>
      </c>
      <c r="BC451" s="3">
        <v>4.9000000000000004</v>
      </c>
      <c r="BD451" s="3" t="s">
        <v>3</v>
      </c>
      <c r="BE451" s="3" t="s">
        <v>3</v>
      </c>
      <c r="BF451" s="3" t="s">
        <v>3</v>
      </c>
      <c r="BG451" s="3" t="s">
        <v>3</v>
      </c>
      <c r="BH451" s="3">
        <v>3</v>
      </c>
      <c r="BI451" s="3">
        <v>2</v>
      </c>
      <c r="BJ451" s="3" t="s">
        <v>570</v>
      </c>
      <c r="BM451" s="3">
        <v>67</v>
      </c>
      <c r="BN451" s="3">
        <v>0</v>
      </c>
      <c r="BO451" s="3" t="s">
        <v>568</v>
      </c>
      <c r="BP451" s="3">
        <v>1</v>
      </c>
      <c r="BQ451" s="3">
        <v>40</v>
      </c>
      <c r="BR451" s="3">
        <v>0</v>
      </c>
      <c r="BS451" s="3">
        <v>1</v>
      </c>
      <c r="BT451" s="3">
        <v>1</v>
      </c>
      <c r="BU451" s="3">
        <v>1</v>
      </c>
      <c r="BV451" s="3">
        <v>1</v>
      </c>
      <c r="BW451" s="3">
        <v>1</v>
      </c>
      <c r="BX451" s="3">
        <v>1</v>
      </c>
      <c r="BY451" s="3" t="s">
        <v>3</v>
      </c>
      <c r="BZ451" s="3">
        <v>97</v>
      </c>
      <c r="CA451" s="3">
        <v>51</v>
      </c>
      <c r="CB451" s="3" t="s">
        <v>3</v>
      </c>
      <c r="CE451" s="3">
        <v>1566</v>
      </c>
      <c r="CF451" s="3">
        <v>0</v>
      </c>
      <c r="CG451" s="3">
        <v>0</v>
      </c>
      <c r="CM451" s="3">
        <v>0</v>
      </c>
      <c r="CN451" s="3" t="s">
        <v>3</v>
      </c>
      <c r="CO451" s="3">
        <v>0</v>
      </c>
      <c r="CP451" s="3">
        <f t="shared" si="445"/>
        <v>142.54</v>
      </c>
      <c r="CQ451" s="3">
        <f t="shared" si="446"/>
        <v>165755.68</v>
      </c>
      <c r="CR451" s="3">
        <f t="shared" si="470"/>
        <v>0</v>
      </c>
      <c r="CS451" s="3">
        <f t="shared" si="471"/>
        <v>0</v>
      </c>
      <c r="CT451" s="3">
        <f t="shared" si="447"/>
        <v>0</v>
      </c>
      <c r="CU451" s="3">
        <f t="shared" si="448"/>
        <v>0</v>
      </c>
      <c r="CV451" s="3">
        <f t="shared" si="449"/>
        <v>0</v>
      </c>
      <c r="CW451" s="3">
        <f t="shared" si="450"/>
        <v>0</v>
      </c>
      <c r="CX451" s="3">
        <f t="shared" si="451"/>
        <v>0</v>
      </c>
      <c r="CY451" s="3">
        <f t="shared" si="472"/>
        <v>0</v>
      </c>
      <c r="CZ451" s="3">
        <f t="shared" si="473"/>
        <v>0</v>
      </c>
      <c r="DC451" s="3" t="s">
        <v>3</v>
      </c>
      <c r="DD451" s="3" t="s">
        <v>3</v>
      </c>
      <c r="DE451" s="3" t="s">
        <v>3</v>
      </c>
      <c r="DF451" s="3" t="s">
        <v>3</v>
      </c>
      <c r="DG451" s="3" t="s">
        <v>3</v>
      </c>
      <c r="DH451" s="3" t="s">
        <v>3</v>
      </c>
      <c r="DI451" s="3" t="s">
        <v>3</v>
      </c>
      <c r="DJ451" s="3" t="s">
        <v>3</v>
      </c>
      <c r="DK451" s="3" t="s">
        <v>3</v>
      </c>
      <c r="DL451" s="3" t="s">
        <v>3</v>
      </c>
      <c r="DM451" s="3" t="s">
        <v>3</v>
      </c>
      <c r="DN451" s="3">
        <v>0</v>
      </c>
      <c r="DO451" s="3">
        <v>0</v>
      </c>
      <c r="DP451" s="3">
        <v>1</v>
      </c>
      <c r="DQ451" s="3">
        <v>1</v>
      </c>
      <c r="DU451" s="3">
        <v>1009</v>
      </c>
      <c r="DV451" s="3" t="s">
        <v>538</v>
      </c>
      <c r="DW451" s="3" t="s">
        <v>538</v>
      </c>
      <c r="DX451" s="3">
        <v>1000</v>
      </c>
      <c r="DZ451" s="3" t="s">
        <v>3</v>
      </c>
      <c r="EA451" s="3" t="s">
        <v>3</v>
      </c>
      <c r="EB451" s="3" t="s">
        <v>3</v>
      </c>
      <c r="EC451" s="3" t="s">
        <v>3</v>
      </c>
      <c r="EE451" s="3">
        <v>55393699</v>
      </c>
      <c r="EF451" s="3">
        <v>40</v>
      </c>
      <c r="EG451" s="3" t="s">
        <v>26</v>
      </c>
      <c r="EH451" s="3">
        <v>0</v>
      </c>
      <c r="EI451" s="3" t="s">
        <v>3</v>
      </c>
      <c r="EJ451" s="3">
        <v>2</v>
      </c>
      <c r="EK451" s="3">
        <v>67</v>
      </c>
      <c r="EL451" s="3" t="s">
        <v>72</v>
      </c>
      <c r="EM451" s="3" t="s">
        <v>73</v>
      </c>
      <c r="EO451" s="3" t="s">
        <v>3</v>
      </c>
      <c r="EQ451" s="3">
        <v>0</v>
      </c>
      <c r="ER451" s="3">
        <v>33827.69</v>
      </c>
      <c r="ES451" s="3">
        <v>33827.69</v>
      </c>
      <c r="ET451" s="3">
        <v>0</v>
      </c>
      <c r="EU451" s="3">
        <v>0</v>
      </c>
      <c r="EV451" s="3">
        <v>0</v>
      </c>
      <c r="EW451" s="3">
        <v>0</v>
      </c>
      <c r="EX451" s="3">
        <v>0</v>
      </c>
      <c r="FQ451" s="3">
        <v>0</v>
      </c>
      <c r="FR451" s="3">
        <v>0</v>
      </c>
      <c r="FS451" s="3">
        <v>0</v>
      </c>
      <c r="FX451" s="3">
        <v>97</v>
      </c>
      <c r="FY451" s="3">
        <v>51</v>
      </c>
      <c r="GA451" s="3" t="s">
        <v>3</v>
      </c>
      <c r="GD451" s="3">
        <v>1</v>
      </c>
      <c r="GF451" s="3">
        <v>-1473174696</v>
      </c>
      <c r="GG451" s="3">
        <v>2</v>
      </c>
      <c r="GH451" s="3">
        <v>1</v>
      </c>
      <c r="GI451" s="3">
        <v>2</v>
      </c>
      <c r="GJ451" s="3">
        <v>0</v>
      </c>
      <c r="GK451" s="3">
        <v>0</v>
      </c>
      <c r="GL451" s="3">
        <f t="shared" si="452"/>
        <v>0</v>
      </c>
      <c r="GM451" s="3">
        <f t="shared" si="453"/>
        <v>142.54</v>
      </c>
      <c r="GN451" s="3">
        <f t="shared" si="454"/>
        <v>0</v>
      </c>
      <c r="GO451" s="3">
        <f t="shared" si="455"/>
        <v>142.54</v>
      </c>
      <c r="GP451" s="3">
        <f t="shared" si="456"/>
        <v>0</v>
      </c>
      <c r="GR451" s="3">
        <v>0</v>
      </c>
      <c r="GS451" s="3">
        <v>3</v>
      </c>
      <c r="GT451" s="3">
        <v>0</v>
      </c>
      <c r="GU451" s="3" t="s">
        <v>3</v>
      </c>
      <c r="GV451" s="3">
        <f t="shared" si="457"/>
        <v>0</v>
      </c>
      <c r="GW451" s="3">
        <v>1</v>
      </c>
      <c r="GX451" s="3">
        <f t="shared" si="458"/>
        <v>0</v>
      </c>
      <c r="HA451" s="3">
        <v>0</v>
      </c>
      <c r="HB451" s="3">
        <v>0</v>
      </c>
      <c r="HC451" s="3">
        <f t="shared" si="459"/>
        <v>0</v>
      </c>
      <c r="HE451" s="3" t="s">
        <v>3</v>
      </c>
      <c r="HF451" s="3" t="s">
        <v>3</v>
      </c>
      <c r="HM451" s="3" t="s">
        <v>62</v>
      </c>
      <c r="HN451" s="3" t="s">
        <v>3</v>
      </c>
      <c r="HO451" s="3" t="s">
        <v>3</v>
      </c>
      <c r="HP451" s="3" t="s">
        <v>3</v>
      </c>
      <c r="HQ451" s="3" t="s">
        <v>3</v>
      </c>
      <c r="HS451" s="3">
        <v>0</v>
      </c>
      <c r="IK451" s="3">
        <v>0</v>
      </c>
    </row>
    <row r="452" spans="1:255" x14ac:dyDescent="0.2">
      <c r="A452" s="2">
        <v>17</v>
      </c>
      <c r="B452" s="2">
        <v>1</v>
      </c>
      <c r="C452" s="2"/>
      <c r="D452" s="2"/>
      <c r="E452" s="2" t="s">
        <v>598</v>
      </c>
      <c r="F452" s="2" t="s">
        <v>599</v>
      </c>
      <c r="G452" s="2" t="s">
        <v>600</v>
      </c>
      <c r="H452" s="2" t="s">
        <v>268</v>
      </c>
      <c r="I452" s="2">
        <v>50</v>
      </c>
      <c r="J452" s="2">
        <v>0</v>
      </c>
      <c r="K452" s="2">
        <v>50</v>
      </c>
      <c r="L452" s="2"/>
      <c r="M452" s="2"/>
      <c r="N452" s="2"/>
      <c r="O452" s="2">
        <f t="shared" si="435"/>
        <v>221.5</v>
      </c>
      <c r="P452" s="2">
        <f t="shared" si="436"/>
        <v>221.5</v>
      </c>
      <c r="Q452" s="2">
        <f t="shared" si="460"/>
        <v>0</v>
      </c>
      <c r="R452" s="2">
        <f t="shared" si="461"/>
        <v>0</v>
      </c>
      <c r="S452" s="2">
        <f t="shared" si="437"/>
        <v>0</v>
      </c>
      <c r="T452" s="2">
        <f t="shared" si="438"/>
        <v>0</v>
      </c>
      <c r="U452" s="2">
        <f t="shared" si="439"/>
        <v>0</v>
      </c>
      <c r="V452" s="2">
        <f t="shared" si="440"/>
        <v>0</v>
      </c>
      <c r="W452" s="2">
        <f t="shared" si="441"/>
        <v>0</v>
      </c>
      <c r="X452" s="2">
        <f t="shared" si="462"/>
        <v>0</v>
      </c>
      <c r="Y452" s="2">
        <f t="shared" si="463"/>
        <v>0</v>
      </c>
      <c r="Z452" s="2"/>
      <c r="AA452" s="2">
        <v>55929113</v>
      </c>
      <c r="AB452" s="2">
        <f t="shared" si="442"/>
        <v>4.43</v>
      </c>
      <c r="AC452" s="2">
        <f t="shared" si="464"/>
        <v>4.43</v>
      </c>
      <c r="AD452" s="2">
        <f t="shared" si="465"/>
        <v>0</v>
      </c>
      <c r="AE452" s="2">
        <f t="shared" si="466"/>
        <v>0</v>
      </c>
      <c r="AF452" s="2">
        <f t="shared" si="467"/>
        <v>0</v>
      </c>
      <c r="AG452" s="2">
        <f t="shared" si="443"/>
        <v>0</v>
      </c>
      <c r="AH452" s="2">
        <f t="shared" si="468"/>
        <v>0</v>
      </c>
      <c r="AI452" s="2">
        <f t="shared" si="469"/>
        <v>0</v>
      </c>
      <c r="AJ452" s="2">
        <f t="shared" si="444"/>
        <v>0</v>
      </c>
      <c r="AK452" s="2">
        <v>4.43</v>
      </c>
      <c r="AL452" s="2">
        <v>4.43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1</v>
      </c>
      <c r="AW452" s="2">
        <v>1</v>
      </c>
      <c r="AX452" s="2"/>
      <c r="AY452" s="2"/>
      <c r="AZ452" s="2">
        <v>1</v>
      </c>
      <c r="BA452" s="2">
        <v>1</v>
      </c>
      <c r="BB452" s="2">
        <v>1</v>
      </c>
      <c r="BC452" s="2">
        <v>1</v>
      </c>
      <c r="BD452" s="2" t="s">
        <v>3</v>
      </c>
      <c r="BE452" s="2" t="s">
        <v>3</v>
      </c>
      <c r="BF452" s="2" t="s">
        <v>3</v>
      </c>
      <c r="BG452" s="2" t="s">
        <v>3</v>
      </c>
      <c r="BH452" s="2">
        <v>3</v>
      </c>
      <c r="BI452" s="2">
        <v>2</v>
      </c>
      <c r="BJ452" s="2" t="s">
        <v>601</v>
      </c>
      <c r="BK452" s="2"/>
      <c r="BL452" s="2"/>
      <c r="BM452" s="2">
        <v>1618</v>
      </c>
      <c r="BN452" s="2">
        <v>0</v>
      </c>
      <c r="BO452" s="2" t="s">
        <v>3</v>
      </c>
      <c r="BP452" s="2">
        <v>0</v>
      </c>
      <c r="BQ452" s="2">
        <v>201</v>
      </c>
      <c r="BR452" s="2">
        <v>0</v>
      </c>
      <c r="BS452" s="2">
        <v>1</v>
      </c>
      <c r="BT452" s="2">
        <v>1</v>
      </c>
      <c r="BU452" s="2">
        <v>1</v>
      </c>
      <c r="BV452" s="2">
        <v>1</v>
      </c>
      <c r="BW452" s="2">
        <v>1</v>
      </c>
      <c r="BX452" s="2">
        <v>1</v>
      </c>
      <c r="BY452" s="2" t="s">
        <v>3</v>
      </c>
      <c r="BZ452" s="2">
        <v>0</v>
      </c>
      <c r="CA452" s="2">
        <v>0</v>
      </c>
      <c r="CB452" s="2" t="s">
        <v>3</v>
      </c>
      <c r="CC452" s="2"/>
      <c r="CD452" s="2"/>
      <c r="CE452" s="2">
        <v>1566</v>
      </c>
      <c r="CF452" s="2">
        <v>0</v>
      </c>
      <c r="CG452" s="2">
        <v>0</v>
      </c>
      <c r="CH452" s="2"/>
      <c r="CI452" s="2"/>
      <c r="CJ452" s="2"/>
      <c r="CK452" s="2"/>
      <c r="CL452" s="2"/>
      <c r="CM452" s="2">
        <v>0</v>
      </c>
      <c r="CN452" s="2" t="s">
        <v>3</v>
      </c>
      <c r="CO452" s="2">
        <v>0</v>
      </c>
      <c r="CP452" s="2">
        <f t="shared" si="445"/>
        <v>221.5</v>
      </c>
      <c r="CQ452" s="2">
        <f t="shared" si="446"/>
        <v>4.43</v>
      </c>
      <c r="CR452" s="2">
        <f t="shared" si="470"/>
        <v>0</v>
      </c>
      <c r="CS452" s="2">
        <f t="shared" si="471"/>
        <v>0</v>
      </c>
      <c r="CT452" s="2">
        <f t="shared" si="447"/>
        <v>0</v>
      </c>
      <c r="CU452" s="2">
        <f t="shared" si="448"/>
        <v>0</v>
      </c>
      <c r="CV452" s="2">
        <f t="shared" si="449"/>
        <v>0</v>
      </c>
      <c r="CW452" s="2">
        <f t="shared" si="450"/>
        <v>0</v>
      </c>
      <c r="CX452" s="2">
        <f t="shared" si="451"/>
        <v>0</v>
      </c>
      <c r="CY452" s="2">
        <f t="shared" si="472"/>
        <v>0</v>
      </c>
      <c r="CZ452" s="2">
        <f t="shared" si="473"/>
        <v>0</v>
      </c>
      <c r="DA452" s="2"/>
      <c r="DB452" s="2"/>
      <c r="DC452" s="2" t="s">
        <v>3</v>
      </c>
      <c r="DD452" s="2" t="s">
        <v>3</v>
      </c>
      <c r="DE452" s="2" t="s">
        <v>3</v>
      </c>
      <c r="DF452" s="2" t="s">
        <v>3</v>
      </c>
      <c r="DG452" s="2" t="s">
        <v>3</v>
      </c>
      <c r="DH452" s="2" t="s">
        <v>3</v>
      </c>
      <c r="DI452" s="2" t="s">
        <v>3</v>
      </c>
      <c r="DJ452" s="2" t="s">
        <v>3</v>
      </c>
      <c r="DK452" s="2" t="s">
        <v>3</v>
      </c>
      <c r="DL452" s="2" t="s">
        <v>3</v>
      </c>
      <c r="DM452" s="2" t="s">
        <v>3</v>
      </c>
      <c r="DN452" s="2">
        <v>0</v>
      </c>
      <c r="DO452" s="2">
        <v>0</v>
      </c>
      <c r="DP452" s="2">
        <v>1</v>
      </c>
      <c r="DQ452" s="2">
        <v>1</v>
      </c>
      <c r="DR452" s="2"/>
      <c r="DS452" s="2"/>
      <c r="DT452" s="2"/>
      <c r="DU452" s="2">
        <v>1010</v>
      </c>
      <c r="DV452" s="2" t="s">
        <v>268</v>
      </c>
      <c r="DW452" s="2" t="s">
        <v>268</v>
      </c>
      <c r="DX452" s="2">
        <v>1</v>
      </c>
      <c r="DY452" s="2"/>
      <c r="DZ452" s="2" t="s">
        <v>3</v>
      </c>
      <c r="EA452" s="2" t="s">
        <v>3</v>
      </c>
      <c r="EB452" s="2" t="s">
        <v>3</v>
      </c>
      <c r="EC452" s="2" t="s">
        <v>3</v>
      </c>
      <c r="ED452" s="2"/>
      <c r="EE452" s="2">
        <v>55393729</v>
      </c>
      <c r="EF452" s="2">
        <v>201</v>
      </c>
      <c r="EG452" s="2" t="s">
        <v>270</v>
      </c>
      <c r="EH452" s="2">
        <v>0</v>
      </c>
      <c r="EI452" s="2" t="s">
        <v>3</v>
      </c>
      <c r="EJ452" s="2">
        <v>2</v>
      </c>
      <c r="EK452" s="2">
        <v>1618</v>
      </c>
      <c r="EL452" s="2" t="s">
        <v>271</v>
      </c>
      <c r="EM452" s="2" t="s">
        <v>272</v>
      </c>
      <c r="EN452" s="2"/>
      <c r="EO452" s="2" t="s">
        <v>3</v>
      </c>
      <c r="EP452" s="2"/>
      <c r="EQ452" s="2">
        <v>0</v>
      </c>
      <c r="ER452" s="2">
        <v>4.43</v>
      </c>
      <c r="ES452" s="2">
        <v>4.43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>
        <v>0</v>
      </c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>
        <v>0</v>
      </c>
      <c r="FR452" s="2">
        <v>0</v>
      </c>
      <c r="FS452" s="2">
        <v>0</v>
      </c>
      <c r="FT452" s="2"/>
      <c r="FU452" s="2"/>
      <c r="FV452" s="2"/>
      <c r="FW452" s="2"/>
      <c r="FX452" s="2">
        <v>0</v>
      </c>
      <c r="FY452" s="2">
        <v>0</v>
      </c>
      <c r="FZ452" s="2"/>
      <c r="GA452" s="2" t="s">
        <v>3</v>
      </c>
      <c r="GB452" s="2"/>
      <c r="GC452" s="2"/>
      <c r="GD452" s="2">
        <v>1</v>
      </c>
      <c r="GE452" s="2"/>
      <c r="GF452" s="2">
        <v>1736195848</v>
      </c>
      <c r="GG452" s="2">
        <v>2</v>
      </c>
      <c r="GH452" s="2">
        <v>1</v>
      </c>
      <c r="GI452" s="2">
        <v>-2</v>
      </c>
      <c r="GJ452" s="2">
        <v>0</v>
      </c>
      <c r="GK452" s="2">
        <v>0</v>
      </c>
      <c r="GL452" s="2">
        <f t="shared" si="452"/>
        <v>0</v>
      </c>
      <c r="GM452" s="2">
        <f t="shared" si="453"/>
        <v>221.5</v>
      </c>
      <c r="GN452" s="2">
        <f t="shared" si="454"/>
        <v>0</v>
      </c>
      <c r="GO452" s="2">
        <f t="shared" si="455"/>
        <v>221.5</v>
      </c>
      <c r="GP452" s="2">
        <f t="shared" si="456"/>
        <v>0</v>
      </c>
      <c r="GQ452" s="2"/>
      <c r="GR452" s="2">
        <v>0</v>
      </c>
      <c r="GS452" s="2">
        <v>3</v>
      </c>
      <c r="GT452" s="2">
        <v>0</v>
      </c>
      <c r="GU452" s="2" t="s">
        <v>3</v>
      </c>
      <c r="GV452" s="2">
        <f t="shared" si="457"/>
        <v>0</v>
      </c>
      <c r="GW452" s="2">
        <v>1</v>
      </c>
      <c r="GX452" s="2">
        <f t="shared" si="458"/>
        <v>0</v>
      </c>
      <c r="GY452" s="2"/>
      <c r="GZ452" s="2"/>
      <c r="HA452" s="2">
        <v>0</v>
      </c>
      <c r="HB452" s="2">
        <v>0</v>
      </c>
      <c r="HC452" s="2">
        <f t="shared" si="459"/>
        <v>0</v>
      </c>
      <c r="HD452" s="2"/>
      <c r="HE452" s="2" t="s">
        <v>3</v>
      </c>
      <c r="HF452" s="2" t="s">
        <v>3</v>
      </c>
      <c r="HG452" s="2"/>
      <c r="HH452" s="2"/>
      <c r="HI452" s="2"/>
      <c r="HJ452" s="2"/>
      <c r="HK452" s="2"/>
      <c r="HL452" s="2"/>
      <c r="HM452" s="2" t="s">
        <v>3</v>
      </c>
      <c r="HN452" s="2" t="s">
        <v>3</v>
      </c>
      <c r="HO452" s="2" t="s">
        <v>3</v>
      </c>
      <c r="HP452" s="2" t="s">
        <v>3</v>
      </c>
      <c r="HQ452" s="2" t="s">
        <v>3</v>
      </c>
      <c r="HR452" s="2"/>
      <c r="HS452" s="2">
        <v>0</v>
      </c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>
        <v>0</v>
      </c>
      <c r="IL452" s="2"/>
      <c r="IM452" s="2"/>
      <c r="IN452" s="2"/>
      <c r="IO452" s="2"/>
      <c r="IP452" s="2"/>
      <c r="IQ452" s="2"/>
      <c r="IR452" s="2"/>
      <c r="IS452" s="2"/>
      <c r="IT452" s="2"/>
      <c r="IU452" s="2"/>
    </row>
    <row r="453" spans="1:255" x14ac:dyDescent="0.2">
      <c r="A453" s="3">
        <v>17</v>
      </c>
      <c r="B453" s="3">
        <v>1</v>
      </c>
      <c r="E453" s="3" t="s">
        <v>598</v>
      </c>
      <c r="F453" s="3" t="s">
        <v>599</v>
      </c>
      <c r="G453" s="3" t="s">
        <v>600</v>
      </c>
      <c r="H453" s="3" t="s">
        <v>268</v>
      </c>
      <c r="I453" s="3">
        <v>50</v>
      </c>
      <c r="J453" s="3">
        <v>0</v>
      </c>
      <c r="K453" s="3">
        <v>50</v>
      </c>
      <c r="O453" s="3">
        <f t="shared" si="435"/>
        <v>2527.3200000000002</v>
      </c>
      <c r="P453" s="3">
        <f t="shared" si="436"/>
        <v>2527.3200000000002</v>
      </c>
      <c r="Q453" s="3">
        <f t="shared" si="460"/>
        <v>0</v>
      </c>
      <c r="R453" s="3">
        <f t="shared" si="461"/>
        <v>0</v>
      </c>
      <c r="S453" s="3">
        <f t="shared" si="437"/>
        <v>0</v>
      </c>
      <c r="T453" s="3">
        <f t="shared" si="438"/>
        <v>0</v>
      </c>
      <c r="U453" s="3">
        <f t="shared" si="439"/>
        <v>0</v>
      </c>
      <c r="V453" s="3">
        <f t="shared" si="440"/>
        <v>0</v>
      </c>
      <c r="W453" s="3">
        <f t="shared" si="441"/>
        <v>0</v>
      </c>
      <c r="X453" s="3">
        <f t="shared" si="462"/>
        <v>0</v>
      </c>
      <c r="Y453" s="3">
        <f t="shared" si="463"/>
        <v>0</v>
      </c>
      <c r="AA453" s="3">
        <v>55929115</v>
      </c>
      <c r="AB453" s="3">
        <f t="shared" si="442"/>
        <v>4.43</v>
      </c>
      <c r="AC453" s="3">
        <f t="shared" si="464"/>
        <v>4.43</v>
      </c>
      <c r="AD453" s="3">
        <f t="shared" si="465"/>
        <v>0</v>
      </c>
      <c r="AE453" s="3">
        <f t="shared" si="466"/>
        <v>0</v>
      </c>
      <c r="AF453" s="3">
        <f t="shared" si="467"/>
        <v>0</v>
      </c>
      <c r="AG453" s="3">
        <f t="shared" si="443"/>
        <v>0</v>
      </c>
      <c r="AH453" s="3">
        <f t="shared" si="468"/>
        <v>0</v>
      </c>
      <c r="AI453" s="3">
        <f t="shared" si="469"/>
        <v>0</v>
      </c>
      <c r="AJ453" s="3">
        <f t="shared" si="444"/>
        <v>0</v>
      </c>
      <c r="AK453" s="3">
        <v>4.43</v>
      </c>
      <c r="AL453" s="3">
        <v>4.43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1</v>
      </c>
      <c r="AW453" s="3">
        <v>1</v>
      </c>
      <c r="AZ453" s="3">
        <v>1</v>
      </c>
      <c r="BA453" s="3">
        <v>1</v>
      </c>
      <c r="BB453" s="3">
        <v>1</v>
      </c>
      <c r="BC453" s="3">
        <v>11.41</v>
      </c>
      <c r="BD453" s="3" t="s">
        <v>3</v>
      </c>
      <c r="BE453" s="3" t="s">
        <v>3</v>
      </c>
      <c r="BF453" s="3" t="s">
        <v>3</v>
      </c>
      <c r="BG453" s="3" t="s">
        <v>3</v>
      </c>
      <c r="BH453" s="3">
        <v>3</v>
      </c>
      <c r="BI453" s="3">
        <v>2</v>
      </c>
      <c r="BJ453" s="3" t="s">
        <v>601</v>
      </c>
      <c r="BM453" s="3">
        <v>1618</v>
      </c>
      <c r="BN453" s="3">
        <v>0</v>
      </c>
      <c r="BO453" s="3" t="s">
        <v>599</v>
      </c>
      <c r="BP453" s="3">
        <v>1</v>
      </c>
      <c r="BQ453" s="3">
        <v>201</v>
      </c>
      <c r="BR453" s="3">
        <v>0</v>
      </c>
      <c r="BS453" s="3">
        <v>1</v>
      </c>
      <c r="BT453" s="3">
        <v>1</v>
      </c>
      <c r="BU453" s="3">
        <v>1</v>
      </c>
      <c r="BV453" s="3">
        <v>1</v>
      </c>
      <c r="BW453" s="3">
        <v>1</v>
      </c>
      <c r="BX453" s="3">
        <v>1</v>
      </c>
      <c r="BY453" s="3" t="s">
        <v>3</v>
      </c>
      <c r="BZ453" s="3">
        <v>0</v>
      </c>
      <c r="CA453" s="3">
        <v>0</v>
      </c>
      <c r="CB453" s="3" t="s">
        <v>3</v>
      </c>
      <c r="CE453" s="3">
        <v>1566</v>
      </c>
      <c r="CF453" s="3">
        <v>0</v>
      </c>
      <c r="CG453" s="3">
        <v>0</v>
      </c>
      <c r="CM453" s="3">
        <v>0</v>
      </c>
      <c r="CN453" s="3" t="s">
        <v>3</v>
      </c>
      <c r="CO453" s="3">
        <v>0</v>
      </c>
      <c r="CP453" s="3">
        <f t="shared" si="445"/>
        <v>2527.3200000000002</v>
      </c>
      <c r="CQ453" s="3">
        <f t="shared" si="446"/>
        <v>50.55</v>
      </c>
      <c r="CR453" s="3">
        <f t="shared" si="470"/>
        <v>0</v>
      </c>
      <c r="CS453" s="3">
        <f t="shared" si="471"/>
        <v>0</v>
      </c>
      <c r="CT453" s="3">
        <f t="shared" si="447"/>
        <v>0</v>
      </c>
      <c r="CU453" s="3">
        <f t="shared" si="448"/>
        <v>0</v>
      </c>
      <c r="CV453" s="3">
        <f t="shared" si="449"/>
        <v>0</v>
      </c>
      <c r="CW453" s="3">
        <f t="shared" si="450"/>
        <v>0</v>
      </c>
      <c r="CX453" s="3">
        <f t="shared" si="451"/>
        <v>0</v>
      </c>
      <c r="CY453" s="3">
        <f t="shared" si="472"/>
        <v>0</v>
      </c>
      <c r="CZ453" s="3">
        <f t="shared" si="473"/>
        <v>0</v>
      </c>
      <c r="DC453" s="3" t="s">
        <v>3</v>
      </c>
      <c r="DD453" s="3" t="s">
        <v>3</v>
      </c>
      <c r="DE453" s="3" t="s">
        <v>3</v>
      </c>
      <c r="DF453" s="3" t="s">
        <v>3</v>
      </c>
      <c r="DG453" s="3" t="s">
        <v>3</v>
      </c>
      <c r="DH453" s="3" t="s">
        <v>3</v>
      </c>
      <c r="DI453" s="3" t="s">
        <v>3</v>
      </c>
      <c r="DJ453" s="3" t="s">
        <v>3</v>
      </c>
      <c r="DK453" s="3" t="s">
        <v>3</v>
      </c>
      <c r="DL453" s="3" t="s">
        <v>3</v>
      </c>
      <c r="DM453" s="3" t="s">
        <v>3</v>
      </c>
      <c r="DN453" s="3">
        <v>0</v>
      </c>
      <c r="DO453" s="3">
        <v>0</v>
      </c>
      <c r="DP453" s="3">
        <v>1</v>
      </c>
      <c r="DQ453" s="3">
        <v>1</v>
      </c>
      <c r="DU453" s="3">
        <v>1010</v>
      </c>
      <c r="DV453" s="3" t="s">
        <v>268</v>
      </c>
      <c r="DW453" s="3" t="s">
        <v>268</v>
      </c>
      <c r="DX453" s="3">
        <v>1</v>
      </c>
      <c r="DZ453" s="3" t="s">
        <v>3</v>
      </c>
      <c r="EA453" s="3" t="s">
        <v>3</v>
      </c>
      <c r="EB453" s="3" t="s">
        <v>3</v>
      </c>
      <c r="EC453" s="3" t="s">
        <v>3</v>
      </c>
      <c r="EE453" s="3">
        <v>55393729</v>
      </c>
      <c r="EF453" s="3">
        <v>201</v>
      </c>
      <c r="EG453" s="3" t="s">
        <v>270</v>
      </c>
      <c r="EH453" s="3">
        <v>0</v>
      </c>
      <c r="EI453" s="3" t="s">
        <v>3</v>
      </c>
      <c r="EJ453" s="3">
        <v>2</v>
      </c>
      <c r="EK453" s="3">
        <v>1618</v>
      </c>
      <c r="EL453" s="3" t="s">
        <v>271</v>
      </c>
      <c r="EM453" s="3" t="s">
        <v>272</v>
      </c>
      <c r="EO453" s="3" t="s">
        <v>3</v>
      </c>
      <c r="EQ453" s="3">
        <v>0</v>
      </c>
      <c r="ER453" s="3">
        <v>4.43</v>
      </c>
      <c r="ES453" s="3">
        <v>4.43</v>
      </c>
      <c r="ET453" s="3">
        <v>0</v>
      </c>
      <c r="EU453" s="3">
        <v>0</v>
      </c>
      <c r="EV453" s="3">
        <v>0</v>
      </c>
      <c r="EW453" s="3">
        <v>0</v>
      </c>
      <c r="EX453" s="3">
        <v>0</v>
      </c>
      <c r="EY453" s="3">
        <v>0</v>
      </c>
      <c r="FQ453" s="3">
        <v>0</v>
      </c>
      <c r="FR453" s="3">
        <v>0</v>
      </c>
      <c r="FS453" s="3">
        <v>0</v>
      </c>
      <c r="FX453" s="3">
        <v>0</v>
      </c>
      <c r="FY453" s="3">
        <v>0</v>
      </c>
      <c r="GA453" s="3" t="s">
        <v>3</v>
      </c>
      <c r="GD453" s="3">
        <v>1</v>
      </c>
      <c r="GF453" s="3">
        <v>1736195848</v>
      </c>
      <c r="GG453" s="3">
        <v>2</v>
      </c>
      <c r="GH453" s="3">
        <v>1</v>
      </c>
      <c r="GI453" s="3">
        <v>2</v>
      </c>
      <c r="GJ453" s="3">
        <v>0</v>
      </c>
      <c r="GK453" s="3">
        <v>0</v>
      </c>
      <c r="GL453" s="3">
        <f t="shared" si="452"/>
        <v>0</v>
      </c>
      <c r="GM453" s="3">
        <f t="shared" si="453"/>
        <v>2527.3200000000002</v>
      </c>
      <c r="GN453" s="3">
        <f t="shared" si="454"/>
        <v>0</v>
      </c>
      <c r="GO453" s="3">
        <f t="shared" si="455"/>
        <v>2527.3200000000002</v>
      </c>
      <c r="GP453" s="3">
        <f t="shared" si="456"/>
        <v>0</v>
      </c>
      <c r="GR453" s="3">
        <v>0</v>
      </c>
      <c r="GS453" s="3">
        <v>3</v>
      </c>
      <c r="GT453" s="3">
        <v>0</v>
      </c>
      <c r="GU453" s="3" t="s">
        <v>3</v>
      </c>
      <c r="GV453" s="3">
        <f t="shared" si="457"/>
        <v>0</v>
      </c>
      <c r="GW453" s="3">
        <v>1</v>
      </c>
      <c r="GX453" s="3">
        <f t="shared" si="458"/>
        <v>0</v>
      </c>
      <c r="HA453" s="3">
        <v>0</v>
      </c>
      <c r="HB453" s="3">
        <v>0</v>
      </c>
      <c r="HC453" s="3">
        <f t="shared" si="459"/>
        <v>0</v>
      </c>
      <c r="HE453" s="3" t="s">
        <v>3</v>
      </c>
      <c r="HF453" s="3" t="s">
        <v>3</v>
      </c>
      <c r="HM453" s="3" t="s">
        <v>3</v>
      </c>
      <c r="HN453" s="3" t="s">
        <v>3</v>
      </c>
      <c r="HO453" s="3" t="s">
        <v>3</v>
      </c>
      <c r="HP453" s="3" t="s">
        <v>3</v>
      </c>
      <c r="HQ453" s="3" t="s">
        <v>3</v>
      </c>
      <c r="HS453" s="3">
        <v>0</v>
      </c>
      <c r="IK453" s="3">
        <v>0</v>
      </c>
    </row>
    <row r="454" spans="1:255" x14ac:dyDescent="0.2">
      <c r="A454" s="2">
        <v>17</v>
      </c>
      <c r="B454" s="2">
        <v>1</v>
      </c>
      <c r="C454" s="2"/>
      <c r="D454" s="2"/>
      <c r="E454" s="2" t="s">
        <v>602</v>
      </c>
      <c r="F454" s="2" t="s">
        <v>603</v>
      </c>
      <c r="G454" s="2" t="s">
        <v>604</v>
      </c>
      <c r="H454" s="2" t="s">
        <v>268</v>
      </c>
      <c r="I454" s="2">
        <v>40</v>
      </c>
      <c r="J454" s="2">
        <v>0</v>
      </c>
      <c r="K454" s="2">
        <v>40</v>
      </c>
      <c r="L454" s="2"/>
      <c r="M454" s="2"/>
      <c r="N454" s="2"/>
      <c r="O454" s="2">
        <f t="shared" si="435"/>
        <v>29397.599999999999</v>
      </c>
      <c r="P454" s="2">
        <f t="shared" si="436"/>
        <v>29397.599999999999</v>
      </c>
      <c r="Q454" s="2">
        <f t="shared" si="460"/>
        <v>0</v>
      </c>
      <c r="R454" s="2">
        <f t="shared" si="461"/>
        <v>0</v>
      </c>
      <c r="S454" s="2">
        <f t="shared" si="437"/>
        <v>0</v>
      </c>
      <c r="T454" s="2">
        <f t="shared" si="438"/>
        <v>0</v>
      </c>
      <c r="U454" s="2">
        <f t="shared" si="439"/>
        <v>0</v>
      </c>
      <c r="V454" s="2">
        <f t="shared" si="440"/>
        <v>0</v>
      </c>
      <c r="W454" s="2">
        <f t="shared" si="441"/>
        <v>0</v>
      </c>
      <c r="X454" s="2">
        <f t="shared" si="462"/>
        <v>0</v>
      </c>
      <c r="Y454" s="2">
        <f t="shared" si="463"/>
        <v>0</v>
      </c>
      <c r="Z454" s="2"/>
      <c r="AA454" s="2">
        <v>55929113</v>
      </c>
      <c r="AB454" s="2">
        <f t="shared" si="442"/>
        <v>734.94</v>
      </c>
      <c r="AC454" s="2">
        <f t="shared" si="464"/>
        <v>734.94</v>
      </c>
      <c r="AD454" s="2">
        <f t="shared" si="465"/>
        <v>0</v>
      </c>
      <c r="AE454" s="2">
        <f t="shared" si="466"/>
        <v>0</v>
      </c>
      <c r="AF454" s="2">
        <f t="shared" si="467"/>
        <v>0</v>
      </c>
      <c r="AG454" s="2">
        <f t="shared" si="443"/>
        <v>0</v>
      </c>
      <c r="AH454" s="2">
        <f t="shared" si="468"/>
        <v>0</v>
      </c>
      <c r="AI454" s="2">
        <f t="shared" si="469"/>
        <v>0</v>
      </c>
      <c r="AJ454" s="2">
        <f t="shared" si="444"/>
        <v>0</v>
      </c>
      <c r="AK454" s="2">
        <v>734.94</v>
      </c>
      <c r="AL454" s="2">
        <v>734.94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1</v>
      </c>
      <c r="AW454" s="2">
        <v>1</v>
      </c>
      <c r="AX454" s="2"/>
      <c r="AY454" s="2"/>
      <c r="AZ454" s="2">
        <v>1</v>
      </c>
      <c r="BA454" s="2">
        <v>1</v>
      </c>
      <c r="BB454" s="2">
        <v>1</v>
      </c>
      <c r="BC454" s="2">
        <v>1</v>
      </c>
      <c r="BD454" s="2" t="s">
        <v>3</v>
      </c>
      <c r="BE454" s="2" t="s">
        <v>3</v>
      </c>
      <c r="BF454" s="2" t="s">
        <v>3</v>
      </c>
      <c r="BG454" s="2" t="s">
        <v>3</v>
      </c>
      <c r="BH454" s="2">
        <v>3</v>
      </c>
      <c r="BI454" s="2">
        <v>2</v>
      </c>
      <c r="BJ454" s="2" t="s">
        <v>605</v>
      </c>
      <c r="BK454" s="2"/>
      <c r="BL454" s="2"/>
      <c r="BM454" s="2">
        <v>1618</v>
      </c>
      <c r="BN454" s="2">
        <v>0</v>
      </c>
      <c r="BO454" s="2" t="s">
        <v>3</v>
      </c>
      <c r="BP454" s="2">
        <v>0</v>
      </c>
      <c r="BQ454" s="2">
        <v>201</v>
      </c>
      <c r="BR454" s="2">
        <v>0</v>
      </c>
      <c r="BS454" s="2">
        <v>1</v>
      </c>
      <c r="BT454" s="2">
        <v>1</v>
      </c>
      <c r="BU454" s="2">
        <v>1</v>
      </c>
      <c r="BV454" s="2">
        <v>1</v>
      </c>
      <c r="BW454" s="2">
        <v>1</v>
      </c>
      <c r="BX454" s="2">
        <v>1</v>
      </c>
      <c r="BY454" s="2" t="s">
        <v>3</v>
      </c>
      <c r="BZ454" s="2">
        <v>0</v>
      </c>
      <c r="CA454" s="2">
        <v>0</v>
      </c>
      <c r="CB454" s="2" t="s">
        <v>3</v>
      </c>
      <c r="CC454" s="2"/>
      <c r="CD454" s="2"/>
      <c r="CE454" s="2">
        <v>1566</v>
      </c>
      <c r="CF454" s="2">
        <v>0</v>
      </c>
      <c r="CG454" s="2">
        <v>0</v>
      </c>
      <c r="CH454" s="2"/>
      <c r="CI454" s="2"/>
      <c r="CJ454" s="2"/>
      <c r="CK454" s="2"/>
      <c r="CL454" s="2"/>
      <c r="CM454" s="2">
        <v>0</v>
      </c>
      <c r="CN454" s="2" t="s">
        <v>3</v>
      </c>
      <c r="CO454" s="2">
        <v>0</v>
      </c>
      <c r="CP454" s="2">
        <f t="shared" si="445"/>
        <v>29397.599999999999</v>
      </c>
      <c r="CQ454" s="2">
        <f t="shared" si="446"/>
        <v>734.94</v>
      </c>
      <c r="CR454" s="2">
        <f t="shared" si="470"/>
        <v>0</v>
      </c>
      <c r="CS454" s="2">
        <f t="shared" si="471"/>
        <v>0</v>
      </c>
      <c r="CT454" s="2">
        <f t="shared" si="447"/>
        <v>0</v>
      </c>
      <c r="CU454" s="2">
        <f t="shared" si="448"/>
        <v>0</v>
      </c>
      <c r="CV454" s="2">
        <f t="shared" si="449"/>
        <v>0</v>
      </c>
      <c r="CW454" s="2">
        <f t="shared" si="450"/>
        <v>0</v>
      </c>
      <c r="CX454" s="2">
        <f t="shared" si="451"/>
        <v>0</v>
      </c>
      <c r="CY454" s="2">
        <f t="shared" si="472"/>
        <v>0</v>
      </c>
      <c r="CZ454" s="2">
        <f t="shared" si="473"/>
        <v>0</v>
      </c>
      <c r="DA454" s="2"/>
      <c r="DB454" s="2"/>
      <c r="DC454" s="2" t="s">
        <v>3</v>
      </c>
      <c r="DD454" s="2" t="s">
        <v>3</v>
      </c>
      <c r="DE454" s="2" t="s">
        <v>3</v>
      </c>
      <c r="DF454" s="2" t="s">
        <v>3</v>
      </c>
      <c r="DG454" s="2" t="s">
        <v>3</v>
      </c>
      <c r="DH454" s="2" t="s">
        <v>3</v>
      </c>
      <c r="DI454" s="2" t="s">
        <v>3</v>
      </c>
      <c r="DJ454" s="2" t="s">
        <v>3</v>
      </c>
      <c r="DK454" s="2" t="s">
        <v>3</v>
      </c>
      <c r="DL454" s="2" t="s">
        <v>3</v>
      </c>
      <c r="DM454" s="2" t="s">
        <v>3</v>
      </c>
      <c r="DN454" s="2">
        <v>0</v>
      </c>
      <c r="DO454" s="2">
        <v>0</v>
      </c>
      <c r="DP454" s="2">
        <v>1</v>
      </c>
      <c r="DQ454" s="2">
        <v>1</v>
      </c>
      <c r="DR454" s="2"/>
      <c r="DS454" s="2"/>
      <c r="DT454" s="2"/>
      <c r="DU454" s="2">
        <v>1010</v>
      </c>
      <c r="DV454" s="2" t="s">
        <v>268</v>
      </c>
      <c r="DW454" s="2" t="s">
        <v>268</v>
      </c>
      <c r="DX454" s="2">
        <v>1</v>
      </c>
      <c r="DY454" s="2"/>
      <c r="DZ454" s="2" t="s">
        <v>3</v>
      </c>
      <c r="EA454" s="2" t="s">
        <v>3</v>
      </c>
      <c r="EB454" s="2" t="s">
        <v>3</v>
      </c>
      <c r="EC454" s="2" t="s">
        <v>3</v>
      </c>
      <c r="ED454" s="2"/>
      <c r="EE454" s="2">
        <v>55393729</v>
      </c>
      <c r="EF454" s="2">
        <v>201</v>
      </c>
      <c r="EG454" s="2" t="s">
        <v>270</v>
      </c>
      <c r="EH454" s="2">
        <v>0</v>
      </c>
      <c r="EI454" s="2" t="s">
        <v>3</v>
      </c>
      <c r="EJ454" s="2">
        <v>2</v>
      </c>
      <c r="EK454" s="2">
        <v>1618</v>
      </c>
      <c r="EL454" s="2" t="s">
        <v>271</v>
      </c>
      <c r="EM454" s="2" t="s">
        <v>272</v>
      </c>
      <c r="EN454" s="2"/>
      <c r="EO454" s="2" t="s">
        <v>3</v>
      </c>
      <c r="EP454" s="2"/>
      <c r="EQ454" s="2">
        <v>0</v>
      </c>
      <c r="ER454" s="2">
        <v>734.94</v>
      </c>
      <c r="ES454" s="2">
        <v>734.94</v>
      </c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>
        <v>0</v>
      </c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>
        <v>0</v>
      </c>
      <c r="FR454" s="2">
        <v>0</v>
      </c>
      <c r="FS454" s="2">
        <v>0</v>
      </c>
      <c r="FT454" s="2"/>
      <c r="FU454" s="2"/>
      <c r="FV454" s="2"/>
      <c r="FW454" s="2"/>
      <c r="FX454" s="2">
        <v>0</v>
      </c>
      <c r="FY454" s="2">
        <v>0</v>
      </c>
      <c r="FZ454" s="2"/>
      <c r="GA454" s="2" t="s">
        <v>3</v>
      </c>
      <c r="GB454" s="2"/>
      <c r="GC454" s="2"/>
      <c r="GD454" s="2">
        <v>1</v>
      </c>
      <c r="GE454" s="2"/>
      <c r="GF454" s="2">
        <v>-1151660106</v>
      </c>
      <c r="GG454" s="2">
        <v>2</v>
      </c>
      <c r="GH454" s="2">
        <v>1</v>
      </c>
      <c r="GI454" s="2">
        <v>-2</v>
      </c>
      <c r="GJ454" s="2">
        <v>0</v>
      </c>
      <c r="GK454" s="2">
        <v>0</v>
      </c>
      <c r="GL454" s="2">
        <f t="shared" si="452"/>
        <v>0</v>
      </c>
      <c r="GM454" s="2">
        <f t="shared" si="453"/>
        <v>29397.599999999999</v>
      </c>
      <c r="GN454" s="2">
        <f t="shared" si="454"/>
        <v>0</v>
      </c>
      <c r="GO454" s="2">
        <f t="shared" si="455"/>
        <v>29397.599999999999</v>
      </c>
      <c r="GP454" s="2">
        <f t="shared" si="456"/>
        <v>0</v>
      </c>
      <c r="GQ454" s="2"/>
      <c r="GR454" s="2">
        <v>0</v>
      </c>
      <c r="GS454" s="2">
        <v>3</v>
      </c>
      <c r="GT454" s="2">
        <v>0</v>
      </c>
      <c r="GU454" s="2" t="s">
        <v>3</v>
      </c>
      <c r="GV454" s="2">
        <f t="shared" si="457"/>
        <v>0</v>
      </c>
      <c r="GW454" s="2">
        <v>1</v>
      </c>
      <c r="GX454" s="2">
        <f t="shared" si="458"/>
        <v>0</v>
      </c>
      <c r="GY454" s="2"/>
      <c r="GZ454" s="2"/>
      <c r="HA454" s="2">
        <v>0</v>
      </c>
      <c r="HB454" s="2">
        <v>0</v>
      </c>
      <c r="HC454" s="2">
        <f t="shared" si="459"/>
        <v>0</v>
      </c>
      <c r="HD454" s="2"/>
      <c r="HE454" s="2" t="s">
        <v>3</v>
      </c>
      <c r="HF454" s="2" t="s">
        <v>3</v>
      </c>
      <c r="HG454" s="2"/>
      <c r="HH454" s="2"/>
      <c r="HI454" s="2"/>
      <c r="HJ454" s="2"/>
      <c r="HK454" s="2"/>
      <c r="HL454" s="2"/>
      <c r="HM454" s="2" t="s">
        <v>3</v>
      </c>
      <c r="HN454" s="2" t="s">
        <v>3</v>
      </c>
      <c r="HO454" s="2" t="s">
        <v>3</v>
      </c>
      <c r="HP454" s="2" t="s">
        <v>3</v>
      </c>
      <c r="HQ454" s="2" t="s">
        <v>3</v>
      </c>
      <c r="HR454" s="2"/>
      <c r="HS454" s="2">
        <v>0</v>
      </c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>
        <v>0</v>
      </c>
      <c r="IL454" s="2"/>
      <c r="IM454" s="2"/>
      <c r="IN454" s="2"/>
      <c r="IO454" s="2"/>
      <c r="IP454" s="2"/>
      <c r="IQ454" s="2"/>
      <c r="IR454" s="2"/>
      <c r="IS454" s="2"/>
      <c r="IT454" s="2"/>
      <c r="IU454" s="2"/>
    </row>
    <row r="455" spans="1:255" x14ac:dyDescent="0.2">
      <c r="A455" s="3">
        <v>17</v>
      </c>
      <c r="B455" s="3">
        <v>1</v>
      </c>
      <c r="E455" s="3" t="s">
        <v>602</v>
      </c>
      <c r="F455" s="3" t="s">
        <v>603</v>
      </c>
      <c r="G455" s="3" t="s">
        <v>604</v>
      </c>
      <c r="H455" s="3" t="s">
        <v>268</v>
      </c>
      <c r="I455" s="3">
        <v>40</v>
      </c>
      <c r="J455" s="3">
        <v>0</v>
      </c>
      <c r="K455" s="3">
        <v>40</v>
      </c>
      <c r="O455" s="3">
        <f t="shared" si="435"/>
        <v>259286.83</v>
      </c>
      <c r="P455" s="3">
        <f t="shared" si="436"/>
        <v>259286.83</v>
      </c>
      <c r="Q455" s="3">
        <f t="shared" si="460"/>
        <v>0</v>
      </c>
      <c r="R455" s="3">
        <f t="shared" si="461"/>
        <v>0</v>
      </c>
      <c r="S455" s="3">
        <f t="shared" si="437"/>
        <v>0</v>
      </c>
      <c r="T455" s="3">
        <f t="shared" si="438"/>
        <v>0</v>
      </c>
      <c r="U455" s="3">
        <f t="shared" si="439"/>
        <v>0</v>
      </c>
      <c r="V455" s="3">
        <f t="shared" si="440"/>
        <v>0</v>
      </c>
      <c r="W455" s="3">
        <f t="shared" si="441"/>
        <v>0</v>
      </c>
      <c r="X455" s="3">
        <f t="shared" si="462"/>
        <v>0</v>
      </c>
      <c r="Y455" s="3">
        <f t="shared" si="463"/>
        <v>0</v>
      </c>
      <c r="AA455" s="3">
        <v>55929115</v>
      </c>
      <c r="AB455" s="3">
        <f t="shared" si="442"/>
        <v>734.94</v>
      </c>
      <c r="AC455" s="3">
        <f t="shared" si="464"/>
        <v>734.94</v>
      </c>
      <c r="AD455" s="3">
        <f t="shared" si="465"/>
        <v>0</v>
      </c>
      <c r="AE455" s="3">
        <f t="shared" si="466"/>
        <v>0</v>
      </c>
      <c r="AF455" s="3">
        <f t="shared" si="467"/>
        <v>0</v>
      </c>
      <c r="AG455" s="3">
        <f t="shared" si="443"/>
        <v>0</v>
      </c>
      <c r="AH455" s="3">
        <f t="shared" si="468"/>
        <v>0</v>
      </c>
      <c r="AI455" s="3">
        <f t="shared" si="469"/>
        <v>0</v>
      </c>
      <c r="AJ455" s="3">
        <f t="shared" si="444"/>
        <v>0</v>
      </c>
      <c r="AK455" s="3">
        <v>734.94</v>
      </c>
      <c r="AL455" s="3">
        <v>734.94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1</v>
      </c>
      <c r="AW455" s="3">
        <v>1</v>
      </c>
      <c r="AZ455" s="3">
        <v>1</v>
      </c>
      <c r="BA455" s="3">
        <v>1</v>
      </c>
      <c r="BB455" s="3">
        <v>1</v>
      </c>
      <c r="BC455" s="3">
        <v>8.82</v>
      </c>
      <c r="BD455" s="3" t="s">
        <v>3</v>
      </c>
      <c r="BE455" s="3" t="s">
        <v>3</v>
      </c>
      <c r="BF455" s="3" t="s">
        <v>3</v>
      </c>
      <c r="BG455" s="3" t="s">
        <v>3</v>
      </c>
      <c r="BH455" s="3">
        <v>3</v>
      </c>
      <c r="BI455" s="3">
        <v>2</v>
      </c>
      <c r="BJ455" s="3" t="s">
        <v>605</v>
      </c>
      <c r="BM455" s="3">
        <v>1618</v>
      </c>
      <c r="BN455" s="3">
        <v>0</v>
      </c>
      <c r="BO455" s="3" t="s">
        <v>603</v>
      </c>
      <c r="BP455" s="3">
        <v>1</v>
      </c>
      <c r="BQ455" s="3">
        <v>201</v>
      </c>
      <c r="BR455" s="3">
        <v>0</v>
      </c>
      <c r="BS455" s="3">
        <v>1</v>
      </c>
      <c r="BT455" s="3">
        <v>1</v>
      </c>
      <c r="BU455" s="3">
        <v>1</v>
      </c>
      <c r="BV455" s="3">
        <v>1</v>
      </c>
      <c r="BW455" s="3">
        <v>1</v>
      </c>
      <c r="BX455" s="3">
        <v>1</v>
      </c>
      <c r="BY455" s="3" t="s">
        <v>3</v>
      </c>
      <c r="BZ455" s="3">
        <v>0</v>
      </c>
      <c r="CA455" s="3">
        <v>0</v>
      </c>
      <c r="CB455" s="3" t="s">
        <v>3</v>
      </c>
      <c r="CE455" s="3">
        <v>1566</v>
      </c>
      <c r="CF455" s="3">
        <v>0</v>
      </c>
      <c r="CG455" s="3">
        <v>0</v>
      </c>
      <c r="CM455" s="3">
        <v>0</v>
      </c>
      <c r="CN455" s="3" t="s">
        <v>3</v>
      </c>
      <c r="CO455" s="3">
        <v>0</v>
      </c>
      <c r="CP455" s="3">
        <f t="shared" si="445"/>
        <v>259286.83</v>
      </c>
      <c r="CQ455" s="3">
        <f t="shared" si="446"/>
        <v>6482.17</v>
      </c>
      <c r="CR455" s="3">
        <f t="shared" si="470"/>
        <v>0</v>
      </c>
      <c r="CS455" s="3">
        <f t="shared" si="471"/>
        <v>0</v>
      </c>
      <c r="CT455" s="3">
        <f t="shared" si="447"/>
        <v>0</v>
      </c>
      <c r="CU455" s="3">
        <f t="shared" si="448"/>
        <v>0</v>
      </c>
      <c r="CV455" s="3">
        <f t="shared" si="449"/>
        <v>0</v>
      </c>
      <c r="CW455" s="3">
        <f t="shared" si="450"/>
        <v>0</v>
      </c>
      <c r="CX455" s="3">
        <f t="shared" si="451"/>
        <v>0</v>
      </c>
      <c r="CY455" s="3">
        <f t="shared" si="472"/>
        <v>0</v>
      </c>
      <c r="CZ455" s="3">
        <f t="shared" si="473"/>
        <v>0</v>
      </c>
      <c r="DC455" s="3" t="s">
        <v>3</v>
      </c>
      <c r="DD455" s="3" t="s">
        <v>3</v>
      </c>
      <c r="DE455" s="3" t="s">
        <v>3</v>
      </c>
      <c r="DF455" s="3" t="s">
        <v>3</v>
      </c>
      <c r="DG455" s="3" t="s">
        <v>3</v>
      </c>
      <c r="DH455" s="3" t="s">
        <v>3</v>
      </c>
      <c r="DI455" s="3" t="s">
        <v>3</v>
      </c>
      <c r="DJ455" s="3" t="s">
        <v>3</v>
      </c>
      <c r="DK455" s="3" t="s">
        <v>3</v>
      </c>
      <c r="DL455" s="3" t="s">
        <v>3</v>
      </c>
      <c r="DM455" s="3" t="s">
        <v>3</v>
      </c>
      <c r="DN455" s="3">
        <v>0</v>
      </c>
      <c r="DO455" s="3">
        <v>0</v>
      </c>
      <c r="DP455" s="3">
        <v>1</v>
      </c>
      <c r="DQ455" s="3">
        <v>1</v>
      </c>
      <c r="DU455" s="3">
        <v>1010</v>
      </c>
      <c r="DV455" s="3" t="s">
        <v>268</v>
      </c>
      <c r="DW455" s="3" t="s">
        <v>268</v>
      </c>
      <c r="DX455" s="3">
        <v>1</v>
      </c>
      <c r="DZ455" s="3" t="s">
        <v>3</v>
      </c>
      <c r="EA455" s="3" t="s">
        <v>3</v>
      </c>
      <c r="EB455" s="3" t="s">
        <v>3</v>
      </c>
      <c r="EC455" s="3" t="s">
        <v>3</v>
      </c>
      <c r="EE455" s="3">
        <v>55393729</v>
      </c>
      <c r="EF455" s="3">
        <v>201</v>
      </c>
      <c r="EG455" s="3" t="s">
        <v>270</v>
      </c>
      <c r="EH455" s="3">
        <v>0</v>
      </c>
      <c r="EI455" s="3" t="s">
        <v>3</v>
      </c>
      <c r="EJ455" s="3">
        <v>2</v>
      </c>
      <c r="EK455" s="3">
        <v>1618</v>
      </c>
      <c r="EL455" s="3" t="s">
        <v>271</v>
      </c>
      <c r="EM455" s="3" t="s">
        <v>272</v>
      </c>
      <c r="EO455" s="3" t="s">
        <v>3</v>
      </c>
      <c r="EQ455" s="3">
        <v>0</v>
      </c>
      <c r="ER455" s="3">
        <v>734.94</v>
      </c>
      <c r="ES455" s="3">
        <v>734.94</v>
      </c>
      <c r="ET455" s="3">
        <v>0</v>
      </c>
      <c r="EU455" s="3">
        <v>0</v>
      </c>
      <c r="EV455" s="3">
        <v>0</v>
      </c>
      <c r="EW455" s="3">
        <v>0</v>
      </c>
      <c r="EX455" s="3">
        <v>0</v>
      </c>
      <c r="EY455" s="3">
        <v>0</v>
      </c>
      <c r="FQ455" s="3">
        <v>0</v>
      </c>
      <c r="FR455" s="3">
        <v>0</v>
      </c>
      <c r="FS455" s="3">
        <v>0</v>
      </c>
      <c r="FX455" s="3">
        <v>0</v>
      </c>
      <c r="FY455" s="3">
        <v>0</v>
      </c>
      <c r="GA455" s="3" t="s">
        <v>3</v>
      </c>
      <c r="GD455" s="3">
        <v>1</v>
      </c>
      <c r="GF455" s="3">
        <v>-1151660106</v>
      </c>
      <c r="GG455" s="3">
        <v>2</v>
      </c>
      <c r="GH455" s="3">
        <v>1</v>
      </c>
      <c r="GI455" s="3">
        <v>2</v>
      </c>
      <c r="GJ455" s="3">
        <v>0</v>
      </c>
      <c r="GK455" s="3">
        <v>0</v>
      </c>
      <c r="GL455" s="3">
        <f t="shared" si="452"/>
        <v>0</v>
      </c>
      <c r="GM455" s="3">
        <f t="shared" si="453"/>
        <v>259286.83</v>
      </c>
      <c r="GN455" s="3">
        <f t="shared" si="454"/>
        <v>0</v>
      </c>
      <c r="GO455" s="3">
        <f t="shared" si="455"/>
        <v>259286.83</v>
      </c>
      <c r="GP455" s="3">
        <f t="shared" si="456"/>
        <v>0</v>
      </c>
      <c r="GR455" s="3">
        <v>0</v>
      </c>
      <c r="GS455" s="3">
        <v>3</v>
      </c>
      <c r="GT455" s="3">
        <v>0</v>
      </c>
      <c r="GU455" s="3" t="s">
        <v>3</v>
      </c>
      <c r="GV455" s="3">
        <f t="shared" si="457"/>
        <v>0</v>
      </c>
      <c r="GW455" s="3">
        <v>1</v>
      </c>
      <c r="GX455" s="3">
        <f t="shared" si="458"/>
        <v>0</v>
      </c>
      <c r="HA455" s="3">
        <v>0</v>
      </c>
      <c r="HB455" s="3">
        <v>0</v>
      </c>
      <c r="HC455" s="3">
        <f t="shared" si="459"/>
        <v>0</v>
      </c>
      <c r="HE455" s="3" t="s">
        <v>3</v>
      </c>
      <c r="HF455" s="3" t="s">
        <v>3</v>
      </c>
      <c r="HM455" s="3" t="s">
        <v>3</v>
      </c>
      <c r="HN455" s="3" t="s">
        <v>3</v>
      </c>
      <c r="HO455" s="3" t="s">
        <v>3</v>
      </c>
      <c r="HP455" s="3" t="s">
        <v>3</v>
      </c>
      <c r="HQ455" s="3" t="s">
        <v>3</v>
      </c>
      <c r="HS455" s="3">
        <v>0</v>
      </c>
      <c r="IK455" s="3">
        <v>0</v>
      </c>
    </row>
    <row r="456" spans="1:255" x14ac:dyDescent="0.2">
      <c r="A456" s="2">
        <v>17</v>
      </c>
      <c r="B456" s="2">
        <v>1</v>
      </c>
      <c r="C456" s="2"/>
      <c r="D456" s="2"/>
      <c r="E456" s="2" t="s">
        <v>606</v>
      </c>
      <c r="F456" s="2" t="s">
        <v>607</v>
      </c>
      <c r="G456" s="2" t="s">
        <v>608</v>
      </c>
      <c r="H456" s="2" t="s">
        <v>60</v>
      </c>
      <c r="I456" s="2">
        <f>ROUND(40/100,9)</f>
        <v>0.4</v>
      </c>
      <c r="J456" s="2">
        <v>0</v>
      </c>
      <c r="K456" s="2">
        <f>ROUND(40/100,9)</f>
        <v>0.4</v>
      </c>
      <c r="L456" s="2"/>
      <c r="M456" s="2"/>
      <c r="N456" s="2"/>
      <c r="O456" s="2">
        <f t="shared" si="435"/>
        <v>311.73</v>
      </c>
      <c r="P456" s="2">
        <f t="shared" si="436"/>
        <v>311.73</v>
      </c>
      <c r="Q456" s="2">
        <f t="shared" si="460"/>
        <v>0</v>
      </c>
      <c r="R456" s="2">
        <f t="shared" si="461"/>
        <v>0</v>
      </c>
      <c r="S456" s="2">
        <f t="shared" si="437"/>
        <v>0</v>
      </c>
      <c r="T456" s="2">
        <f t="shared" si="438"/>
        <v>0</v>
      </c>
      <c r="U456" s="2">
        <f t="shared" si="439"/>
        <v>0</v>
      </c>
      <c r="V456" s="2">
        <f t="shared" si="440"/>
        <v>0</v>
      </c>
      <c r="W456" s="2">
        <f t="shared" si="441"/>
        <v>0</v>
      </c>
      <c r="X456" s="2">
        <f t="shared" si="462"/>
        <v>0</v>
      </c>
      <c r="Y456" s="2">
        <f t="shared" si="463"/>
        <v>0</v>
      </c>
      <c r="Z456" s="2"/>
      <c r="AA456" s="2">
        <v>55929113</v>
      </c>
      <c r="AB456" s="2">
        <f t="shared" si="442"/>
        <v>779.33</v>
      </c>
      <c r="AC456" s="2">
        <f t="shared" si="464"/>
        <v>779.33</v>
      </c>
      <c r="AD456" s="2">
        <f t="shared" si="465"/>
        <v>0</v>
      </c>
      <c r="AE456" s="2">
        <f t="shared" si="466"/>
        <v>0</v>
      </c>
      <c r="AF456" s="2">
        <f t="shared" si="467"/>
        <v>0</v>
      </c>
      <c r="AG456" s="2">
        <f t="shared" si="443"/>
        <v>0</v>
      </c>
      <c r="AH456" s="2">
        <f t="shared" si="468"/>
        <v>0</v>
      </c>
      <c r="AI456" s="2">
        <f t="shared" si="469"/>
        <v>0</v>
      </c>
      <c r="AJ456" s="2">
        <f t="shared" si="444"/>
        <v>0</v>
      </c>
      <c r="AK456" s="2">
        <v>779.33</v>
      </c>
      <c r="AL456" s="2">
        <v>779.33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1</v>
      </c>
      <c r="AW456" s="2">
        <v>1</v>
      </c>
      <c r="AX456" s="2"/>
      <c r="AY456" s="2"/>
      <c r="AZ456" s="2">
        <v>1</v>
      </c>
      <c r="BA456" s="2">
        <v>1</v>
      </c>
      <c r="BB456" s="2">
        <v>1</v>
      </c>
      <c r="BC456" s="2">
        <v>1</v>
      </c>
      <c r="BD456" s="2" t="s">
        <v>3</v>
      </c>
      <c r="BE456" s="2" t="s">
        <v>3</v>
      </c>
      <c r="BF456" s="2" t="s">
        <v>3</v>
      </c>
      <c r="BG456" s="2" t="s">
        <v>3</v>
      </c>
      <c r="BH456" s="2">
        <v>3</v>
      </c>
      <c r="BI456" s="2">
        <v>2</v>
      </c>
      <c r="BJ456" s="2" t="s">
        <v>609</v>
      </c>
      <c r="BK456" s="2"/>
      <c r="BL456" s="2"/>
      <c r="BM456" s="2">
        <v>1618</v>
      </c>
      <c r="BN456" s="2">
        <v>0</v>
      </c>
      <c r="BO456" s="2" t="s">
        <v>3</v>
      </c>
      <c r="BP456" s="2">
        <v>0</v>
      </c>
      <c r="BQ456" s="2">
        <v>201</v>
      </c>
      <c r="BR456" s="2">
        <v>0</v>
      </c>
      <c r="BS456" s="2">
        <v>1</v>
      </c>
      <c r="BT456" s="2">
        <v>1</v>
      </c>
      <c r="BU456" s="2">
        <v>1</v>
      </c>
      <c r="BV456" s="2">
        <v>1</v>
      </c>
      <c r="BW456" s="2">
        <v>1</v>
      </c>
      <c r="BX456" s="2">
        <v>1</v>
      </c>
      <c r="BY456" s="2" t="s">
        <v>3</v>
      </c>
      <c r="BZ456" s="2">
        <v>0</v>
      </c>
      <c r="CA456" s="2">
        <v>0</v>
      </c>
      <c r="CB456" s="2" t="s">
        <v>3</v>
      </c>
      <c r="CC456" s="2"/>
      <c r="CD456" s="2"/>
      <c r="CE456" s="2">
        <v>1566</v>
      </c>
      <c r="CF456" s="2">
        <v>0</v>
      </c>
      <c r="CG456" s="2">
        <v>0</v>
      </c>
      <c r="CH456" s="2"/>
      <c r="CI456" s="2"/>
      <c r="CJ456" s="2"/>
      <c r="CK456" s="2"/>
      <c r="CL456" s="2"/>
      <c r="CM456" s="2">
        <v>0</v>
      </c>
      <c r="CN456" s="2" t="s">
        <v>3</v>
      </c>
      <c r="CO456" s="2">
        <v>0</v>
      </c>
      <c r="CP456" s="2">
        <f t="shared" si="445"/>
        <v>311.73</v>
      </c>
      <c r="CQ456" s="2">
        <f t="shared" si="446"/>
        <v>779.33</v>
      </c>
      <c r="CR456" s="2">
        <f t="shared" si="470"/>
        <v>0</v>
      </c>
      <c r="CS456" s="2">
        <f t="shared" si="471"/>
        <v>0</v>
      </c>
      <c r="CT456" s="2">
        <f t="shared" si="447"/>
        <v>0</v>
      </c>
      <c r="CU456" s="2">
        <f t="shared" si="448"/>
        <v>0</v>
      </c>
      <c r="CV456" s="2">
        <f t="shared" si="449"/>
        <v>0</v>
      </c>
      <c r="CW456" s="2">
        <f t="shared" si="450"/>
        <v>0</v>
      </c>
      <c r="CX456" s="2">
        <f t="shared" si="451"/>
        <v>0</v>
      </c>
      <c r="CY456" s="2">
        <f t="shared" si="472"/>
        <v>0</v>
      </c>
      <c r="CZ456" s="2">
        <f t="shared" si="473"/>
        <v>0</v>
      </c>
      <c r="DA456" s="2"/>
      <c r="DB456" s="2"/>
      <c r="DC456" s="2" t="s">
        <v>3</v>
      </c>
      <c r="DD456" s="2" t="s">
        <v>3</v>
      </c>
      <c r="DE456" s="2" t="s">
        <v>3</v>
      </c>
      <c r="DF456" s="2" t="s">
        <v>3</v>
      </c>
      <c r="DG456" s="2" t="s">
        <v>3</v>
      </c>
      <c r="DH456" s="2" t="s">
        <v>3</v>
      </c>
      <c r="DI456" s="2" t="s">
        <v>3</v>
      </c>
      <c r="DJ456" s="2" t="s">
        <v>3</v>
      </c>
      <c r="DK456" s="2" t="s">
        <v>3</v>
      </c>
      <c r="DL456" s="2" t="s">
        <v>3</v>
      </c>
      <c r="DM456" s="2" t="s">
        <v>3</v>
      </c>
      <c r="DN456" s="2">
        <v>0</v>
      </c>
      <c r="DO456" s="2">
        <v>0</v>
      </c>
      <c r="DP456" s="2">
        <v>1</v>
      </c>
      <c r="DQ456" s="2">
        <v>1</v>
      </c>
      <c r="DR456" s="2"/>
      <c r="DS456" s="2"/>
      <c r="DT456" s="2"/>
      <c r="DU456" s="2">
        <v>1010</v>
      </c>
      <c r="DV456" s="2" t="s">
        <v>60</v>
      </c>
      <c r="DW456" s="2" t="s">
        <v>60</v>
      </c>
      <c r="DX456" s="2">
        <v>100</v>
      </c>
      <c r="DY456" s="2"/>
      <c r="DZ456" s="2" t="s">
        <v>3</v>
      </c>
      <c r="EA456" s="2" t="s">
        <v>3</v>
      </c>
      <c r="EB456" s="2" t="s">
        <v>3</v>
      </c>
      <c r="EC456" s="2" t="s">
        <v>3</v>
      </c>
      <c r="ED456" s="2"/>
      <c r="EE456" s="2">
        <v>55393729</v>
      </c>
      <c r="EF456" s="2">
        <v>201</v>
      </c>
      <c r="EG456" s="2" t="s">
        <v>270</v>
      </c>
      <c r="EH456" s="2">
        <v>0</v>
      </c>
      <c r="EI456" s="2" t="s">
        <v>3</v>
      </c>
      <c r="EJ456" s="2">
        <v>2</v>
      </c>
      <c r="EK456" s="2">
        <v>1618</v>
      </c>
      <c r="EL456" s="2" t="s">
        <v>271</v>
      </c>
      <c r="EM456" s="2" t="s">
        <v>272</v>
      </c>
      <c r="EN456" s="2"/>
      <c r="EO456" s="2" t="s">
        <v>3</v>
      </c>
      <c r="EP456" s="2"/>
      <c r="EQ456" s="2">
        <v>0</v>
      </c>
      <c r="ER456" s="2">
        <v>779.33</v>
      </c>
      <c r="ES456" s="2">
        <v>779.33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>
        <v>0</v>
      </c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>
        <v>0</v>
      </c>
      <c r="FR456" s="2">
        <v>0</v>
      </c>
      <c r="FS456" s="2">
        <v>0</v>
      </c>
      <c r="FT456" s="2"/>
      <c r="FU456" s="2"/>
      <c r="FV456" s="2"/>
      <c r="FW456" s="2"/>
      <c r="FX456" s="2">
        <v>0</v>
      </c>
      <c r="FY456" s="2">
        <v>0</v>
      </c>
      <c r="FZ456" s="2"/>
      <c r="GA456" s="2" t="s">
        <v>3</v>
      </c>
      <c r="GB456" s="2"/>
      <c r="GC456" s="2"/>
      <c r="GD456" s="2">
        <v>1</v>
      </c>
      <c r="GE456" s="2"/>
      <c r="GF456" s="2">
        <v>1016561501</v>
      </c>
      <c r="GG456" s="2">
        <v>2</v>
      </c>
      <c r="GH456" s="2">
        <v>1</v>
      </c>
      <c r="GI456" s="2">
        <v>-2</v>
      </c>
      <c r="GJ456" s="2">
        <v>0</v>
      </c>
      <c r="GK456" s="2">
        <v>0</v>
      </c>
      <c r="GL456" s="2">
        <f t="shared" si="452"/>
        <v>0</v>
      </c>
      <c r="GM456" s="2">
        <f t="shared" si="453"/>
        <v>311.73</v>
      </c>
      <c r="GN456" s="2">
        <f t="shared" si="454"/>
        <v>0</v>
      </c>
      <c r="GO456" s="2">
        <f t="shared" si="455"/>
        <v>311.73</v>
      </c>
      <c r="GP456" s="2">
        <f t="shared" si="456"/>
        <v>0</v>
      </c>
      <c r="GQ456" s="2"/>
      <c r="GR456" s="2">
        <v>0</v>
      </c>
      <c r="GS456" s="2">
        <v>3</v>
      </c>
      <c r="GT456" s="2">
        <v>0</v>
      </c>
      <c r="GU456" s="2" t="s">
        <v>3</v>
      </c>
      <c r="GV456" s="2">
        <f t="shared" si="457"/>
        <v>0</v>
      </c>
      <c r="GW456" s="2">
        <v>1</v>
      </c>
      <c r="GX456" s="2">
        <f t="shared" si="458"/>
        <v>0</v>
      </c>
      <c r="GY456" s="2"/>
      <c r="GZ456" s="2"/>
      <c r="HA456" s="2">
        <v>0</v>
      </c>
      <c r="HB456" s="2">
        <v>0</v>
      </c>
      <c r="HC456" s="2">
        <f t="shared" si="459"/>
        <v>0</v>
      </c>
      <c r="HD456" s="2"/>
      <c r="HE456" s="2" t="s">
        <v>3</v>
      </c>
      <c r="HF456" s="2" t="s">
        <v>3</v>
      </c>
      <c r="HG456" s="2"/>
      <c r="HH456" s="2"/>
      <c r="HI456" s="2"/>
      <c r="HJ456" s="2"/>
      <c r="HK456" s="2"/>
      <c r="HL456" s="2"/>
      <c r="HM456" s="2" t="s">
        <v>3</v>
      </c>
      <c r="HN456" s="2" t="s">
        <v>3</v>
      </c>
      <c r="HO456" s="2" t="s">
        <v>3</v>
      </c>
      <c r="HP456" s="2" t="s">
        <v>3</v>
      </c>
      <c r="HQ456" s="2" t="s">
        <v>3</v>
      </c>
      <c r="HR456" s="2"/>
      <c r="HS456" s="2">
        <v>0</v>
      </c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>
        <v>0</v>
      </c>
      <c r="IL456" s="2"/>
      <c r="IM456" s="2"/>
      <c r="IN456" s="2"/>
      <c r="IO456" s="2"/>
      <c r="IP456" s="2"/>
      <c r="IQ456" s="2"/>
      <c r="IR456" s="2"/>
      <c r="IS456" s="2"/>
      <c r="IT456" s="2"/>
      <c r="IU456" s="2"/>
    </row>
    <row r="457" spans="1:255" x14ac:dyDescent="0.2">
      <c r="A457" s="3">
        <v>17</v>
      </c>
      <c r="B457" s="3">
        <v>1</v>
      </c>
      <c r="E457" s="3" t="s">
        <v>606</v>
      </c>
      <c r="F457" s="3" t="s">
        <v>607</v>
      </c>
      <c r="G457" s="3" t="s">
        <v>608</v>
      </c>
      <c r="H457" s="3" t="s">
        <v>60</v>
      </c>
      <c r="I457" s="3">
        <f>ROUND(40/100,9)</f>
        <v>0.4</v>
      </c>
      <c r="J457" s="3">
        <v>0</v>
      </c>
      <c r="K457" s="3">
        <f>ROUND(40/100,9)</f>
        <v>0.4</v>
      </c>
      <c r="O457" s="3">
        <f t="shared" si="435"/>
        <v>3083.01</v>
      </c>
      <c r="P457" s="3">
        <f t="shared" si="436"/>
        <v>3083.01</v>
      </c>
      <c r="Q457" s="3">
        <f t="shared" si="460"/>
        <v>0</v>
      </c>
      <c r="R457" s="3">
        <f t="shared" si="461"/>
        <v>0</v>
      </c>
      <c r="S457" s="3">
        <f t="shared" si="437"/>
        <v>0</v>
      </c>
      <c r="T457" s="3">
        <f t="shared" si="438"/>
        <v>0</v>
      </c>
      <c r="U457" s="3">
        <f t="shared" si="439"/>
        <v>0</v>
      </c>
      <c r="V457" s="3">
        <f t="shared" si="440"/>
        <v>0</v>
      </c>
      <c r="W457" s="3">
        <f t="shared" si="441"/>
        <v>0</v>
      </c>
      <c r="X457" s="3">
        <f t="shared" si="462"/>
        <v>0</v>
      </c>
      <c r="Y457" s="3">
        <f t="shared" si="463"/>
        <v>0</v>
      </c>
      <c r="AA457" s="3">
        <v>55929115</v>
      </c>
      <c r="AB457" s="3">
        <f t="shared" si="442"/>
        <v>779.33</v>
      </c>
      <c r="AC457" s="3">
        <f t="shared" si="464"/>
        <v>779.33</v>
      </c>
      <c r="AD457" s="3">
        <f t="shared" si="465"/>
        <v>0</v>
      </c>
      <c r="AE457" s="3">
        <f t="shared" si="466"/>
        <v>0</v>
      </c>
      <c r="AF457" s="3">
        <f t="shared" si="467"/>
        <v>0</v>
      </c>
      <c r="AG457" s="3">
        <f t="shared" si="443"/>
        <v>0</v>
      </c>
      <c r="AH457" s="3">
        <f t="shared" si="468"/>
        <v>0</v>
      </c>
      <c r="AI457" s="3">
        <f t="shared" si="469"/>
        <v>0</v>
      </c>
      <c r="AJ457" s="3">
        <f t="shared" si="444"/>
        <v>0</v>
      </c>
      <c r="AK457" s="3">
        <v>779.33</v>
      </c>
      <c r="AL457" s="3">
        <v>779.33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1</v>
      </c>
      <c r="AW457" s="3">
        <v>1</v>
      </c>
      <c r="AZ457" s="3">
        <v>1</v>
      </c>
      <c r="BA457" s="3">
        <v>1</v>
      </c>
      <c r="BB457" s="3">
        <v>1</v>
      </c>
      <c r="BC457" s="3">
        <v>9.89</v>
      </c>
      <c r="BD457" s="3" t="s">
        <v>3</v>
      </c>
      <c r="BE457" s="3" t="s">
        <v>3</v>
      </c>
      <c r="BF457" s="3" t="s">
        <v>3</v>
      </c>
      <c r="BG457" s="3" t="s">
        <v>3</v>
      </c>
      <c r="BH457" s="3">
        <v>3</v>
      </c>
      <c r="BI457" s="3">
        <v>2</v>
      </c>
      <c r="BJ457" s="3" t="s">
        <v>609</v>
      </c>
      <c r="BM457" s="3">
        <v>1618</v>
      </c>
      <c r="BN457" s="3">
        <v>0</v>
      </c>
      <c r="BO457" s="3" t="s">
        <v>607</v>
      </c>
      <c r="BP457" s="3">
        <v>1</v>
      </c>
      <c r="BQ457" s="3">
        <v>201</v>
      </c>
      <c r="BR457" s="3">
        <v>0</v>
      </c>
      <c r="BS457" s="3">
        <v>1</v>
      </c>
      <c r="BT457" s="3">
        <v>1</v>
      </c>
      <c r="BU457" s="3">
        <v>1</v>
      </c>
      <c r="BV457" s="3">
        <v>1</v>
      </c>
      <c r="BW457" s="3">
        <v>1</v>
      </c>
      <c r="BX457" s="3">
        <v>1</v>
      </c>
      <c r="BY457" s="3" t="s">
        <v>3</v>
      </c>
      <c r="BZ457" s="3">
        <v>0</v>
      </c>
      <c r="CA457" s="3">
        <v>0</v>
      </c>
      <c r="CB457" s="3" t="s">
        <v>3</v>
      </c>
      <c r="CE457" s="3">
        <v>1566</v>
      </c>
      <c r="CF457" s="3">
        <v>0</v>
      </c>
      <c r="CG457" s="3">
        <v>0</v>
      </c>
      <c r="CM457" s="3">
        <v>0</v>
      </c>
      <c r="CN457" s="3" t="s">
        <v>3</v>
      </c>
      <c r="CO457" s="3">
        <v>0</v>
      </c>
      <c r="CP457" s="3">
        <f t="shared" si="445"/>
        <v>3083.01</v>
      </c>
      <c r="CQ457" s="3">
        <f t="shared" si="446"/>
        <v>7707.57</v>
      </c>
      <c r="CR457" s="3">
        <f t="shared" si="470"/>
        <v>0</v>
      </c>
      <c r="CS457" s="3">
        <f t="shared" si="471"/>
        <v>0</v>
      </c>
      <c r="CT457" s="3">
        <f t="shared" si="447"/>
        <v>0</v>
      </c>
      <c r="CU457" s="3">
        <f t="shared" si="448"/>
        <v>0</v>
      </c>
      <c r="CV457" s="3">
        <f t="shared" si="449"/>
        <v>0</v>
      </c>
      <c r="CW457" s="3">
        <f t="shared" si="450"/>
        <v>0</v>
      </c>
      <c r="CX457" s="3">
        <f t="shared" si="451"/>
        <v>0</v>
      </c>
      <c r="CY457" s="3">
        <f t="shared" si="472"/>
        <v>0</v>
      </c>
      <c r="CZ457" s="3">
        <f t="shared" si="473"/>
        <v>0</v>
      </c>
      <c r="DC457" s="3" t="s">
        <v>3</v>
      </c>
      <c r="DD457" s="3" t="s">
        <v>3</v>
      </c>
      <c r="DE457" s="3" t="s">
        <v>3</v>
      </c>
      <c r="DF457" s="3" t="s">
        <v>3</v>
      </c>
      <c r="DG457" s="3" t="s">
        <v>3</v>
      </c>
      <c r="DH457" s="3" t="s">
        <v>3</v>
      </c>
      <c r="DI457" s="3" t="s">
        <v>3</v>
      </c>
      <c r="DJ457" s="3" t="s">
        <v>3</v>
      </c>
      <c r="DK457" s="3" t="s">
        <v>3</v>
      </c>
      <c r="DL457" s="3" t="s">
        <v>3</v>
      </c>
      <c r="DM457" s="3" t="s">
        <v>3</v>
      </c>
      <c r="DN457" s="3">
        <v>0</v>
      </c>
      <c r="DO457" s="3">
        <v>0</v>
      </c>
      <c r="DP457" s="3">
        <v>1</v>
      </c>
      <c r="DQ457" s="3">
        <v>1</v>
      </c>
      <c r="DU457" s="3">
        <v>1010</v>
      </c>
      <c r="DV457" s="3" t="s">
        <v>60</v>
      </c>
      <c r="DW457" s="3" t="s">
        <v>60</v>
      </c>
      <c r="DX457" s="3">
        <v>100</v>
      </c>
      <c r="DZ457" s="3" t="s">
        <v>3</v>
      </c>
      <c r="EA457" s="3" t="s">
        <v>3</v>
      </c>
      <c r="EB457" s="3" t="s">
        <v>3</v>
      </c>
      <c r="EC457" s="3" t="s">
        <v>3</v>
      </c>
      <c r="EE457" s="3">
        <v>55393729</v>
      </c>
      <c r="EF457" s="3">
        <v>201</v>
      </c>
      <c r="EG457" s="3" t="s">
        <v>270</v>
      </c>
      <c r="EH457" s="3">
        <v>0</v>
      </c>
      <c r="EI457" s="3" t="s">
        <v>3</v>
      </c>
      <c r="EJ457" s="3">
        <v>2</v>
      </c>
      <c r="EK457" s="3">
        <v>1618</v>
      </c>
      <c r="EL457" s="3" t="s">
        <v>271</v>
      </c>
      <c r="EM457" s="3" t="s">
        <v>272</v>
      </c>
      <c r="EO457" s="3" t="s">
        <v>3</v>
      </c>
      <c r="EQ457" s="3">
        <v>0</v>
      </c>
      <c r="ER457" s="3">
        <v>779.33</v>
      </c>
      <c r="ES457" s="3">
        <v>779.33</v>
      </c>
      <c r="ET457" s="3">
        <v>0</v>
      </c>
      <c r="EU457" s="3">
        <v>0</v>
      </c>
      <c r="EV457" s="3">
        <v>0</v>
      </c>
      <c r="EW457" s="3">
        <v>0</v>
      </c>
      <c r="EX457" s="3">
        <v>0</v>
      </c>
      <c r="EY457" s="3">
        <v>0</v>
      </c>
      <c r="FQ457" s="3">
        <v>0</v>
      </c>
      <c r="FR457" s="3">
        <v>0</v>
      </c>
      <c r="FS457" s="3">
        <v>0</v>
      </c>
      <c r="FX457" s="3">
        <v>0</v>
      </c>
      <c r="FY457" s="3">
        <v>0</v>
      </c>
      <c r="GA457" s="3" t="s">
        <v>3</v>
      </c>
      <c r="GD457" s="3">
        <v>1</v>
      </c>
      <c r="GF457" s="3">
        <v>1016561501</v>
      </c>
      <c r="GG457" s="3">
        <v>2</v>
      </c>
      <c r="GH457" s="3">
        <v>1</v>
      </c>
      <c r="GI457" s="3">
        <v>2</v>
      </c>
      <c r="GJ457" s="3">
        <v>0</v>
      </c>
      <c r="GK457" s="3">
        <v>0</v>
      </c>
      <c r="GL457" s="3">
        <f t="shared" si="452"/>
        <v>0</v>
      </c>
      <c r="GM457" s="3">
        <f t="shared" si="453"/>
        <v>3083.01</v>
      </c>
      <c r="GN457" s="3">
        <f t="shared" si="454"/>
        <v>0</v>
      </c>
      <c r="GO457" s="3">
        <f t="shared" si="455"/>
        <v>3083.01</v>
      </c>
      <c r="GP457" s="3">
        <f t="shared" si="456"/>
        <v>0</v>
      </c>
      <c r="GR457" s="3">
        <v>0</v>
      </c>
      <c r="GS457" s="3">
        <v>3</v>
      </c>
      <c r="GT457" s="3">
        <v>0</v>
      </c>
      <c r="GU457" s="3" t="s">
        <v>3</v>
      </c>
      <c r="GV457" s="3">
        <f t="shared" si="457"/>
        <v>0</v>
      </c>
      <c r="GW457" s="3">
        <v>1</v>
      </c>
      <c r="GX457" s="3">
        <f t="shared" si="458"/>
        <v>0</v>
      </c>
      <c r="HA457" s="3">
        <v>0</v>
      </c>
      <c r="HB457" s="3">
        <v>0</v>
      </c>
      <c r="HC457" s="3">
        <f t="shared" si="459"/>
        <v>0</v>
      </c>
      <c r="HE457" s="3" t="s">
        <v>3</v>
      </c>
      <c r="HF457" s="3" t="s">
        <v>3</v>
      </c>
      <c r="HM457" s="3" t="s">
        <v>3</v>
      </c>
      <c r="HN457" s="3" t="s">
        <v>3</v>
      </c>
      <c r="HO457" s="3" t="s">
        <v>3</v>
      </c>
      <c r="HP457" s="3" t="s">
        <v>3</v>
      </c>
      <c r="HQ457" s="3" t="s">
        <v>3</v>
      </c>
      <c r="HS457" s="3">
        <v>0</v>
      </c>
      <c r="IK457" s="3">
        <v>0</v>
      </c>
    </row>
    <row r="458" spans="1:255" x14ac:dyDescent="0.2">
      <c r="A458" s="2">
        <v>17</v>
      </c>
      <c r="B458" s="2">
        <v>1</v>
      </c>
      <c r="C458" s="2">
        <f>ROW(SmtRes!A687)</f>
        <v>687</v>
      </c>
      <c r="D458" s="2">
        <f>ROW(EtalonRes!A788)</f>
        <v>788</v>
      </c>
      <c r="E458" s="2" t="s">
        <v>610</v>
      </c>
      <c r="F458" s="2" t="s">
        <v>94</v>
      </c>
      <c r="G458" s="2" t="s">
        <v>611</v>
      </c>
      <c r="H458" s="2" t="s">
        <v>60</v>
      </c>
      <c r="I458" s="2">
        <f>ROUND((50+40)/100,9)</f>
        <v>0.9</v>
      </c>
      <c r="J458" s="2">
        <v>0</v>
      </c>
      <c r="K458" s="2">
        <f>ROUND((50+40)/100,9)</f>
        <v>0.9</v>
      </c>
      <c r="L458" s="2"/>
      <c r="M458" s="2"/>
      <c r="N458" s="2"/>
      <c r="O458" s="2">
        <f t="shared" si="435"/>
        <v>294.10000000000002</v>
      </c>
      <c r="P458" s="2">
        <f t="shared" si="436"/>
        <v>3.46</v>
      </c>
      <c r="Q458" s="2">
        <f>(ROUND((ROUND((((ET458*1.2))*AV458*I458),2)*BB458),2)+ROUND((ROUND(((AE458-((EU458*1.2)))*AV458*I458),2)*BS458),2))</f>
        <v>10.65</v>
      </c>
      <c r="R458" s="2">
        <f>(ROUND((ROUND((((EU458*1.2))*AV458*I458),2)*BS458),2)+ROUND((ROUND(((AE458-((EU458*1.2)))*AV458*I458),2)*BS458),2))</f>
        <v>1.1399999999999999</v>
      </c>
      <c r="S458" s="2">
        <f t="shared" si="437"/>
        <v>279.99</v>
      </c>
      <c r="T458" s="2">
        <f t="shared" si="438"/>
        <v>0</v>
      </c>
      <c r="U458" s="2">
        <f t="shared" si="439"/>
        <v>24.548799599999999</v>
      </c>
      <c r="V458" s="2">
        <f t="shared" si="440"/>
        <v>0</v>
      </c>
      <c r="W458" s="2">
        <f t="shared" si="441"/>
        <v>0</v>
      </c>
      <c r="X458" s="2">
        <f>(ROUND((((S458+ROUND((ROUND((((EU458*1.2))*AV458*I458),2)*BS458),2))*AT458)/100),2)+ROUND(((ROUND((ROUND(((AE458-((EU458*1.2)))*AV458*I458),2)*BS458),2)*AT458)/100),2))</f>
        <v>272.7</v>
      </c>
      <c r="Y458" s="2">
        <f>(ROUND((((S458+ROUND((ROUND((((EU458*1.2))*AV458*I458),2)*BS458),2))*AU458)/100),2)+ROUND(((ROUND((ROUND(((AE458-((EU458*1.2)))*AV458*I458),2)*BS458),2)*AU458)/100),2))</f>
        <v>143.38</v>
      </c>
      <c r="Z458" s="2"/>
      <c r="AA458" s="2">
        <v>55929113</v>
      </c>
      <c r="AB458" s="2">
        <f t="shared" si="442"/>
        <v>312.27600000000001</v>
      </c>
      <c r="AC458" s="2">
        <f>ROUND(((ES458*1)),6)</f>
        <v>3.84</v>
      </c>
      <c r="AD458" s="2">
        <f>ROUND(((((ET458*1.2))-((EU458*1.2)))+AE458),6)</f>
        <v>11.304</v>
      </c>
      <c r="AE458" s="2">
        <f>ROUND(((EU458*1.2)),6)</f>
        <v>1.212</v>
      </c>
      <c r="AF458" s="2">
        <f>ROUND(((EV458*1.2)),6)</f>
        <v>297.13200000000001</v>
      </c>
      <c r="AG458" s="2">
        <f t="shared" si="443"/>
        <v>0</v>
      </c>
      <c r="AH458" s="2">
        <f>((EW458*1.2))</f>
        <v>26.052</v>
      </c>
      <c r="AI458" s="2">
        <f>((EX458*1.2))</f>
        <v>0</v>
      </c>
      <c r="AJ458" s="2">
        <f t="shared" si="444"/>
        <v>0</v>
      </c>
      <c r="AK458" s="2">
        <v>260.87</v>
      </c>
      <c r="AL458" s="2">
        <v>3.84</v>
      </c>
      <c r="AM458" s="2">
        <v>9.42</v>
      </c>
      <c r="AN458" s="2">
        <v>1.01</v>
      </c>
      <c r="AO458" s="2">
        <v>247.61</v>
      </c>
      <c r="AP458" s="2">
        <v>0</v>
      </c>
      <c r="AQ458" s="2">
        <v>21.71</v>
      </c>
      <c r="AR458" s="2">
        <v>0</v>
      </c>
      <c r="AS458" s="2">
        <v>0</v>
      </c>
      <c r="AT458" s="2">
        <v>97</v>
      </c>
      <c r="AU458" s="2">
        <v>51</v>
      </c>
      <c r="AV458" s="2">
        <v>1.0469999999999999</v>
      </c>
      <c r="AW458" s="2">
        <v>1</v>
      </c>
      <c r="AX458" s="2"/>
      <c r="AY458" s="2"/>
      <c r="AZ458" s="2">
        <v>1</v>
      </c>
      <c r="BA458" s="2">
        <v>1</v>
      </c>
      <c r="BB458" s="2">
        <v>1</v>
      </c>
      <c r="BC458" s="2">
        <v>1</v>
      </c>
      <c r="BD458" s="2" t="s">
        <v>3</v>
      </c>
      <c r="BE458" s="2" t="s">
        <v>3</v>
      </c>
      <c r="BF458" s="2" t="s">
        <v>3</v>
      </c>
      <c r="BG458" s="2" t="s">
        <v>3</v>
      </c>
      <c r="BH458" s="2">
        <v>0</v>
      </c>
      <c r="BI458" s="2">
        <v>2</v>
      </c>
      <c r="BJ458" s="2" t="s">
        <v>96</v>
      </c>
      <c r="BK458" s="2"/>
      <c r="BL458" s="2"/>
      <c r="BM458" s="2">
        <v>67</v>
      </c>
      <c r="BN458" s="2">
        <v>0</v>
      </c>
      <c r="BO458" s="2" t="s">
        <v>94</v>
      </c>
      <c r="BP458" s="2">
        <v>1</v>
      </c>
      <c r="BQ458" s="2">
        <v>40</v>
      </c>
      <c r="BR458" s="2">
        <v>0</v>
      </c>
      <c r="BS458" s="2">
        <v>1</v>
      </c>
      <c r="BT458" s="2">
        <v>1</v>
      </c>
      <c r="BU458" s="2">
        <v>1</v>
      </c>
      <c r="BV458" s="2">
        <v>1</v>
      </c>
      <c r="BW458" s="2">
        <v>1</v>
      </c>
      <c r="BX458" s="2">
        <v>1</v>
      </c>
      <c r="BY458" s="2" t="s">
        <v>3</v>
      </c>
      <c r="BZ458" s="2">
        <v>97</v>
      </c>
      <c r="CA458" s="2">
        <v>51</v>
      </c>
      <c r="CB458" s="2" t="s">
        <v>3</v>
      </c>
      <c r="CC458" s="2"/>
      <c r="CD458" s="2"/>
      <c r="CE458" s="2">
        <v>1566</v>
      </c>
      <c r="CF458" s="2">
        <v>0</v>
      </c>
      <c r="CG458" s="2">
        <v>0</v>
      </c>
      <c r="CH458" s="2"/>
      <c r="CI458" s="2"/>
      <c r="CJ458" s="2"/>
      <c r="CK458" s="2"/>
      <c r="CL458" s="2"/>
      <c r="CM458" s="2">
        <v>0</v>
      </c>
      <c r="CN458" s="2" t="s">
        <v>1250</v>
      </c>
      <c r="CO458" s="2">
        <v>0</v>
      </c>
      <c r="CP458" s="2">
        <f t="shared" si="445"/>
        <v>294.10000000000002</v>
      </c>
      <c r="CQ458" s="2">
        <f t="shared" si="446"/>
        <v>3.84</v>
      </c>
      <c r="CR458" s="2">
        <f>(ROUND((ROUND((((ET458*1.2))*AV458*1),2)*BB458),2)+ROUND((ROUND(((AE458-((EU458*1.2)))*AV458*1),2)*BS458),2))</f>
        <v>11.84</v>
      </c>
      <c r="CS458" s="2">
        <f>(ROUND((ROUND((((EU458*1.2))*AV458*1),2)*BS458),2)+ROUND((ROUND(((AE458-((EU458*1.2)))*AV458*1),2)*BS458),2))</f>
        <v>1.27</v>
      </c>
      <c r="CT458" s="2">
        <f t="shared" si="447"/>
        <v>311.10000000000002</v>
      </c>
      <c r="CU458" s="2">
        <f t="shared" si="448"/>
        <v>0</v>
      </c>
      <c r="CV458" s="2">
        <f t="shared" si="449"/>
        <v>27.276443999999998</v>
      </c>
      <c r="CW458" s="2">
        <f t="shared" si="450"/>
        <v>0</v>
      </c>
      <c r="CX458" s="2">
        <f t="shared" si="451"/>
        <v>0</v>
      </c>
      <c r="CY458" s="2">
        <f>(ROUND((((S458+ROUND((ROUND((((EU458*1.2))*AV458*1),2)*BS458),2))*AT458)/100),2)+ROUND(((ROUND((ROUND(((AE458-((EU458*1.2)))*AV458*1),2)*BS458),2)*AT458)/100),2))</f>
        <v>272.82</v>
      </c>
      <c r="CZ458" s="2">
        <f>(ROUND((((S458+ROUND((ROUND((((EU458*1.2))*AV458*1),2)*BS458),2))*AU458)/100),2)+ROUND(((ROUND((ROUND(((AE458-((EU458*1.2)))*AV458*1),2)*BS458),2)*AU458)/100),2))</f>
        <v>143.44</v>
      </c>
      <c r="DA458" s="2"/>
      <c r="DB458" s="2">
        <v>141</v>
      </c>
      <c r="DC458" s="2" t="s">
        <v>3</v>
      </c>
      <c r="DD458" s="2" t="s">
        <v>62</v>
      </c>
      <c r="DE458" s="2" t="s">
        <v>63</v>
      </c>
      <c r="DF458" s="2" t="s">
        <v>63</v>
      </c>
      <c r="DG458" s="2" t="s">
        <v>63</v>
      </c>
      <c r="DH458" s="2" t="s">
        <v>3</v>
      </c>
      <c r="DI458" s="2" t="s">
        <v>63</v>
      </c>
      <c r="DJ458" s="2" t="s">
        <v>63</v>
      </c>
      <c r="DK458" s="2" t="s">
        <v>3</v>
      </c>
      <c r="DL458" s="2" t="s">
        <v>3</v>
      </c>
      <c r="DM458" s="2" t="s">
        <v>3</v>
      </c>
      <c r="DN458" s="2">
        <v>0</v>
      </c>
      <c r="DO458" s="2">
        <v>0</v>
      </c>
      <c r="DP458" s="2">
        <v>1</v>
      </c>
      <c r="DQ458" s="2">
        <v>1</v>
      </c>
      <c r="DR458" s="2"/>
      <c r="DS458" s="2"/>
      <c r="DT458" s="2"/>
      <c r="DU458" s="2">
        <v>1010</v>
      </c>
      <c r="DV458" s="2" t="s">
        <v>60</v>
      </c>
      <c r="DW458" s="2" t="s">
        <v>60</v>
      </c>
      <c r="DX458" s="2">
        <v>100</v>
      </c>
      <c r="DY458" s="2"/>
      <c r="DZ458" s="2" t="s">
        <v>3</v>
      </c>
      <c r="EA458" s="2" t="s">
        <v>3</v>
      </c>
      <c r="EB458" s="2" t="s">
        <v>3</v>
      </c>
      <c r="EC458" s="2" t="s">
        <v>3</v>
      </c>
      <c r="ED458" s="2"/>
      <c r="EE458" s="2">
        <v>55393699</v>
      </c>
      <c r="EF458" s="2">
        <v>40</v>
      </c>
      <c r="EG458" s="2" t="s">
        <v>26</v>
      </c>
      <c r="EH458" s="2">
        <v>0</v>
      </c>
      <c r="EI458" s="2" t="s">
        <v>3</v>
      </c>
      <c r="EJ458" s="2">
        <v>2</v>
      </c>
      <c r="EK458" s="2">
        <v>67</v>
      </c>
      <c r="EL458" s="2" t="s">
        <v>72</v>
      </c>
      <c r="EM458" s="2" t="s">
        <v>73</v>
      </c>
      <c r="EN458" s="2"/>
      <c r="EO458" s="2" t="s">
        <v>67</v>
      </c>
      <c r="EP458" s="2"/>
      <c r="EQ458" s="2">
        <v>0</v>
      </c>
      <c r="ER458" s="2">
        <v>260.87</v>
      </c>
      <c r="ES458" s="2">
        <v>3.84</v>
      </c>
      <c r="ET458" s="2">
        <v>9.42</v>
      </c>
      <c r="EU458" s="2">
        <v>1.01</v>
      </c>
      <c r="EV458" s="2">
        <v>247.61</v>
      </c>
      <c r="EW458" s="2">
        <v>21.71</v>
      </c>
      <c r="EX458" s="2">
        <v>0</v>
      </c>
      <c r="EY458" s="2">
        <v>0</v>
      </c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>
        <v>0</v>
      </c>
      <c r="FR458" s="2">
        <v>0</v>
      </c>
      <c r="FS458" s="2">
        <v>0</v>
      </c>
      <c r="FT458" s="2"/>
      <c r="FU458" s="2"/>
      <c r="FV458" s="2"/>
      <c r="FW458" s="2"/>
      <c r="FX458" s="2">
        <v>97</v>
      </c>
      <c r="FY458" s="2">
        <v>51</v>
      </c>
      <c r="FZ458" s="2"/>
      <c r="GA458" s="2" t="s">
        <v>3</v>
      </c>
      <c r="GB458" s="2"/>
      <c r="GC458" s="2"/>
      <c r="GD458" s="2">
        <v>1</v>
      </c>
      <c r="GE458" s="2"/>
      <c r="GF458" s="2">
        <v>43956199</v>
      </c>
      <c r="GG458" s="2">
        <v>2</v>
      </c>
      <c r="GH458" s="2">
        <v>1</v>
      </c>
      <c r="GI458" s="2">
        <v>2</v>
      </c>
      <c r="GJ458" s="2">
        <v>0</v>
      </c>
      <c r="GK458" s="2">
        <v>0</v>
      </c>
      <c r="GL458" s="2">
        <f t="shared" si="452"/>
        <v>0</v>
      </c>
      <c r="GM458" s="2">
        <f t="shared" si="453"/>
        <v>710.18</v>
      </c>
      <c r="GN458" s="2">
        <f t="shared" si="454"/>
        <v>0</v>
      </c>
      <c r="GO458" s="2">
        <f t="shared" si="455"/>
        <v>710.18</v>
      </c>
      <c r="GP458" s="2">
        <f t="shared" si="456"/>
        <v>0</v>
      </c>
      <c r="GQ458" s="2"/>
      <c r="GR458" s="2">
        <v>0</v>
      </c>
      <c r="GS458" s="2">
        <v>3</v>
      </c>
      <c r="GT458" s="2">
        <v>0</v>
      </c>
      <c r="GU458" s="2" t="s">
        <v>3</v>
      </c>
      <c r="GV458" s="2">
        <f t="shared" si="457"/>
        <v>0</v>
      </c>
      <c r="GW458" s="2">
        <v>1</v>
      </c>
      <c r="GX458" s="2">
        <f t="shared" si="458"/>
        <v>0</v>
      </c>
      <c r="GY458" s="2"/>
      <c r="GZ458" s="2"/>
      <c r="HA458" s="2">
        <v>0</v>
      </c>
      <c r="HB458" s="2">
        <v>0</v>
      </c>
      <c r="HC458" s="2">
        <f t="shared" si="459"/>
        <v>0</v>
      </c>
      <c r="HD458" s="2"/>
      <c r="HE458" s="2" t="s">
        <v>3</v>
      </c>
      <c r="HF458" s="2" t="s">
        <v>3</v>
      </c>
      <c r="HG458" s="2"/>
      <c r="HH458" s="2"/>
      <c r="HI458" s="2"/>
      <c r="HJ458" s="2"/>
      <c r="HK458" s="2"/>
      <c r="HL458" s="2"/>
      <c r="HM458" s="2" t="s">
        <v>3</v>
      </c>
      <c r="HN458" s="2" t="s">
        <v>3</v>
      </c>
      <c r="HO458" s="2" t="s">
        <v>3</v>
      </c>
      <c r="HP458" s="2" t="s">
        <v>3</v>
      </c>
      <c r="HQ458" s="2" t="s">
        <v>3</v>
      </c>
      <c r="HR458" s="2"/>
      <c r="HS458" s="2">
        <v>0</v>
      </c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>
        <v>0</v>
      </c>
      <c r="IL458" s="2"/>
      <c r="IM458" s="2"/>
      <c r="IN458" s="2"/>
      <c r="IO458" s="2"/>
      <c r="IP458" s="2"/>
      <c r="IQ458" s="2"/>
      <c r="IR458" s="2"/>
      <c r="IS458" s="2"/>
      <c r="IT458" s="2"/>
      <c r="IU458" s="2"/>
    </row>
    <row r="459" spans="1:255" x14ac:dyDescent="0.2">
      <c r="A459" s="3">
        <v>17</v>
      </c>
      <c r="B459" s="3">
        <v>1</v>
      </c>
      <c r="C459" s="3">
        <f>ROW(SmtRes!A692)</f>
        <v>692</v>
      </c>
      <c r="D459" s="3">
        <f>ROW(EtalonRes!A794)</f>
        <v>794</v>
      </c>
      <c r="E459" s="3" t="s">
        <v>610</v>
      </c>
      <c r="F459" s="3" t="s">
        <v>94</v>
      </c>
      <c r="G459" s="3" t="s">
        <v>611</v>
      </c>
      <c r="H459" s="3" t="s">
        <v>60</v>
      </c>
      <c r="I459" s="3">
        <f>ROUND((50+40)/100,9)</f>
        <v>0.9</v>
      </c>
      <c r="J459" s="3">
        <v>0</v>
      </c>
      <c r="K459" s="3">
        <f>ROUND((50+40)/100,9)</f>
        <v>0.9</v>
      </c>
      <c r="O459" s="3">
        <f t="shared" si="435"/>
        <v>15975.93</v>
      </c>
      <c r="P459" s="3">
        <f t="shared" si="436"/>
        <v>40.340000000000003</v>
      </c>
      <c r="Q459" s="3">
        <f>(ROUND((ROUND((((ET459*1.2))*AV459*I459),2)*BB459),2)+ROUND((ROUND(((AE459-((EU459*1.2)))*AV459*I459),2)*BS459),2))</f>
        <v>158.15</v>
      </c>
      <c r="R459" s="3">
        <f>(ROUND((ROUND((((EU459*1.2))*AV459*I459),2)*BS459),2)+ROUND((ROUND(((AE459-((EU459*1.2)))*AV459*I459),2)*BS459),2))</f>
        <v>64.239999999999995</v>
      </c>
      <c r="S459" s="3">
        <f t="shared" si="437"/>
        <v>15777.44</v>
      </c>
      <c r="T459" s="3">
        <f t="shared" si="438"/>
        <v>0</v>
      </c>
      <c r="U459" s="3">
        <f t="shared" si="439"/>
        <v>24.548799599999999</v>
      </c>
      <c r="V459" s="3">
        <f t="shared" si="440"/>
        <v>0</v>
      </c>
      <c r="W459" s="3">
        <f t="shared" si="441"/>
        <v>0</v>
      </c>
      <c r="X459" s="3">
        <f>(ROUND((((S459+ROUND((ROUND((((EU459*1.2))*AV459*I459),2)*BS459),2))*AT459)/100),2)+ROUND(((ROUND((ROUND(((AE459-((EU459*1.2)))*AV459*I459),2)*BS459),2)*AT459)/100),2))</f>
        <v>15366.43</v>
      </c>
      <c r="Y459" s="3">
        <f>(ROUND((((S459+ROUND((ROUND((((EU459*1.2))*AV459*I459),2)*BS459),2))*AU459)/100),2)+ROUND(((ROUND((ROUND(((AE459-((EU459*1.2)))*AV459*I459),2)*BS459),2)*AU459)/100),2))</f>
        <v>8079.26</v>
      </c>
      <c r="AA459" s="3">
        <v>55929115</v>
      </c>
      <c r="AB459" s="3">
        <f t="shared" si="442"/>
        <v>312.27600000000001</v>
      </c>
      <c r="AC459" s="3">
        <f>ROUND(((ES459*1)),6)</f>
        <v>3.84</v>
      </c>
      <c r="AD459" s="3">
        <f>ROUND(((((ET459*1.2))-((EU459*1.2)))+AE459),6)</f>
        <v>11.304</v>
      </c>
      <c r="AE459" s="3">
        <f>ROUND(((EU459*1.2)),6)</f>
        <v>1.212</v>
      </c>
      <c r="AF459" s="3">
        <f>ROUND(((EV459*1.2)),6)</f>
        <v>297.13200000000001</v>
      </c>
      <c r="AG459" s="3">
        <f t="shared" si="443"/>
        <v>0</v>
      </c>
      <c r="AH459" s="3">
        <f>((EW459*1.2))</f>
        <v>26.052</v>
      </c>
      <c r="AI459" s="3">
        <f>((EX459*1.2))</f>
        <v>0</v>
      </c>
      <c r="AJ459" s="3">
        <f t="shared" si="444"/>
        <v>0</v>
      </c>
      <c r="AK459" s="3">
        <v>260.87</v>
      </c>
      <c r="AL459" s="3">
        <v>3.84</v>
      </c>
      <c r="AM459" s="3">
        <v>9.42</v>
      </c>
      <c r="AN459" s="3">
        <v>1.01</v>
      </c>
      <c r="AO459" s="3">
        <v>247.61</v>
      </c>
      <c r="AP459" s="3">
        <v>0</v>
      </c>
      <c r="AQ459" s="3">
        <v>21.71</v>
      </c>
      <c r="AR459" s="3">
        <v>0</v>
      </c>
      <c r="AS459" s="3">
        <v>0</v>
      </c>
      <c r="AT459" s="3">
        <v>97</v>
      </c>
      <c r="AU459" s="3">
        <v>51</v>
      </c>
      <c r="AV459" s="3">
        <v>1.0469999999999999</v>
      </c>
      <c r="AW459" s="3">
        <v>1</v>
      </c>
      <c r="AZ459" s="3">
        <v>1</v>
      </c>
      <c r="BA459" s="3">
        <v>56.35</v>
      </c>
      <c r="BB459" s="3">
        <v>14.85</v>
      </c>
      <c r="BC459" s="3">
        <v>11.66</v>
      </c>
      <c r="BD459" s="3" t="s">
        <v>3</v>
      </c>
      <c r="BE459" s="3" t="s">
        <v>3</v>
      </c>
      <c r="BF459" s="3" t="s">
        <v>3</v>
      </c>
      <c r="BG459" s="3" t="s">
        <v>3</v>
      </c>
      <c r="BH459" s="3">
        <v>0</v>
      </c>
      <c r="BI459" s="3">
        <v>2</v>
      </c>
      <c r="BJ459" s="3" t="s">
        <v>96</v>
      </c>
      <c r="BM459" s="3">
        <v>67</v>
      </c>
      <c r="BN459" s="3">
        <v>0</v>
      </c>
      <c r="BO459" s="3" t="s">
        <v>94</v>
      </c>
      <c r="BP459" s="3">
        <v>1</v>
      </c>
      <c r="BQ459" s="3">
        <v>40</v>
      </c>
      <c r="BR459" s="3">
        <v>0</v>
      </c>
      <c r="BS459" s="3">
        <v>56.35</v>
      </c>
      <c r="BT459" s="3">
        <v>1</v>
      </c>
      <c r="BU459" s="3">
        <v>1</v>
      </c>
      <c r="BV459" s="3">
        <v>1</v>
      </c>
      <c r="BW459" s="3">
        <v>1</v>
      </c>
      <c r="BX459" s="3">
        <v>1</v>
      </c>
      <c r="BY459" s="3" t="s">
        <v>3</v>
      </c>
      <c r="BZ459" s="3">
        <v>97</v>
      </c>
      <c r="CA459" s="3">
        <v>51</v>
      </c>
      <c r="CB459" s="3" t="s">
        <v>3</v>
      </c>
      <c r="CE459" s="3">
        <v>1566</v>
      </c>
      <c r="CF459" s="3">
        <v>0</v>
      </c>
      <c r="CG459" s="3">
        <v>0</v>
      </c>
      <c r="CM459" s="3">
        <v>0</v>
      </c>
      <c r="CN459" s="3" t="s">
        <v>1250</v>
      </c>
      <c r="CO459" s="3">
        <v>0</v>
      </c>
      <c r="CP459" s="3">
        <f t="shared" si="445"/>
        <v>15975.93</v>
      </c>
      <c r="CQ459" s="3">
        <f t="shared" si="446"/>
        <v>44.77</v>
      </c>
      <c r="CR459" s="3">
        <f>(ROUND((ROUND((((ET459*1.2))*AV459*1),2)*BB459),2)+ROUND((ROUND(((AE459-((EU459*1.2)))*AV459*1),2)*BS459),2))</f>
        <v>175.82</v>
      </c>
      <c r="CS459" s="3">
        <f>(ROUND((ROUND((((EU459*1.2))*AV459*1),2)*BS459),2)+ROUND((ROUND(((AE459-((EU459*1.2)))*AV459*1),2)*BS459),2))</f>
        <v>71.56</v>
      </c>
      <c r="CT459" s="3">
        <f t="shared" si="447"/>
        <v>17530.490000000002</v>
      </c>
      <c r="CU459" s="3">
        <f t="shared" si="448"/>
        <v>0</v>
      </c>
      <c r="CV459" s="3">
        <f t="shared" si="449"/>
        <v>27.276443999999998</v>
      </c>
      <c r="CW459" s="3">
        <f t="shared" si="450"/>
        <v>0</v>
      </c>
      <c r="CX459" s="3">
        <f t="shared" si="451"/>
        <v>0</v>
      </c>
      <c r="CY459" s="3">
        <f>(ROUND((((S459+ROUND((ROUND((((EU459*1.2))*AV459*1),2)*BS459),2))*AT459)/100),2)+ROUND(((ROUND((ROUND(((AE459-((EU459*1.2)))*AV459*1),2)*BS459),2)*AT459)/100),2))</f>
        <v>15373.53</v>
      </c>
      <c r="CZ459" s="3">
        <f>(ROUND((((S459+ROUND((ROUND((((EU459*1.2))*AV459*1),2)*BS459),2))*AU459)/100),2)+ROUND(((ROUND((ROUND(((AE459-((EU459*1.2)))*AV459*1),2)*BS459),2)*AU459)/100),2))</f>
        <v>8082.99</v>
      </c>
      <c r="DB459" s="3">
        <v>142</v>
      </c>
      <c r="DC459" s="3" t="s">
        <v>3</v>
      </c>
      <c r="DD459" s="3" t="s">
        <v>62</v>
      </c>
      <c r="DE459" s="3" t="s">
        <v>63</v>
      </c>
      <c r="DF459" s="3" t="s">
        <v>63</v>
      </c>
      <c r="DG459" s="3" t="s">
        <v>63</v>
      </c>
      <c r="DH459" s="3" t="s">
        <v>3</v>
      </c>
      <c r="DI459" s="3" t="s">
        <v>63</v>
      </c>
      <c r="DJ459" s="3" t="s">
        <v>63</v>
      </c>
      <c r="DK459" s="3" t="s">
        <v>3</v>
      </c>
      <c r="DL459" s="3" t="s">
        <v>3</v>
      </c>
      <c r="DM459" s="3" t="s">
        <v>3</v>
      </c>
      <c r="DN459" s="3">
        <v>0</v>
      </c>
      <c r="DO459" s="3">
        <v>0</v>
      </c>
      <c r="DP459" s="3">
        <v>1</v>
      </c>
      <c r="DQ459" s="3">
        <v>1</v>
      </c>
      <c r="DU459" s="3">
        <v>1010</v>
      </c>
      <c r="DV459" s="3" t="s">
        <v>60</v>
      </c>
      <c r="DW459" s="3" t="s">
        <v>60</v>
      </c>
      <c r="DX459" s="3">
        <v>100</v>
      </c>
      <c r="DZ459" s="3" t="s">
        <v>3</v>
      </c>
      <c r="EA459" s="3" t="s">
        <v>3</v>
      </c>
      <c r="EB459" s="3" t="s">
        <v>3</v>
      </c>
      <c r="EC459" s="3" t="s">
        <v>3</v>
      </c>
      <c r="EE459" s="3">
        <v>55393699</v>
      </c>
      <c r="EF459" s="3">
        <v>40</v>
      </c>
      <c r="EG459" s="3" t="s">
        <v>26</v>
      </c>
      <c r="EH459" s="3">
        <v>0</v>
      </c>
      <c r="EI459" s="3" t="s">
        <v>3</v>
      </c>
      <c r="EJ459" s="3">
        <v>2</v>
      </c>
      <c r="EK459" s="3">
        <v>67</v>
      </c>
      <c r="EL459" s="3" t="s">
        <v>72</v>
      </c>
      <c r="EM459" s="3" t="s">
        <v>73</v>
      </c>
      <c r="EO459" s="3" t="s">
        <v>67</v>
      </c>
      <c r="EQ459" s="3">
        <v>0</v>
      </c>
      <c r="ER459" s="3">
        <v>260.87</v>
      </c>
      <c r="ES459" s="3">
        <v>3.84</v>
      </c>
      <c r="ET459" s="3">
        <v>9.42</v>
      </c>
      <c r="EU459" s="3">
        <v>1.01</v>
      </c>
      <c r="EV459" s="3">
        <v>247.61</v>
      </c>
      <c r="EW459" s="3">
        <v>21.71</v>
      </c>
      <c r="EX459" s="3">
        <v>0</v>
      </c>
      <c r="EY459" s="3">
        <v>0</v>
      </c>
      <c r="FQ459" s="3">
        <v>0</v>
      </c>
      <c r="FR459" s="3">
        <v>0</v>
      </c>
      <c r="FS459" s="3">
        <v>0</v>
      </c>
      <c r="FX459" s="3">
        <v>97</v>
      </c>
      <c r="FY459" s="3">
        <v>51</v>
      </c>
      <c r="GA459" s="3" t="s">
        <v>3</v>
      </c>
      <c r="GD459" s="3">
        <v>1</v>
      </c>
      <c r="GF459" s="3">
        <v>43956199</v>
      </c>
      <c r="GG459" s="3">
        <v>2</v>
      </c>
      <c r="GH459" s="3">
        <v>1</v>
      </c>
      <c r="GI459" s="3">
        <v>2</v>
      </c>
      <c r="GJ459" s="3">
        <v>0</v>
      </c>
      <c r="GK459" s="3">
        <v>0</v>
      </c>
      <c r="GL459" s="3">
        <f t="shared" si="452"/>
        <v>0</v>
      </c>
      <c r="GM459" s="3">
        <f t="shared" si="453"/>
        <v>39421.620000000003</v>
      </c>
      <c r="GN459" s="3">
        <f t="shared" si="454"/>
        <v>0</v>
      </c>
      <c r="GO459" s="3">
        <f t="shared" si="455"/>
        <v>39421.620000000003</v>
      </c>
      <c r="GP459" s="3">
        <f t="shared" si="456"/>
        <v>0</v>
      </c>
      <c r="GR459" s="3">
        <v>0</v>
      </c>
      <c r="GS459" s="3">
        <v>3</v>
      </c>
      <c r="GT459" s="3">
        <v>0</v>
      </c>
      <c r="GU459" s="3" t="s">
        <v>3</v>
      </c>
      <c r="GV459" s="3">
        <f t="shared" si="457"/>
        <v>0</v>
      </c>
      <c r="GW459" s="3">
        <v>1</v>
      </c>
      <c r="GX459" s="3">
        <f t="shared" si="458"/>
        <v>0</v>
      </c>
      <c r="HA459" s="3">
        <v>0</v>
      </c>
      <c r="HB459" s="3">
        <v>0</v>
      </c>
      <c r="HC459" s="3">
        <f t="shared" si="459"/>
        <v>0</v>
      </c>
      <c r="HE459" s="3" t="s">
        <v>3</v>
      </c>
      <c r="HF459" s="3" t="s">
        <v>3</v>
      </c>
      <c r="HM459" s="3" t="s">
        <v>3</v>
      </c>
      <c r="HN459" s="3" t="s">
        <v>3</v>
      </c>
      <c r="HO459" s="3" t="s">
        <v>3</v>
      </c>
      <c r="HP459" s="3" t="s">
        <v>3</v>
      </c>
      <c r="HQ459" s="3" t="s">
        <v>3</v>
      </c>
      <c r="HS459" s="3">
        <v>0</v>
      </c>
      <c r="IK459" s="3">
        <v>0</v>
      </c>
    </row>
    <row r="460" spans="1:255" x14ac:dyDescent="0.2">
      <c r="A460" s="2">
        <v>18</v>
      </c>
      <c r="B460" s="2">
        <v>1</v>
      </c>
      <c r="C460" s="2">
        <v>687</v>
      </c>
      <c r="D460" s="2"/>
      <c r="E460" s="2" t="s">
        <v>612</v>
      </c>
      <c r="F460" s="2" t="s">
        <v>613</v>
      </c>
      <c r="G460" s="2" t="s">
        <v>614</v>
      </c>
      <c r="H460" s="2" t="s">
        <v>268</v>
      </c>
      <c r="I460" s="2">
        <f>I458*J460</f>
        <v>181.8</v>
      </c>
      <c r="J460" s="2">
        <v>202</v>
      </c>
      <c r="K460" s="2">
        <v>202</v>
      </c>
      <c r="L460" s="2"/>
      <c r="M460" s="2"/>
      <c r="N460" s="2"/>
      <c r="O460" s="2">
        <f t="shared" si="435"/>
        <v>2761.54</v>
      </c>
      <c r="P460" s="2">
        <f t="shared" si="436"/>
        <v>2761.54</v>
      </c>
      <c r="Q460" s="2">
        <f t="shared" ref="Q460:Q465" si="474">(ROUND((ROUND(((ET460)*AV460*I460),2)*BB460),2)+ROUND((ROUND(((AE460-(EU460))*AV460*I460),2)*BS460),2))</f>
        <v>0</v>
      </c>
      <c r="R460" s="2">
        <f t="shared" ref="R460:R465" si="475">(ROUND((ROUND(((EU460)*AV460*I460),2)*BS460),2)+ROUND((ROUND(((AE460-(EU460))*AV460*I460),2)*BS460),2))</f>
        <v>0</v>
      </c>
      <c r="S460" s="2">
        <f t="shared" si="437"/>
        <v>0</v>
      </c>
      <c r="T460" s="2">
        <f t="shared" si="438"/>
        <v>0</v>
      </c>
      <c r="U460" s="2">
        <f t="shared" si="439"/>
        <v>0</v>
      </c>
      <c r="V460" s="2">
        <f t="shared" si="440"/>
        <v>0</v>
      </c>
      <c r="W460" s="2">
        <f t="shared" si="441"/>
        <v>0</v>
      </c>
      <c r="X460" s="2">
        <f t="shared" ref="X460:X465" si="476">(ROUND((((S460+ROUND((ROUND(((EU460)*AV460*I460),2)*BS460),2))*AT460)/100),2)+ROUND(((ROUND((ROUND(((AE460-(EU460))*AV460*I460),2)*BS460),2)*AT460)/100),2))</f>
        <v>0</v>
      </c>
      <c r="Y460" s="2">
        <f t="shared" ref="Y460:Y465" si="477">(ROUND((((S460+ROUND((ROUND(((EU460)*AV460*I460),2)*BS460),2))*AU460)/100),2)+ROUND(((ROUND((ROUND(((AE460-(EU460))*AV460*I460),2)*BS460),2)*AU460)/100),2))</f>
        <v>0</v>
      </c>
      <c r="Z460" s="2"/>
      <c r="AA460" s="2">
        <v>55929113</v>
      </c>
      <c r="AB460" s="2">
        <f t="shared" si="442"/>
        <v>15.19</v>
      </c>
      <c r="AC460" s="2">
        <f t="shared" ref="AC460:AC465" si="478">ROUND((ES460),6)</f>
        <v>15.19</v>
      </c>
      <c r="AD460" s="2">
        <f t="shared" ref="AD460:AD465" si="479">ROUND((((ET460)-(EU460))+AE460),6)</f>
        <v>0</v>
      </c>
      <c r="AE460" s="2">
        <f t="shared" ref="AE460:AF465" si="480">ROUND((EU460),6)</f>
        <v>0</v>
      </c>
      <c r="AF460" s="2">
        <f t="shared" si="480"/>
        <v>0</v>
      </c>
      <c r="AG460" s="2">
        <f t="shared" si="443"/>
        <v>0</v>
      </c>
      <c r="AH460" s="2">
        <f t="shared" ref="AH460:AI465" si="481">(EW460)</f>
        <v>0</v>
      </c>
      <c r="AI460" s="2">
        <f t="shared" si="481"/>
        <v>0</v>
      </c>
      <c r="AJ460" s="2">
        <f t="shared" si="444"/>
        <v>0</v>
      </c>
      <c r="AK460" s="2">
        <v>15.19</v>
      </c>
      <c r="AL460" s="2">
        <v>15.19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97</v>
      </c>
      <c r="AU460" s="2">
        <v>51</v>
      </c>
      <c r="AV460" s="2">
        <v>1</v>
      </c>
      <c r="AW460" s="2">
        <v>1</v>
      </c>
      <c r="AX460" s="2"/>
      <c r="AY460" s="2"/>
      <c r="AZ460" s="2">
        <v>1</v>
      </c>
      <c r="BA460" s="2">
        <v>1</v>
      </c>
      <c r="BB460" s="2">
        <v>1</v>
      </c>
      <c r="BC460" s="2">
        <v>1</v>
      </c>
      <c r="BD460" s="2" t="s">
        <v>3</v>
      </c>
      <c r="BE460" s="2" t="s">
        <v>3</v>
      </c>
      <c r="BF460" s="2" t="s">
        <v>3</v>
      </c>
      <c r="BG460" s="2" t="s">
        <v>3</v>
      </c>
      <c r="BH460" s="2">
        <v>3</v>
      </c>
      <c r="BI460" s="2">
        <v>2</v>
      </c>
      <c r="BJ460" s="2" t="s">
        <v>615</v>
      </c>
      <c r="BK460" s="2"/>
      <c r="BL460" s="2"/>
      <c r="BM460" s="2">
        <v>67</v>
      </c>
      <c r="BN460" s="2">
        <v>0</v>
      </c>
      <c r="BO460" s="2" t="s">
        <v>3</v>
      </c>
      <c r="BP460" s="2">
        <v>0</v>
      </c>
      <c r="BQ460" s="2">
        <v>40</v>
      </c>
      <c r="BR460" s="2">
        <v>0</v>
      </c>
      <c r="BS460" s="2">
        <v>1</v>
      </c>
      <c r="BT460" s="2">
        <v>1</v>
      </c>
      <c r="BU460" s="2">
        <v>1</v>
      </c>
      <c r="BV460" s="2">
        <v>1</v>
      </c>
      <c r="BW460" s="2">
        <v>1</v>
      </c>
      <c r="BX460" s="2">
        <v>1</v>
      </c>
      <c r="BY460" s="2" t="s">
        <v>3</v>
      </c>
      <c r="BZ460" s="2">
        <v>97</v>
      </c>
      <c r="CA460" s="2">
        <v>51</v>
      </c>
      <c r="CB460" s="2" t="s">
        <v>3</v>
      </c>
      <c r="CC460" s="2"/>
      <c r="CD460" s="2"/>
      <c r="CE460" s="2">
        <v>1566</v>
      </c>
      <c r="CF460" s="2">
        <v>0</v>
      </c>
      <c r="CG460" s="2">
        <v>0</v>
      </c>
      <c r="CH460" s="2"/>
      <c r="CI460" s="2"/>
      <c r="CJ460" s="2"/>
      <c r="CK460" s="2"/>
      <c r="CL460" s="2"/>
      <c r="CM460" s="2">
        <v>0</v>
      </c>
      <c r="CN460" s="2" t="s">
        <v>1252</v>
      </c>
      <c r="CO460" s="2">
        <v>0</v>
      </c>
      <c r="CP460" s="2">
        <f t="shared" si="445"/>
        <v>2761.54</v>
      </c>
      <c r="CQ460" s="2">
        <f t="shared" si="446"/>
        <v>15.19</v>
      </c>
      <c r="CR460" s="2">
        <f t="shared" ref="CR460:CR465" si="482">(ROUND((ROUND(((ET460)*AV460*1),2)*BB460),2)+ROUND((ROUND(((AE460-(EU460))*AV460*1),2)*BS460),2))</f>
        <v>0</v>
      </c>
      <c r="CS460" s="2">
        <f t="shared" ref="CS460:CS465" si="483">(ROUND((ROUND(((EU460)*AV460*1),2)*BS460),2)+ROUND((ROUND(((AE460-(EU460))*AV460*1),2)*BS460),2))</f>
        <v>0</v>
      </c>
      <c r="CT460" s="2">
        <f t="shared" si="447"/>
        <v>0</v>
      </c>
      <c r="CU460" s="2">
        <f t="shared" si="448"/>
        <v>0</v>
      </c>
      <c r="CV460" s="2">
        <f t="shared" si="449"/>
        <v>0</v>
      </c>
      <c r="CW460" s="2">
        <f t="shared" si="450"/>
        <v>0</v>
      </c>
      <c r="CX460" s="2">
        <f t="shared" si="451"/>
        <v>0</v>
      </c>
      <c r="CY460" s="2">
        <f t="shared" ref="CY460:CY465" si="484">(ROUND((((S460+ROUND((ROUND(((EU460)*AV460*1),2)*BS460),2))*AT460)/100),2)+ROUND(((ROUND((ROUND(((AE460-(EU460))*AV460*1),2)*BS460),2)*AT460)/100),2))</f>
        <v>0</v>
      </c>
      <c r="CZ460" s="2">
        <f t="shared" ref="CZ460:CZ465" si="485">(ROUND((((S460+ROUND((ROUND(((EU460)*AV460*1),2)*BS460),2))*AU460)/100),2)+ROUND(((ROUND((ROUND(((AE460-(EU460))*AV460*1),2)*BS460),2)*AU460)/100),2))</f>
        <v>0</v>
      </c>
      <c r="DA460" s="2"/>
      <c r="DB460" s="2"/>
      <c r="DC460" s="2" t="s">
        <v>3</v>
      </c>
      <c r="DD460" s="2" t="s">
        <v>3</v>
      </c>
      <c r="DE460" s="2" t="s">
        <v>3</v>
      </c>
      <c r="DF460" s="2" t="s">
        <v>3</v>
      </c>
      <c r="DG460" s="2" t="s">
        <v>3</v>
      </c>
      <c r="DH460" s="2" t="s">
        <v>3</v>
      </c>
      <c r="DI460" s="2" t="s">
        <v>3</v>
      </c>
      <c r="DJ460" s="2" t="s">
        <v>3</v>
      </c>
      <c r="DK460" s="2" t="s">
        <v>3</v>
      </c>
      <c r="DL460" s="2" t="s">
        <v>3</v>
      </c>
      <c r="DM460" s="2" t="s">
        <v>3</v>
      </c>
      <c r="DN460" s="2">
        <v>0</v>
      </c>
      <c r="DO460" s="2">
        <v>0</v>
      </c>
      <c r="DP460" s="2">
        <v>1</v>
      </c>
      <c r="DQ460" s="2">
        <v>1</v>
      </c>
      <c r="DR460" s="2"/>
      <c r="DS460" s="2"/>
      <c r="DT460" s="2"/>
      <c r="DU460" s="2">
        <v>1010</v>
      </c>
      <c r="DV460" s="2" t="s">
        <v>268</v>
      </c>
      <c r="DW460" s="2" t="s">
        <v>268</v>
      </c>
      <c r="DX460" s="2">
        <v>1</v>
      </c>
      <c r="DY460" s="2"/>
      <c r="DZ460" s="2" t="s">
        <v>3</v>
      </c>
      <c r="EA460" s="2" t="s">
        <v>3</v>
      </c>
      <c r="EB460" s="2" t="s">
        <v>3</v>
      </c>
      <c r="EC460" s="2" t="s">
        <v>3</v>
      </c>
      <c r="ED460" s="2"/>
      <c r="EE460" s="2">
        <v>55393699</v>
      </c>
      <c r="EF460" s="2">
        <v>40</v>
      </c>
      <c r="EG460" s="2" t="s">
        <v>26</v>
      </c>
      <c r="EH460" s="2">
        <v>0</v>
      </c>
      <c r="EI460" s="2" t="s">
        <v>3</v>
      </c>
      <c r="EJ460" s="2">
        <v>2</v>
      </c>
      <c r="EK460" s="2">
        <v>67</v>
      </c>
      <c r="EL460" s="2" t="s">
        <v>72</v>
      </c>
      <c r="EM460" s="2" t="s">
        <v>73</v>
      </c>
      <c r="EN460" s="2"/>
      <c r="EO460" s="2" t="s">
        <v>67</v>
      </c>
      <c r="EP460" s="2"/>
      <c r="EQ460" s="2">
        <v>0</v>
      </c>
      <c r="ER460" s="2">
        <v>15.19</v>
      </c>
      <c r="ES460" s="2">
        <v>15.19</v>
      </c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>
        <v>0</v>
      </c>
      <c r="FR460" s="2">
        <v>0</v>
      </c>
      <c r="FS460" s="2">
        <v>0</v>
      </c>
      <c r="FT460" s="2"/>
      <c r="FU460" s="2"/>
      <c r="FV460" s="2"/>
      <c r="FW460" s="2"/>
      <c r="FX460" s="2">
        <v>97</v>
      </c>
      <c r="FY460" s="2">
        <v>51</v>
      </c>
      <c r="FZ460" s="2"/>
      <c r="GA460" s="2" t="s">
        <v>3</v>
      </c>
      <c r="GB460" s="2"/>
      <c r="GC460" s="2"/>
      <c r="GD460" s="2">
        <v>1</v>
      </c>
      <c r="GE460" s="2"/>
      <c r="GF460" s="2">
        <v>10424898</v>
      </c>
      <c r="GG460" s="2">
        <v>2</v>
      </c>
      <c r="GH460" s="2">
        <v>1</v>
      </c>
      <c r="GI460" s="2">
        <v>-2</v>
      </c>
      <c r="GJ460" s="2">
        <v>0</v>
      </c>
      <c r="GK460" s="2">
        <v>0</v>
      </c>
      <c r="GL460" s="2">
        <f t="shared" si="452"/>
        <v>0</v>
      </c>
      <c r="GM460" s="2">
        <f t="shared" si="453"/>
        <v>2761.54</v>
      </c>
      <c r="GN460" s="2">
        <f t="shared" si="454"/>
        <v>0</v>
      </c>
      <c r="GO460" s="2">
        <f t="shared" si="455"/>
        <v>2761.54</v>
      </c>
      <c r="GP460" s="2">
        <f t="shared" si="456"/>
        <v>0</v>
      </c>
      <c r="GQ460" s="2"/>
      <c r="GR460" s="2">
        <v>0</v>
      </c>
      <c r="GS460" s="2">
        <v>3</v>
      </c>
      <c r="GT460" s="2">
        <v>0</v>
      </c>
      <c r="GU460" s="2" t="s">
        <v>3</v>
      </c>
      <c r="GV460" s="2">
        <f t="shared" si="457"/>
        <v>0</v>
      </c>
      <c r="GW460" s="2">
        <v>1</v>
      </c>
      <c r="GX460" s="2">
        <f t="shared" si="458"/>
        <v>0</v>
      </c>
      <c r="GY460" s="2"/>
      <c r="GZ460" s="2"/>
      <c r="HA460" s="2">
        <v>0</v>
      </c>
      <c r="HB460" s="2">
        <v>0</v>
      </c>
      <c r="HC460" s="2">
        <f t="shared" si="459"/>
        <v>0</v>
      </c>
      <c r="HD460" s="2"/>
      <c r="HE460" s="2" t="s">
        <v>3</v>
      </c>
      <c r="HF460" s="2" t="s">
        <v>3</v>
      </c>
      <c r="HG460" s="2"/>
      <c r="HH460" s="2"/>
      <c r="HI460" s="2"/>
      <c r="HJ460" s="2"/>
      <c r="HK460" s="2"/>
      <c r="HL460" s="2"/>
      <c r="HM460" s="2" t="s">
        <v>3</v>
      </c>
      <c r="HN460" s="2" t="s">
        <v>3</v>
      </c>
      <c r="HO460" s="2" t="s">
        <v>3</v>
      </c>
      <c r="HP460" s="2" t="s">
        <v>3</v>
      </c>
      <c r="HQ460" s="2" t="s">
        <v>3</v>
      </c>
      <c r="HR460" s="2"/>
      <c r="HS460" s="2">
        <v>0</v>
      </c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>
        <v>0</v>
      </c>
      <c r="IL460" s="2"/>
      <c r="IM460" s="2"/>
      <c r="IN460" s="2"/>
      <c r="IO460" s="2"/>
      <c r="IP460" s="2"/>
      <c r="IQ460" s="2"/>
      <c r="IR460" s="2"/>
      <c r="IS460" s="2"/>
      <c r="IT460" s="2"/>
      <c r="IU460" s="2"/>
    </row>
    <row r="461" spans="1:255" x14ac:dyDescent="0.2">
      <c r="A461" s="3">
        <v>18</v>
      </c>
      <c r="B461" s="3">
        <v>1</v>
      </c>
      <c r="C461" s="3">
        <v>692</v>
      </c>
      <c r="E461" s="3" t="s">
        <v>612</v>
      </c>
      <c r="F461" s="3" t="s">
        <v>613</v>
      </c>
      <c r="G461" s="3" t="s">
        <v>614</v>
      </c>
      <c r="H461" s="3" t="s">
        <v>268</v>
      </c>
      <c r="I461" s="3">
        <f>I459*J461</f>
        <v>181.8</v>
      </c>
      <c r="J461" s="3">
        <v>202</v>
      </c>
      <c r="K461" s="3">
        <v>202</v>
      </c>
      <c r="O461" s="3">
        <f t="shared" si="435"/>
        <v>37115.1</v>
      </c>
      <c r="P461" s="3">
        <f t="shared" si="436"/>
        <v>37115.1</v>
      </c>
      <c r="Q461" s="3">
        <f t="shared" si="474"/>
        <v>0</v>
      </c>
      <c r="R461" s="3">
        <f t="shared" si="475"/>
        <v>0</v>
      </c>
      <c r="S461" s="3">
        <f t="shared" si="437"/>
        <v>0</v>
      </c>
      <c r="T461" s="3">
        <f t="shared" si="438"/>
        <v>0</v>
      </c>
      <c r="U461" s="3">
        <f t="shared" si="439"/>
        <v>0</v>
      </c>
      <c r="V461" s="3">
        <f t="shared" si="440"/>
        <v>0</v>
      </c>
      <c r="W461" s="3">
        <f t="shared" si="441"/>
        <v>0</v>
      </c>
      <c r="X461" s="3">
        <f t="shared" si="476"/>
        <v>0</v>
      </c>
      <c r="Y461" s="3">
        <f t="shared" si="477"/>
        <v>0</v>
      </c>
      <c r="AA461" s="3">
        <v>55929115</v>
      </c>
      <c r="AB461" s="3">
        <f t="shared" si="442"/>
        <v>15.19</v>
      </c>
      <c r="AC461" s="3">
        <f t="shared" si="478"/>
        <v>15.19</v>
      </c>
      <c r="AD461" s="3">
        <f t="shared" si="479"/>
        <v>0</v>
      </c>
      <c r="AE461" s="3">
        <f t="shared" si="480"/>
        <v>0</v>
      </c>
      <c r="AF461" s="3">
        <f t="shared" si="480"/>
        <v>0</v>
      </c>
      <c r="AG461" s="3">
        <f t="shared" si="443"/>
        <v>0</v>
      </c>
      <c r="AH461" s="3">
        <f t="shared" si="481"/>
        <v>0</v>
      </c>
      <c r="AI461" s="3">
        <f t="shared" si="481"/>
        <v>0</v>
      </c>
      <c r="AJ461" s="3">
        <f t="shared" si="444"/>
        <v>0</v>
      </c>
      <c r="AK461" s="3">
        <v>15.19</v>
      </c>
      <c r="AL461" s="3">
        <v>15.19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97</v>
      </c>
      <c r="AU461" s="3">
        <v>51</v>
      </c>
      <c r="AV461" s="3">
        <v>1</v>
      </c>
      <c r="AW461" s="3">
        <v>1</v>
      </c>
      <c r="AZ461" s="3">
        <v>1</v>
      </c>
      <c r="BA461" s="3">
        <v>1</v>
      </c>
      <c r="BB461" s="3">
        <v>1</v>
      </c>
      <c r="BC461" s="3">
        <v>13.44</v>
      </c>
      <c r="BD461" s="3" t="s">
        <v>3</v>
      </c>
      <c r="BE461" s="3" t="s">
        <v>3</v>
      </c>
      <c r="BF461" s="3" t="s">
        <v>3</v>
      </c>
      <c r="BG461" s="3" t="s">
        <v>3</v>
      </c>
      <c r="BH461" s="3">
        <v>3</v>
      </c>
      <c r="BI461" s="3">
        <v>2</v>
      </c>
      <c r="BJ461" s="3" t="s">
        <v>615</v>
      </c>
      <c r="BM461" s="3">
        <v>67</v>
      </c>
      <c r="BN461" s="3">
        <v>0</v>
      </c>
      <c r="BO461" s="3" t="s">
        <v>613</v>
      </c>
      <c r="BP461" s="3">
        <v>1</v>
      </c>
      <c r="BQ461" s="3">
        <v>40</v>
      </c>
      <c r="BR461" s="3">
        <v>0</v>
      </c>
      <c r="BS461" s="3">
        <v>1</v>
      </c>
      <c r="BT461" s="3">
        <v>1</v>
      </c>
      <c r="BU461" s="3">
        <v>1</v>
      </c>
      <c r="BV461" s="3">
        <v>1</v>
      </c>
      <c r="BW461" s="3">
        <v>1</v>
      </c>
      <c r="BX461" s="3">
        <v>1</v>
      </c>
      <c r="BY461" s="3" t="s">
        <v>3</v>
      </c>
      <c r="BZ461" s="3">
        <v>97</v>
      </c>
      <c r="CA461" s="3">
        <v>51</v>
      </c>
      <c r="CB461" s="3" t="s">
        <v>3</v>
      </c>
      <c r="CE461" s="3">
        <v>1566</v>
      </c>
      <c r="CF461" s="3">
        <v>0</v>
      </c>
      <c r="CG461" s="3">
        <v>0</v>
      </c>
      <c r="CM461" s="3">
        <v>0</v>
      </c>
      <c r="CN461" s="3" t="s">
        <v>1252</v>
      </c>
      <c r="CO461" s="3">
        <v>0</v>
      </c>
      <c r="CP461" s="3">
        <f t="shared" si="445"/>
        <v>37115.1</v>
      </c>
      <c r="CQ461" s="3">
        <f t="shared" si="446"/>
        <v>204.15</v>
      </c>
      <c r="CR461" s="3">
        <f t="shared" si="482"/>
        <v>0</v>
      </c>
      <c r="CS461" s="3">
        <f t="shared" si="483"/>
        <v>0</v>
      </c>
      <c r="CT461" s="3">
        <f t="shared" si="447"/>
        <v>0</v>
      </c>
      <c r="CU461" s="3">
        <f t="shared" si="448"/>
        <v>0</v>
      </c>
      <c r="CV461" s="3">
        <f t="shared" si="449"/>
        <v>0</v>
      </c>
      <c r="CW461" s="3">
        <f t="shared" si="450"/>
        <v>0</v>
      </c>
      <c r="CX461" s="3">
        <f t="shared" si="451"/>
        <v>0</v>
      </c>
      <c r="CY461" s="3">
        <f t="shared" si="484"/>
        <v>0</v>
      </c>
      <c r="CZ461" s="3">
        <f t="shared" si="485"/>
        <v>0</v>
      </c>
      <c r="DC461" s="3" t="s">
        <v>3</v>
      </c>
      <c r="DD461" s="3" t="s">
        <v>3</v>
      </c>
      <c r="DE461" s="3" t="s">
        <v>3</v>
      </c>
      <c r="DF461" s="3" t="s">
        <v>3</v>
      </c>
      <c r="DG461" s="3" t="s">
        <v>3</v>
      </c>
      <c r="DH461" s="3" t="s">
        <v>3</v>
      </c>
      <c r="DI461" s="3" t="s">
        <v>3</v>
      </c>
      <c r="DJ461" s="3" t="s">
        <v>3</v>
      </c>
      <c r="DK461" s="3" t="s">
        <v>3</v>
      </c>
      <c r="DL461" s="3" t="s">
        <v>3</v>
      </c>
      <c r="DM461" s="3" t="s">
        <v>3</v>
      </c>
      <c r="DN461" s="3">
        <v>0</v>
      </c>
      <c r="DO461" s="3">
        <v>0</v>
      </c>
      <c r="DP461" s="3">
        <v>1</v>
      </c>
      <c r="DQ461" s="3">
        <v>1</v>
      </c>
      <c r="DU461" s="3">
        <v>1010</v>
      </c>
      <c r="DV461" s="3" t="s">
        <v>268</v>
      </c>
      <c r="DW461" s="3" t="s">
        <v>268</v>
      </c>
      <c r="DX461" s="3">
        <v>1</v>
      </c>
      <c r="DZ461" s="3" t="s">
        <v>3</v>
      </c>
      <c r="EA461" s="3" t="s">
        <v>3</v>
      </c>
      <c r="EB461" s="3" t="s">
        <v>3</v>
      </c>
      <c r="EC461" s="3" t="s">
        <v>3</v>
      </c>
      <c r="EE461" s="3">
        <v>55393699</v>
      </c>
      <c r="EF461" s="3">
        <v>40</v>
      </c>
      <c r="EG461" s="3" t="s">
        <v>26</v>
      </c>
      <c r="EH461" s="3">
        <v>0</v>
      </c>
      <c r="EI461" s="3" t="s">
        <v>3</v>
      </c>
      <c r="EJ461" s="3">
        <v>2</v>
      </c>
      <c r="EK461" s="3">
        <v>67</v>
      </c>
      <c r="EL461" s="3" t="s">
        <v>72</v>
      </c>
      <c r="EM461" s="3" t="s">
        <v>73</v>
      </c>
      <c r="EO461" s="3" t="s">
        <v>67</v>
      </c>
      <c r="EQ461" s="3">
        <v>0</v>
      </c>
      <c r="ER461" s="3">
        <v>15.19</v>
      </c>
      <c r="ES461" s="3">
        <v>15.19</v>
      </c>
      <c r="ET461" s="3">
        <v>0</v>
      </c>
      <c r="EU461" s="3">
        <v>0</v>
      </c>
      <c r="EV461" s="3">
        <v>0</v>
      </c>
      <c r="EW461" s="3">
        <v>0</v>
      </c>
      <c r="EX461" s="3">
        <v>0</v>
      </c>
      <c r="FQ461" s="3">
        <v>0</v>
      </c>
      <c r="FR461" s="3">
        <v>0</v>
      </c>
      <c r="FS461" s="3">
        <v>0</v>
      </c>
      <c r="FX461" s="3">
        <v>97</v>
      </c>
      <c r="FY461" s="3">
        <v>51</v>
      </c>
      <c r="GA461" s="3" t="s">
        <v>3</v>
      </c>
      <c r="GD461" s="3">
        <v>1</v>
      </c>
      <c r="GF461" s="3">
        <v>10424898</v>
      </c>
      <c r="GG461" s="3">
        <v>2</v>
      </c>
      <c r="GH461" s="3">
        <v>1</v>
      </c>
      <c r="GI461" s="3">
        <v>2</v>
      </c>
      <c r="GJ461" s="3">
        <v>0</v>
      </c>
      <c r="GK461" s="3">
        <v>0</v>
      </c>
      <c r="GL461" s="3">
        <f t="shared" si="452"/>
        <v>0</v>
      </c>
      <c r="GM461" s="3">
        <f t="shared" si="453"/>
        <v>37115.1</v>
      </c>
      <c r="GN461" s="3">
        <f t="shared" si="454"/>
        <v>0</v>
      </c>
      <c r="GO461" s="3">
        <f t="shared" si="455"/>
        <v>37115.1</v>
      </c>
      <c r="GP461" s="3">
        <f t="shared" si="456"/>
        <v>0</v>
      </c>
      <c r="GR461" s="3">
        <v>0</v>
      </c>
      <c r="GS461" s="3">
        <v>3</v>
      </c>
      <c r="GT461" s="3">
        <v>0</v>
      </c>
      <c r="GU461" s="3" t="s">
        <v>3</v>
      </c>
      <c r="GV461" s="3">
        <f t="shared" si="457"/>
        <v>0</v>
      </c>
      <c r="GW461" s="3">
        <v>1</v>
      </c>
      <c r="GX461" s="3">
        <f t="shared" si="458"/>
        <v>0</v>
      </c>
      <c r="HA461" s="3">
        <v>0</v>
      </c>
      <c r="HB461" s="3">
        <v>0</v>
      </c>
      <c r="HC461" s="3">
        <f t="shared" si="459"/>
        <v>0</v>
      </c>
      <c r="HE461" s="3" t="s">
        <v>3</v>
      </c>
      <c r="HF461" s="3" t="s">
        <v>3</v>
      </c>
      <c r="HM461" s="3" t="s">
        <v>3</v>
      </c>
      <c r="HN461" s="3" t="s">
        <v>3</v>
      </c>
      <c r="HO461" s="3" t="s">
        <v>3</v>
      </c>
      <c r="HP461" s="3" t="s">
        <v>3</v>
      </c>
      <c r="HQ461" s="3" t="s">
        <v>3</v>
      </c>
      <c r="HS461" s="3">
        <v>0</v>
      </c>
      <c r="IK461" s="3">
        <v>0</v>
      </c>
    </row>
    <row r="462" spans="1:255" x14ac:dyDescent="0.2">
      <c r="A462" s="2">
        <v>17</v>
      </c>
      <c r="B462" s="2">
        <v>1</v>
      </c>
      <c r="C462" s="2"/>
      <c r="D462" s="2"/>
      <c r="E462" s="2" t="s">
        <v>616</v>
      </c>
      <c r="F462" s="2" t="s">
        <v>617</v>
      </c>
      <c r="G462" s="2" t="s">
        <v>618</v>
      </c>
      <c r="H462" s="2" t="s">
        <v>268</v>
      </c>
      <c r="I462" s="2">
        <v>50</v>
      </c>
      <c r="J462" s="2">
        <v>0</v>
      </c>
      <c r="K462" s="2">
        <v>50</v>
      </c>
      <c r="L462" s="2"/>
      <c r="M462" s="2"/>
      <c r="N462" s="2"/>
      <c r="O462" s="2">
        <f t="shared" si="435"/>
        <v>2745</v>
      </c>
      <c r="P462" s="2">
        <f t="shared" si="436"/>
        <v>2745</v>
      </c>
      <c r="Q462" s="2">
        <f t="shared" si="474"/>
        <v>0</v>
      </c>
      <c r="R462" s="2">
        <f t="shared" si="475"/>
        <v>0</v>
      </c>
      <c r="S462" s="2">
        <f t="shared" si="437"/>
        <v>0</v>
      </c>
      <c r="T462" s="2">
        <f t="shared" si="438"/>
        <v>0</v>
      </c>
      <c r="U462" s="2">
        <f t="shared" si="439"/>
        <v>0</v>
      </c>
      <c r="V462" s="2">
        <f t="shared" si="440"/>
        <v>0</v>
      </c>
      <c r="W462" s="2">
        <f t="shared" si="441"/>
        <v>0</v>
      </c>
      <c r="X462" s="2">
        <f t="shared" si="476"/>
        <v>0</v>
      </c>
      <c r="Y462" s="2">
        <f t="shared" si="477"/>
        <v>0</v>
      </c>
      <c r="Z462" s="2"/>
      <c r="AA462" s="2">
        <v>55929113</v>
      </c>
      <c r="AB462" s="2">
        <f t="shared" si="442"/>
        <v>54.9</v>
      </c>
      <c r="AC462" s="2">
        <f t="shared" si="478"/>
        <v>54.9</v>
      </c>
      <c r="AD462" s="2">
        <f t="shared" si="479"/>
        <v>0</v>
      </c>
      <c r="AE462" s="2">
        <f t="shared" si="480"/>
        <v>0</v>
      </c>
      <c r="AF462" s="2">
        <f t="shared" si="480"/>
        <v>0</v>
      </c>
      <c r="AG462" s="2">
        <f t="shared" si="443"/>
        <v>0</v>
      </c>
      <c r="AH462" s="2">
        <f t="shared" si="481"/>
        <v>0</v>
      </c>
      <c r="AI462" s="2">
        <f t="shared" si="481"/>
        <v>0</v>
      </c>
      <c r="AJ462" s="2">
        <f t="shared" si="444"/>
        <v>0</v>
      </c>
      <c r="AK462" s="2">
        <v>54.9</v>
      </c>
      <c r="AL462" s="2">
        <v>54.9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1</v>
      </c>
      <c r="AW462" s="2">
        <v>1</v>
      </c>
      <c r="AX462" s="2"/>
      <c r="AY462" s="2"/>
      <c r="AZ462" s="2">
        <v>1</v>
      </c>
      <c r="BA462" s="2">
        <v>1</v>
      </c>
      <c r="BB462" s="2">
        <v>1</v>
      </c>
      <c r="BC462" s="2">
        <v>1</v>
      </c>
      <c r="BD462" s="2" t="s">
        <v>3</v>
      </c>
      <c r="BE462" s="2" t="s">
        <v>3</v>
      </c>
      <c r="BF462" s="2" t="s">
        <v>3</v>
      </c>
      <c r="BG462" s="2" t="s">
        <v>3</v>
      </c>
      <c r="BH462" s="2">
        <v>3</v>
      </c>
      <c r="BI462" s="2">
        <v>2</v>
      </c>
      <c r="BJ462" s="2" t="s">
        <v>619</v>
      </c>
      <c r="BK462" s="2"/>
      <c r="BL462" s="2"/>
      <c r="BM462" s="2">
        <v>1618</v>
      </c>
      <c r="BN462" s="2">
        <v>0</v>
      </c>
      <c r="BO462" s="2" t="s">
        <v>3</v>
      </c>
      <c r="BP462" s="2">
        <v>0</v>
      </c>
      <c r="BQ462" s="2">
        <v>201</v>
      </c>
      <c r="BR462" s="2">
        <v>0</v>
      </c>
      <c r="BS462" s="2">
        <v>1</v>
      </c>
      <c r="BT462" s="2">
        <v>1</v>
      </c>
      <c r="BU462" s="2">
        <v>1</v>
      </c>
      <c r="BV462" s="2">
        <v>1</v>
      </c>
      <c r="BW462" s="2">
        <v>1</v>
      </c>
      <c r="BX462" s="2">
        <v>1</v>
      </c>
      <c r="BY462" s="2" t="s">
        <v>3</v>
      </c>
      <c r="BZ462" s="2">
        <v>0</v>
      </c>
      <c r="CA462" s="2">
        <v>0</v>
      </c>
      <c r="CB462" s="2" t="s">
        <v>3</v>
      </c>
      <c r="CC462" s="2"/>
      <c r="CD462" s="2"/>
      <c r="CE462" s="2">
        <v>1566</v>
      </c>
      <c r="CF462" s="2">
        <v>0</v>
      </c>
      <c r="CG462" s="2">
        <v>0</v>
      </c>
      <c r="CH462" s="2"/>
      <c r="CI462" s="2"/>
      <c r="CJ462" s="2"/>
      <c r="CK462" s="2"/>
      <c r="CL462" s="2"/>
      <c r="CM462" s="2">
        <v>0</v>
      </c>
      <c r="CN462" s="2" t="s">
        <v>3</v>
      </c>
      <c r="CO462" s="2">
        <v>0</v>
      </c>
      <c r="CP462" s="2">
        <f t="shared" si="445"/>
        <v>2745</v>
      </c>
      <c r="CQ462" s="2">
        <f t="shared" si="446"/>
        <v>54.9</v>
      </c>
      <c r="CR462" s="2">
        <f t="shared" si="482"/>
        <v>0</v>
      </c>
      <c r="CS462" s="2">
        <f t="shared" si="483"/>
        <v>0</v>
      </c>
      <c r="CT462" s="2">
        <f t="shared" si="447"/>
        <v>0</v>
      </c>
      <c r="CU462" s="2">
        <f t="shared" si="448"/>
        <v>0</v>
      </c>
      <c r="CV462" s="2">
        <f t="shared" si="449"/>
        <v>0</v>
      </c>
      <c r="CW462" s="2">
        <f t="shared" si="450"/>
        <v>0</v>
      </c>
      <c r="CX462" s="2">
        <f t="shared" si="451"/>
        <v>0</v>
      </c>
      <c r="CY462" s="2">
        <f t="shared" si="484"/>
        <v>0</v>
      </c>
      <c r="CZ462" s="2">
        <f t="shared" si="485"/>
        <v>0</v>
      </c>
      <c r="DA462" s="2"/>
      <c r="DB462" s="2"/>
      <c r="DC462" s="2" t="s">
        <v>3</v>
      </c>
      <c r="DD462" s="2" t="s">
        <v>3</v>
      </c>
      <c r="DE462" s="2" t="s">
        <v>3</v>
      </c>
      <c r="DF462" s="2" t="s">
        <v>3</v>
      </c>
      <c r="DG462" s="2" t="s">
        <v>3</v>
      </c>
      <c r="DH462" s="2" t="s">
        <v>3</v>
      </c>
      <c r="DI462" s="2" t="s">
        <v>3</v>
      </c>
      <c r="DJ462" s="2" t="s">
        <v>3</v>
      </c>
      <c r="DK462" s="2" t="s">
        <v>3</v>
      </c>
      <c r="DL462" s="2" t="s">
        <v>3</v>
      </c>
      <c r="DM462" s="2" t="s">
        <v>3</v>
      </c>
      <c r="DN462" s="2">
        <v>0</v>
      </c>
      <c r="DO462" s="2">
        <v>0</v>
      </c>
      <c r="DP462" s="2">
        <v>1</v>
      </c>
      <c r="DQ462" s="2">
        <v>1</v>
      </c>
      <c r="DR462" s="2"/>
      <c r="DS462" s="2"/>
      <c r="DT462" s="2"/>
      <c r="DU462" s="2">
        <v>1010</v>
      </c>
      <c r="DV462" s="2" t="s">
        <v>268</v>
      </c>
      <c r="DW462" s="2" t="s">
        <v>268</v>
      </c>
      <c r="DX462" s="2">
        <v>1</v>
      </c>
      <c r="DY462" s="2"/>
      <c r="DZ462" s="2" t="s">
        <v>3</v>
      </c>
      <c r="EA462" s="2" t="s">
        <v>3</v>
      </c>
      <c r="EB462" s="2" t="s">
        <v>3</v>
      </c>
      <c r="EC462" s="2" t="s">
        <v>3</v>
      </c>
      <c r="ED462" s="2"/>
      <c r="EE462" s="2">
        <v>55393729</v>
      </c>
      <c r="EF462" s="2">
        <v>201</v>
      </c>
      <c r="EG462" s="2" t="s">
        <v>270</v>
      </c>
      <c r="EH462" s="2">
        <v>0</v>
      </c>
      <c r="EI462" s="2" t="s">
        <v>3</v>
      </c>
      <c r="EJ462" s="2">
        <v>2</v>
      </c>
      <c r="EK462" s="2">
        <v>1618</v>
      </c>
      <c r="EL462" s="2" t="s">
        <v>271</v>
      </c>
      <c r="EM462" s="2" t="s">
        <v>272</v>
      </c>
      <c r="EN462" s="2"/>
      <c r="EO462" s="2" t="s">
        <v>3</v>
      </c>
      <c r="EP462" s="2"/>
      <c r="EQ462" s="2">
        <v>0</v>
      </c>
      <c r="ER462" s="2">
        <v>54.9</v>
      </c>
      <c r="ES462" s="2">
        <v>54.9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>
        <v>0</v>
      </c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>
        <v>0</v>
      </c>
      <c r="FR462" s="2">
        <v>0</v>
      </c>
      <c r="FS462" s="2">
        <v>0</v>
      </c>
      <c r="FT462" s="2"/>
      <c r="FU462" s="2"/>
      <c r="FV462" s="2"/>
      <c r="FW462" s="2"/>
      <c r="FX462" s="2">
        <v>0</v>
      </c>
      <c r="FY462" s="2">
        <v>0</v>
      </c>
      <c r="FZ462" s="2"/>
      <c r="GA462" s="2" t="s">
        <v>3</v>
      </c>
      <c r="GB462" s="2"/>
      <c r="GC462" s="2"/>
      <c r="GD462" s="2">
        <v>1</v>
      </c>
      <c r="GE462" s="2"/>
      <c r="GF462" s="2">
        <v>1090024878</v>
      </c>
      <c r="GG462" s="2">
        <v>2</v>
      </c>
      <c r="GH462" s="2">
        <v>1</v>
      </c>
      <c r="GI462" s="2">
        <v>-2</v>
      </c>
      <c r="GJ462" s="2">
        <v>0</v>
      </c>
      <c r="GK462" s="2">
        <v>0</v>
      </c>
      <c r="GL462" s="2">
        <f t="shared" si="452"/>
        <v>0</v>
      </c>
      <c r="GM462" s="2">
        <f t="shared" si="453"/>
        <v>2745</v>
      </c>
      <c r="GN462" s="2">
        <f t="shared" si="454"/>
        <v>0</v>
      </c>
      <c r="GO462" s="2">
        <f t="shared" si="455"/>
        <v>2745</v>
      </c>
      <c r="GP462" s="2">
        <f t="shared" si="456"/>
        <v>0</v>
      </c>
      <c r="GQ462" s="2"/>
      <c r="GR462" s="2">
        <v>0</v>
      </c>
      <c r="GS462" s="2">
        <v>3</v>
      </c>
      <c r="GT462" s="2">
        <v>0</v>
      </c>
      <c r="GU462" s="2" t="s">
        <v>3</v>
      </c>
      <c r="GV462" s="2">
        <f t="shared" si="457"/>
        <v>0</v>
      </c>
      <c r="GW462" s="2">
        <v>1</v>
      </c>
      <c r="GX462" s="2">
        <f t="shared" si="458"/>
        <v>0</v>
      </c>
      <c r="GY462" s="2"/>
      <c r="GZ462" s="2"/>
      <c r="HA462" s="2">
        <v>0</v>
      </c>
      <c r="HB462" s="2">
        <v>0</v>
      </c>
      <c r="HC462" s="2">
        <f t="shared" si="459"/>
        <v>0</v>
      </c>
      <c r="HD462" s="2"/>
      <c r="HE462" s="2" t="s">
        <v>3</v>
      </c>
      <c r="HF462" s="2" t="s">
        <v>3</v>
      </c>
      <c r="HG462" s="2"/>
      <c r="HH462" s="2"/>
      <c r="HI462" s="2"/>
      <c r="HJ462" s="2"/>
      <c r="HK462" s="2"/>
      <c r="HL462" s="2"/>
      <c r="HM462" s="2" t="s">
        <v>3</v>
      </c>
      <c r="HN462" s="2" t="s">
        <v>3</v>
      </c>
      <c r="HO462" s="2" t="s">
        <v>3</v>
      </c>
      <c r="HP462" s="2" t="s">
        <v>3</v>
      </c>
      <c r="HQ462" s="2" t="s">
        <v>3</v>
      </c>
      <c r="HR462" s="2"/>
      <c r="HS462" s="2">
        <v>0</v>
      </c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>
        <v>0</v>
      </c>
      <c r="IL462" s="2"/>
      <c r="IM462" s="2"/>
      <c r="IN462" s="2"/>
      <c r="IO462" s="2"/>
      <c r="IP462" s="2"/>
      <c r="IQ462" s="2"/>
      <c r="IR462" s="2"/>
      <c r="IS462" s="2"/>
      <c r="IT462" s="2"/>
      <c r="IU462" s="2"/>
    </row>
    <row r="463" spans="1:255" x14ac:dyDescent="0.2">
      <c r="A463" s="3">
        <v>17</v>
      </c>
      <c r="B463" s="3">
        <v>1</v>
      </c>
      <c r="E463" s="3" t="s">
        <v>616</v>
      </c>
      <c r="F463" s="3" t="s">
        <v>617</v>
      </c>
      <c r="G463" s="3" t="s">
        <v>618</v>
      </c>
      <c r="H463" s="3" t="s">
        <v>268</v>
      </c>
      <c r="I463" s="3">
        <v>50</v>
      </c>
      <c r="J463" s="3">
        <v>0</v>
      </c>
      <c r="K463" s="3">
        <v>50</v>
      </c>
      <c r="O463" s="3">
        <f t="shared" si="435"/>
        <v>18967.95</v>
      </c>
      <c r="P463" s="3">
        <f t="shared" si="436"/>
        <v>18967.95</v>
      </c>
      <c r="Q463" s="3">
        <f t="shared" si="474"/>
        <v>0</v>
      </c>
      <c r="R463" s="3">
        <f t="shared" si="475"/>
        <v>0</v>
      </c>
      <c r="S463" s="3">
        <f t="shared" si="437"/>
        <v>0</v>
      </c>
      <c r="T463" s="3">
        <f t="shared" si="438"/>
        <v>0</v>
      </c>
      <c r="U463" s="3">
        <f t="shared" si="439"/>
        <v>0</v>
      </c>
      <c r="V463" s="3">
        <f t="shared" si="440"/>
        <v>0</v>
      </c>
      <c r="W463" s="3">
        <f t="shared" si="441"/>
        <v>0</v>
      </c>
      <c r="X463" s="3">
        <f t="shared" si="476"/>
        <v>0</v>
      </c>
      <c r="Y463" s="3">
        <f t="shared" si="477"/>
        <v>0</v>
      </c>
      <c r="AA463" s="3">
        <v>55929115</v>
      </c>
      <c r="AB463" s="3">
        <f t="shared" si="442"/>
        <v>54.9</v>
      </c>
      <c r="AC463" s="3">
        <f t="shared" si="478"/>
        <v>54.9</v>
      </c>
      <c r="AD463" s="3">
        <f t="shared" si="479"/>
        <v>0</v>
      </c>
      <c r="AE463" s="3">
        <f t="shared" si="480"/>
        <v>0</v>
      </c>
      <c r="AF463" s="3">
        <f t="shared" si="480"/>
        <v>0</v>
      </c>
      <c r="AG463" s="3">
        <f t="shared" si="443"/>
        <v>0</v>
      </c>
      <c r="AH463" s="3">
        <f t="shared" si="481"/>
        <v>0</v>
      </c>
      <c r="AI463" s="3">
        <f t="shared" si="481"/>
        <v>0</v>
      </c>
      <c r="AJ463" s="3">
        <f t="shared" si="444"/>
        <v>0</v>
      </c>
      <c r="AK463" s="3">
        <v>54.9</v>
      </c>
      <c r="AL463" s="3">
        <v>54.9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1</v>
      </c>
      <c r="AW463" s="3">
        <v>1</v>
      </c>
      <c r="AZ463" s="3">
        <v>1</v>
      </c>
      <c r="BA463" s="3">
        <v>1</v>
      </c>
      <c r="BB463" s="3">
        <v>1</v>
      </c>
      <c r="BC463" s="3">
        <v>6.91</v>
      </c>
      <c r="BD463" s="3" t="s">
        <v>3</v>
      </c>
      <c r="BE463" s="3" t="s">
        <v>3</v>
      </c>
      <c r="BF463" s="3" t="s">
        <v>3</v>
      </c>
      <c r="BG463" s="3" t="s">
        <v>3</v>
      </c>
      <c r="BH463" s="3">
        <v>3</v>
      </c>
      <c r="BI463" s="3">
        <v>2</v>
      </c>
      <c r="BJ463" s="3" t="s">
        <v>619</v>
      </c>
      <c r="BM463" s="3">
        <v>1618</v>
      </c>
      <c r="BN463" s="3">
        <v>0</v>
      </c>
      <c r="BO463" s="3" t="s">
        <v>617</v>
      </c>
      <c r="BP463" s="3">
        <v>1</v>
      </c>
      <c r="BQ463" s="3">
        <v>201</v>
      </c>
      <c r="BR463" s="3">
        <v>0</v>
      </c>
      <c r="BS463" s="3">
        <v>1</v>
      </c>
      <c r="BT463" s="3">
        <v>1</v>
      </c>
      <c r="BU463" s="3">
        <v>1</v>
      </c>
      <c r="BV463" s="3">
        <v>1</v>
      </c>
      <c r="BW463" s="3">
        <v>1</v>
      </c>
      <c r="BX463" s="3">
        <v>1</v>
      </c>
      <c r="BY463" s="3" t="s">
        <v>3</v>
      </c>
      <c r="BZ463" s="3">
        <v>0</v>
      </c>
      <c r="CA463" s="3">
        <v>0</v>
      </c>
      <c r="CB463" s="3" t="s">
        <v>3</v>
      </c>
      <c r="CE463" s="3">
        <v>1566</v>
      </c>
      <c r="CF463" s="3">
        <v>0</v>
      </c>
      <c r="CG463" s="3">
        <v>0</v>
      </c>
      <c r="CM463" s="3">
        <v>0</v>
      </c>
      <c r="CN463" s="3" t="s">
        <v>3</v>
      </c>
      <c r="CO463" s="3">
        <v>0</v>
      </c>
      <c r="CP463" s="3">
        <f t="shared" si="445"/>
        <v>18967.95</v>
      </c>
      <c r="CQ463" s="3">
        <f t="shared" si="446"/>
        <v>379.36</v>
      </c>
      <c r="CR463" s="3">
        <f t="shared" si="482"/>
        <v>0</v>
      </c>
      <c r="CS463" s="3">
        <f t="shared" si="483"/>
        <v>0</v>
      </c>
      <c r="CT463" s="3">
        <f t="shared" si="447"/>
        <v>0</v>
      </c>
      <c r="CU463" s="3">
        <f t="shared" si="448"/>
        <v>0</v>
      </c>
      <c r="CV463" s="3">
        <f t="shared" si="449"/>
        <v>0</v>
      </c>
      <c r="CW463" s="3">
        <f t="shared" si="450"/>
        <v>0</v>
      </c>
      <c r="CX463" s="3">
        <f t="shared" si="451"/>
        <v>0</v>
      </c>
      <c r="CY463" s="3">
        <f t="shared" si="484"/>
        <v>0</v>
      </c>
      <c r="CZ463" s="3">
        <f t="shared" si="485"/>
        <v>0</v>
      </c>
      <c r="DC463" s="3" t="s">
        <v>3</v>
      </c>
      <c r="DD463" s="3" t="s">
        <v>3</v>
      </c>
      <c r="DE463" s="3" t="s">
        <v>3</v>
      </c>
      <c r="DF463" s="3" t="s">
        <v>3</v>
      </c>
      <c r="DG463" s="3" t="s">
        <v>3</v>
      </c>
      <c r="DH463" s="3" t="s">
        <v>3</v>
      </c>
      <c r="DI463" s="3" t="s">
        <v>3</v>
      </c>
      <c r="DJ463" s="3" t="s">
        <v>3</v>
      </c>
      <c r="DK463" s="3" t="s">
        <v>3</v>
      </c>
      <c r="DL463" s="3" t="s">
        <v>3</v>
      </c>
      <c r="DM463" s="3" t="s">
        <v>3</v>
      </c>
      <c r="DN463" s="3">
        <v>0</v>
      </c>
      <c r="DO463" s="3">
        <v>0</v>
      </c>
      <c r="DP463" s="3">
        <v>1</v>
      </c>
      <c r="DQ463" s="3">
        <v>1</v>
      </c>
      <c r="DU463" s="3">
        <v>1010</v>
      </c>
      <c r="DV463" s="3" t="s">
        <v>268</v>
      </c>
      <c r="DW463" s="3" t="s">
        <v>268</v>
      </c>
      <c r="DX463" s="3">
        <v>1</v>
      </c>
      <c r="DZ463" s="3" t="s">
        <v>3</v>
      </c>
      <c r="EA463" s="3" t="s">
        <v>3</v>
      </c>
      <c r="EB463" s="3" t="s">
        <v>3</v>
      </c>
      <c r="EC463" s="3" t="s">
        <v>3</v>
      </c>
      <c r="EE463" s="3">
        <v>55393729</v>
      </c>
      <c r="EF463" s="3">
        <v>201</v>
      </c>
      <c r="EG463" s="3" t="s">
        <v>270</v>
      </c>
      <c r="EH463" s="3">
        <v>0</v>
      </c>
      <c r="EI463" s="3" t="s">
        <v>3</v>
      </c>
      <c r="EJ463" s="3">
        <v>2</v>
      </c>
      <c r="EK463" s="3">
        <v>1618</v>
      </c>
      <c r="EL463" s="3" t="s">
        <v>271</v>
      </c>
      <c r="EM463" s="3" t="s">
        <v>272</v>
      </c>
      <c r="EO463" s="3" t="s">
        <v>3</v>
      </c>
      <c r="EQ463" s="3">
        <v>0</v>
      </c>
      <c r="ER463" s="3">
        <v>54.9</v>
      </c>
      <c r="ES463" s="3">
        <v>54.9</v>
      </c>
      <c r="ET463" s="3">
        <v>0</v>
      </c>
      <c r="EU463" s="3">
        <v>0</v>
      </c>
      <c r="EV463" s="3">
        <v>0</v>
      </c>
      <c r="EW463" s="3">
        <v>0</v>
      </c>
      <c r="EX463" s="3">
        <v>0</v>
      </c>
      <c r="EY463" s="3">
        <v>0</v>
      </c>
      <c r="FQ463" s="3">
        <v>0</v>
      </c>
      <c r="FR463" s="3">
        <v>0</v>
      </c>
      <c r="FS463" s="3">
        <v>0</v>
      </c>
      <c r="FX463" s="3">
        <v>0</v>
      </c>
      <c r="FY463" s="3">
        <v>0</v>
      </c>
      <c r="GA463" s="3" t="s">
        <v>3</v>
      </c>
      <c r="GD463" s="3">
        <v>1</v>
      </c>
      <c r="GF463" s="3">
        <v>1090024878</v>
      </c>
      <c r="GG463" s="3">
        <v>2</v>
      </c>
      <c r="GH463" s="3">
        <v>1</v>
      </c>
      <c r="GI463" s="3">
        <v>2</v>
      </c>
      <c r="GJ463" s="3">
        <v>0</v>
      </c>
      <c r="GK463" s="3">
        <v>0</v>
      </c>
      <c r="GL463" s="3">
        <f t="shared" si="452"/>
        <v>0</v>
      </c>
      <c r="GM463" s="3">
        <f t="shared" si="453"/>
        <v>18967.95</v>
      </c>
      <c r="GN463" s="3">
        <f t="shared" si="454"/>
        <v>0</v>
      </c>
      <c r="GO463" s="3">
        <f t="shared" si="455"/>
        <v>18967.95</v>
      </c>
      <c r="GP463" s="3">
        <f t="shared" si="456"/>
        <v>0</v>
      </c>
      <c r="GR463" s="3">
        <v>0</v>
      </c>
      <c r="GS463" s="3">
        <v>3</v>
      </c>
      <c r="GT463" s="3">
        <v>0</v>
      </c>
      <c r="GU463" s="3" t="s">
        <v>3</v>
      </c>
      <c r="GV463" s="3">
        <f t="shared" si="457"/>
        <v>0</v>
      </c>
      <c r="GW463" s="3">
        <v>1</v>
      </c>
      <c r="GX463" s="3">
        <f t="shared" si="458"/>
        <v>0</v>
      </c>
      <c r="HA463" s="3">
        <v>0</v>
      </c>
      <c r="HB463" s="3">
        <v>0</v>
      </c>
      <c r="HC463" s="3">
        <f t="shared" si="459"/>
        <v>0</v>
      </c>
      <c r="HE463" s="3" t="s">
        <v>3</v>
      </c>
      <c r="HF463" s="3" t="s">
        <v>3</v>
      </c>
      <c r="HM463" s="3" t="s">
        <v>3</v>
      </c>
      <c r="HN463" s="3" t="s">
        <v>3</v>
      </c>
      <c r="HO463" s="3" t="s">
        <v>3</v>
      </c>
      <c r="HP463" s="3" t="s">
        <v>3</v>
      </c>
      <c r="HQ463" s="3" t="s">
        <v>3</v>
      </c>
      <c r="HS463" s="3">
        <v>0</v>
      </c>
      <c r="IK463" s="3">
        <v>0</v>
      </c>
    </row>
    <row r="464" spans="1:255" x14ac:dyDescent="0.2">
      <c r="A464" s="2">
        <v>17</v>
      </c>
      <c r="B464" s="2">
        <v>1</v>
      </c>
      <c r="C464" s="2"/>
      <c r="D464" s="2"/>
      <c r="E464" s="2" t="s">
        <v>620</v>
      </c>
      <c r="F464" s="2" t="s">
        <v>621</v>
      </c>
      <c r="G464" s="2" t="s">
        <v>622</v>
      </c>
      <c r="H464" s="2" t="s">
        <v>161</v>
      </c>
      <c r="I464" s="2">
        <v>40</v>
      </c>
      <c r="J464" s="2">
        <v>0</v>
      </c>
      <c r="K464" s="2">
        <v>40</v>
      </c>
      <c r="L464" s="2"/>
      <c r="M464" s="2"/>
      <c r="N464" s="2"/>
      <c r="O464" s="2">
        <f t="shared" si="435"/>
        <v>10074</v>
      </c>
      <c r="P464" s="2">
        <f t="shared" si="436"/>
        <v>10074</v>
      </c>
      <c r="Q464" s="2">
        <f t="shared" si="474"/>
        <v>0</v>
      </c>
      <c r="R464" s="2">
        <f t="shared" si="475"/>
        <v>0</v>
      </c>
      <c r="S464" s="2">
        <f t="shared" si="437"/>
        <v>0</v>
      </c>
      <c r="T464" s="2">
        <f t="shared" si="438"/>
        <v>0</v>
      </c>
      <c r="U464" s="2">
        <f t="shared" si="439"/>
        <v>0</v>
      </c>
      <c r="V464" s="2">
        <f t="shared" si="440"/>
        <v>0</v>
      </c>
      <c r="W464" s="2">
        <f t="shared" si="441"/>
        <v>0</v>
      </c>
      <c r="X464" s="2">
        <f t="shared" si="476"/>
        <v>0</v>
      </c>
      <c r="Y464" s="2">
        <f t="shared" si="477"/>
        <v>0</v>
      </c>
      <c r="Z464" s="2"/>
      <c r="AA464" s="2">
        <v>55929113</v>
      </c>
      <c r="AB464" s="2">
        <f t="shared" si="442"/>
        <v>251.85</v>
      </c>
      <c r="AC464" s="2">
        <f t="shared" si="478"/>
        <v>251.85</v>
      </c>
      <c r="AD464" s="2">
        <f t="shared" si="479"/>
        <v>0</v>
      </c>
      <c r="AE464" s="2">
        <f t="shared" si="480"/>
        <v>0</v>
      </c>
      <c r="AF464" s="2">
        <f t="shared" si="480"/>
        <v>0</v>
      </c>
      <c r="AG464" s="2">
        <f t="shared" si="443"/>
        <v>0</v>
      </c>
      <c r="AH464" s="2">
        <f t="shared" si="481"/>
        <v>0</v>
      </c>
      <c r="AI464" s="2">
        <f t="shared" si="481"/>
        <v>0</v>
      </c>
      <c r="AJ464" s="2">
        <f t="shared" si="444"/>
        <v>0</v>
      </c>
      <c r="AK464" s="2">
        <v>251.85</v>
      </c>
      <c r="AL464" s="2">
        <v>251.85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1</v>
      </c>
      <c r="AW464" s="2">
        <v>1</v>
      </c>
      <c r="AX464" s="2"/>
      <c r="AY464" s="2"/>
      <c r="AZ464" s="2">
        <v>1</v>
      </c>
      <c r="BA464" s="2">
        <v>1</v>
      </c>
      <c r="BB464" s="2">
        <v>1</v>
      </c>
      <c r="BC464" s="2">
        <v>1</v>
      </c>
      <c r="BD464" s="2" t="s">
        <v>3</v>
      </c>
      <c r="BE464" s="2" t="s">
        <v>3</v>
      </c>
      <c r="BF464" s="2" t="s">
        <v>3</v>
      </c>
      <c r="BG464" s="2" t="s">
        <v>3</v>
      </c>
      <c r="BH464" s="2">
        <v>3</v>
      </c>
      <c r="BI464" s="2">
        <v>2</v>
      </c>
      <c r="BJ464" s="2" t="s">
        <v>621</v>
      </c>
      <c r="BK464" s="2"/>
      <c r="BL464" s="2"/>
      <c r="BM464" s="2">
        <v>400005</v>
      </c>
      <c r="BN464" s="2">
        <v>0</v>
      </c>
      <c r="BO464" s="2" t="s">
        <v>3</v>
      </c>
      <c r="BP464" s="2">
        <v>0</v>
      </c>
      <c r="BQ464" s="2">
        <v>213</v>
      </c>
      <c r="BR464" s="2">
        <v>0</v>
      </c>
      <c r="BS464" s="2">
        <v>1</v>
      </c>
      <c r="BT464" s="2">
        <v>1</v>
      </c>
      <c r="BU464" s="2">
        <v>1</v>
      </c>
      <c r="BV464" s="2">
        <v>1</v>
      </c>
      <c r="BW464" s="2">
        <v>1</v>
      </c>
      <c r="BX464" s="2">
        <v>1</v>
      </c>
      <c r="BY464" s="2" t="s">
        <v>3</v>
      </c>
      <c r="BZ464" s="2">
        <v>0</v>
      </c>
      <c r="CA464" s="2">
        <v>0</v>
      </c>
      <c r="CB464" s="2" t="s">
        <v>3</v>
      </c>
      <c r="CC464" s="2"/>
      <c r="CD464" s="2"/>
      <c r="CE464" s="2">
        <v>1566</v>
      </c>
      <c r="CF464" s="2">
        <v>0</v>
      </c>
      <c r="CG464" s="2">
        <v>0</v>
      </c>
      <c r="CH464" s="2"/>
      <c r="CI464" s="2"/>
      <c r="CJ464" s="2"/>
      <c r="CK464" s="2"/>
      <c r="CL464" s="2"/>
      <c r="CM464" s="2">
        <v>0</v>
      </c>
      <c r="CN464" s="2" t="s">
        <v>3</v>
      </c>
      <c r="CO464" s="2">
        <v>0</v>
      </c>
      <c r="CP464" s="2">
        <f t="shared" si="445"/>
        <v>10074</v>
      </c>
      <c r="CQ464" s="2">
        <f t="shared" si="446"/>
        <v>251.85</v>
      </c>
      <c r="CR464" s="2">
        <f t="shared" si="482"/>
        <v>0</v>
      </c>
      <c r="CS464" s="2">
        <f t="shared" si="483"/>
        <v>0</v>
      </c>
      <c r="CT464" s="2">
        <f t="shared" si="447"/>
        <v>0</v>
      </c>
      <c r="CU464" s="2">
        <f t="shared" si="448"/>
        <v>0</v>
      </c>
      <c r="CV464" s="2">
        <f t="shared" si="449"/>
        <v>0</v>
      </c>
      <c r="CW464" s="2">
        <f t="shared" si="450"/>
        <v>0</v>
      </c>
      <c r="CX464" s="2">
        <f t="shared" si="451"/>
        <v>0</v>
      </c>
      <c r="CY464" s="2">
        <f t="shared" si="484"/>
        <v>0</v>
      </c>
      <c r="CZ464" s="2">
        <f t="shared" si="485"/>
        <v>0</v>
      </c>
      <c r="DA464" s="2"/>
      <c r="DB464" s="2"/>
      <c r="DC464" s="2" t="s">
        <v>3</v>
      </c>
      <c r="DD464" s="2" t="s">
        <v>3</v>
      </c>
      <c r="DE464" s="2" t="s">
        <v>3</v>
      </c>
      <c r="DF464" s="2" t="s">
        <v>3</v>
      </c>
      <c r="DG464" s="2" t="s">
        <v>3</v>
      </c>
      <c r="DH464" s="2" t="s">
        <v>3</v>
      </c>
      <c r="DI464" s="2" t="s">
        <v>3</v>
      </c>
      <c r="DJ464" s="2" t="s">
        <v>3</v>
      </c>
      <c r="DK464" s="2" t="s">
        <v>3</v>
      </c>
      <c r="DL464" s="2" t="s">
        <v>3</v>
      </c>
      <c r="DM464" s="2" t="s">
        <v>3</v>
      </c>
      <c r="DN464" s="2">
        <v>0</v>
      </c>
      <c r="DO464" s="2">
        <v>0</v>
      </c>
      <c r="DP464" s="2">
        <v>1</v>
      </c>
      <c r="DQ464" s="2">
        <v>1</v>
      </c>
      <c r="DR464" s="2"/>
      <c r="DS464" s="2"/>
      <c r="DT464" s="2"/>
      <c r="DU464" s="2">
        <v>1013</v>
      </c>
      <c r="DV464" s="2" t="s">
        <v>161</v>
      </c>
      <c r="DW464" s="2" t="s">
        <v>161</v>
      </c>
      <c r="DX464" s="2">
        <v>1</v>
      </c>
      <c r="DY464" s="2"/>
      <c r="DZ464" s="2" t="s">
        <v>3</v>
      </c>
      <c r="EA464" s="2" t="s">
        <v>3</v>
      </c>
      <c r="EB464" s="2" t="s">
        <v>3</v>
      </c>
      <c r="EC464" s="2" t="s">
        <v>3</v>
      </c>
      <c r="ED464" s="2"/>
      <c r="EE464" s="2">
        <v>55393628</v>
      </c>
      <c r="EF464" s="2">
        <v>213</v>
      </c>
      <c r="EG464" s="2" t="s">
        <v>208</v>
      </c>
      <c r="EH464" s="2">
        <v>0</v>
      </c>
      <c r="EI464" s="2" t="s">
        <v>3</v>
      </c>
      <c r="EJ464" s="2">
        <v>1</v>
      </c>
      <c r="EK464" s="2">
        <v>400005</v>
      </c>
      <c r="EL464" s="2" t="s">
        <v>208</v>
      </c>
      <c r="EM464" s="2" t="s">
        <v>209</v>
      </c>
      <c r="EN464" s="2"/>
      <c r="EO464" s="2" t="s">
        <v>3</v>
      </c>
      <c r="EP464" s="2"/>
      <c r="EQ464" s="2">
        <v>16</v>
      </c>
      <c r="ER464" s="2">
        <v>0</v>
      </c>
      <c r="ES464" s="2">
        <v>251.85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>
        <v>0</v>
      </c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>
        <v>0</v>
      </c>
      <c r="FR464" s="2">
        <v>0</v>
      </c>
      <c r="FS464" s="2">
        <v>0</v>
      </c>
      <c r="FT464" s="2"/>
      <c r="FU464" s="2"/>
      <c r="FV464" s="2"/>
      <c r="FW464" s="2"/>
      <c r="FX464" s="2">
        <v>0</v>
      </c>
      <c r="FY464" s="2">
        <v>0</v>
      </c>
      <c r="FZ464" s="2"/>
      <c r="GA464" s="2" t="s">
        <v>623</v>
      </c>
      <c r="GB464" s="2"/>
      <c r="GC464" s="2"/>
      <c r="GD464" s="2">
        <v>1</v>
      </c>
      <c r="GE464" s="2"/>
      <c r="GF464" s="2">
        <v>-859609094</v>
      </c>
      <c r="GG464" s="2">
        <v>2</v>
      </c>
      <c r="GH464" s="2">
        <v>4</v>
      </c>
      <c r="GI464" s="2">
        <v>-2</v>
      </c>
      <c r="GJ464" s="2">
        <v>0</v>
      </c>
      <c r="GK464" s="2">
        <v>0</v>
      </c>
      <c r="GL464" s="2">
        <f t="shared" si="452"/>
        <v>0</v>
      </c>
      <c r="GM464" s="2">
        <f t="shared" si="453"/>
        <v>10074</v>
      </c>
      <c r="GN464" s="2">
        <f t="shared" si="454"/>
        <v>0</v>
      </c>
      <c r="GO464" s="2">
        <f t="shared" si="455"/>
        <v>10074</v>
      </c>
      <c r="GP464" s="2">
        <f t="shared" si="456"/>
        <v>0</v>
      </c>
      <c r="GQ464" s="2"/>
      <c r="GR464" s="2">
        <v>1</v>
      </c>
      <c r="GS464" s="2">
        <v>2</v>
      </c>
      <c r="GT464" s="2">
        <v>0</v>
      </c>
      <c r="GU464" s="2" t="s">
        <v>3</v>
      </c>
      <c r="GV464" s="2">
        <f t="shared" si="457"/>
        <v>0</v>
      </c>
      <c r="GW464" s="2">
        <v>1</v>
      </c>
      <c r="GX464" s="2">
        <f t="shared" si="458"/>
        <v>0</v>
      </c>
      <c r="GY464" s="2"/>
      <c r="GZ464" s="2"/>
      <c r="HA464" s="2">
        <v>0</v>
      </c>
      <c r="HB464" s="2">
        <v>0</v>
      </c>
      <c r="HC464" s="2">
        <f t="shared" si="459"/>
        <v>0</v>
      </c>
      <c r="HD464" s="2"/>
      <c r="HE464" s="2" t="s">
        <v>211</v>
      </c>
      <c r="HF464" s="2" t="s">
        <v>30</v>
      </c>
      <c r="HG464" s="2"/>
      <c r="HH464" s="2"/>
      <c r="HI464" s="2"/>
      <c r="HJ464" s="2"/>
      <c r="HK464" s="2"/>
      <c r="HL464" s="2"/>
      <c r="HM464" s="2" t="s">
        <v>3</v>
      </c>
      <c r="HN464" s="2" t="s">
        <v>3</v>
      </c>
      <c r="HO464" s="2" t="s">
        <v>3</v>
      </c>
      <c r="HP464" s="2" t="s">
        <v>3</v>
      </c>
      <c r="HQ464" s="2" t="s">
        <v>3</v>
      </c>
      <c r="HR464" s="2"/>
      <c r="HS464" s="2">
        <v>0</v>
      </c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>
        <v>0</v>
      </c>
      <c r="IL464" s="2"/>
      <c r="IM464" s="2"/>
      <c r="IN464" s="2"/>
      <c r="IO464" s="2"/>
      <c r="IP464" s="2"/>
      <c r="IQ464" s="2"/>
      <c r="IR464" s="2"/>
      <c r="IS464" s="2"/>
      <c r="IT464" s="2"/>
      <c r="IU464" s="2"/>
    </row>
    <row r="465" spans="1:255" x14ac:dyDescent="0.2">
      <c r="A465" s="3">
        <v>17</v>
      </c>
      <c r="B465" s="3">
        <v>1</v>
      </c>
      <c r="E465" s="3" t="s">
        <v>620</v>
      </c>
      <c r="F465" s="3" t="s">
        <v>621</v>
      </c>
      <c r="G465" s="3" t="s">
        <v>622</v>
      </c>
      <c r="H465" s="3" t="s">
        <v>161</v>
      </c>
      <c r="I465" s="3">
        <v>40</v>
      </c>
      <c r="J465" s="3">
        <v>0</v>
      </c>
      <c r="K465" s="3">
        <v>40</v>
      </c>
      <c r="O465" s="3">
        <f t="shared" si="435"/>
        <v>99128.16</v>
      </c>
      <c r="P465" s="3">
        <f t="shared" si="436"/>
        <v>99128.16</v>
      </c>
      <c r="Q465" s="3">
        <f t="shared" si="474"/>
        <v>0</v>
      </c>
      <c r="R465" s="3">
        <f t="shared" si="475"/>
        <v>0</v>
      </c>
      <c r="S465" s="3">
        <f t="shared" si="437"/>
        <v>0</v>
      </c>
      <c r="T465" s="3">
        <f t="shared" si="438"/>
        <v>0</v>
      </c>
      <c r="U465" s="3">
        <f t="shared" si="439"/>
        <v>0</v>
      </c>
      <c r="V465" s="3">
        <f t="shared" si="440"/>
        <v>0</v>
      </c>
      <c r="W465" s="3">
        <f t="shared" si="441"/>
        <v>0</v>
      </c>
      <c r="X465" s="3">
        <f t="shared" si="476"/>
        <v>0</v>
      </c>
      <c r="Y465" s="3">
        <f t="shared" si="477"/>
        <v>0</v>
      </c>
      <c r="AA465" s="3">
        <v>55929115</v>
      </c>
      <c r="AB465" s="3">
        <f t="shared" si="442"/>
        <v>251.85</v>
      </c>
      <c r="AC465" s="3">
        <f t="shared" si="478"/>
        <v>251.85</v>
      </c>
      <c r="AD465" s="3">
        <f t="shared" si="479"/>
        <v>0</v>
      </c>
      <c r="AE465" s="3">
        <f t="shared" si="480"/>
        <v>0</v>
      </c>
      <c r="AF465" s="3">
        <f t="shared" si="480"/>
        <v>0</v>
      </c>
      <c r="AG465" s="3">
        <f t="shared" si="443"/>
        <v>0</v>
      </c>
      <c r="AH465" s="3">
        <f t="shared" si="481"/>
        <v>0</v>
      </c>
      <c r="AI465" s="3">
        <f t="shared" si="481"/>
        <v>0</v>
      </c>
      <c r="AJ465" s="3">
        <f t="shared" si="444"/>
        <v>0</v>
      </c>
      <c r="AK465" s="3">
        <v>251.85</v>
      </c>
      <c r="AL465" s="3">
        <v>251.85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1</v>
      </c>
      <c r="AW465" s="3">
        <v>1</v>
      </c>
      <c r="AZ465" s="3">
        <v>1</v>
      </c>
      <c r="BA465" s="3">
        <v>1</v>
      </c>
      <c r="BB465" s="3">
        <v>1</v>
      </c>
      <c r="BC465" s="3">
        <v>9.84</v>
      </c>
      <c r="BD465" s="3" t="s">
        <v>3</v>
      </c>
      <c r="BE465" s="3" t="s">
        <v>3</v>
      </c>
      <c r="BF465" s="3" t="s">
        <v>3</v>
      </c>
      <c r="BG465" s="3" t="s">
        <v>3</v>
      </c>
      <c r="BH465" s="3">
        <v>3</v>
      </c>
      <c r="BI465" s="3">
        <v>2</v>
      </c>
      <c r="BJ465" s="3" t="s">
        <v>621</v>
      </c>
      <c r="BM465" s="3">
        <v>400005</v>
      </c>
      <c r="BN465" s="3">
        <v>0</v>
      </c>
      <c r="BO465" s="3" t="s">
        <v>3</v>
      </c>
      <c r="BP465" s="3">
        <v>0</v>
      </c>
      <c r="BQ465" s="3">
        <v>213</v>
      </c>
      <c r="BR465" s="3">
        <v>0</v>
      </c>
      <c r="BS465" s="3">
        <v>1</v>
      </c>
      <c r="BT465" s="3">
        <v>1</v>
      </c>
      <c r="BU465" s="3">
        <v>1</v>
      </c>
      <c r="BV465" s="3">
        <v>1</v>
      </c>
      <c r="BW465" s="3">
        <v>1</v>
      </c>
      <c r="BX465" s="3">
        <v>1</v>
      </c>
      <c r="BY465" s="3" t="s">
        <v>3</v>
      </c>
      <c r="BZ465" s="3">
        <v>0</v>
      </c>
      <c r="CA465" s="3">
        <v>0</v>
      </c>
      <c r="CB465" s="3" t="s">
        <v>3</v>
      </c>
      <c r="CE465" s="3">
        <v>1566</v>
      </c>
      <c r="CF465" s="3">
        <v>0</v>
      </c>
      <c r="CG465" s="3">
        <v>0</v>
      </c>
      <c r="CM465" s="3">
        <v>0</v>
      </c>
      <c r="CN465" s="3" t="s">
        <v>3</v>
      </c>
      <c r="CO465" s="3">
        <v>0</v>
      </c>
      <c r="CP465" s="3">
        <f t="shared" si="445"/>
        <v>99128.16</v>
      </c>
      <c r="CQ465" s="3">
        <f t="shared" si="446"/>
        <v>2478.1999999999998</v>
      </c>
      <c r="CR465" s="3">
        <f t="shared" si="482"/>
        <v>0</v>
      </c>
      <c r="CS465" s="3">
        <f t="shared" si="483"/>
        <v>0</v>
      </c>
      <c r="CT465" s="3">
        <f t="shared" si="447"/>
        <v>0</v>
      </c>
      <c r="CU465" s="3">
        <f t="shared" si="448"/>
        <v>0</v>
      </c>
      <c r="CV465" s="3">
        <f t="shared" si="449"/>
        <v>0</v>
      </c>
      <c r="CW465" s="3">
        <f t="shared" si="450"/>
        <v>0</v>
      </c>
      <c r="CX465" s="3">
        <f t="shared" si="451"/>
        <v>0</v>
      </c>
      <c r="CY465" s="3">
        <f t="shared" si="484"/>
        <v>0</v>
      </c>
      <c r="CZ465" s="3">
        <f t="shared" si="485"/>
        <v>0</v>
      </c>
      <c r="DC465" s="3" t="s">
        <v>3</v>
      </c>
      <c r="DD465" s="3" t="s">
        <v>3</v>
      </c>
      <c r="DE465" s="3" t="s">
        <v>3</v>
      </c>
      <c r="DF465" s="3" t="s">
        <v>3</v>
      </c>
      <c r="DG465" s="3" t="s">
        <v>3</v>
      </c>
      <c r="DH465" s="3" t="s">
        <v>3</v>
      </c>
      <c r="DI465" s="3" t="s">
        <v>3</v>
      </c>
      <c r="DJ465" s="3" t="s">
        <v>3</v>
      </c>
      <c r="DK465" s="3" t="s">
        <v>3</v>
      </c>
      <c r="DL465" s="3" t="s">
        <v>3</v>
      </c>
      <c r="DM465" s="3" t="s">
        <v>3</v>
      </c>
      <c r="DN465" s="3">
        <v>0</v>
      </c>
      <c r="DO465" s="3">
        <v>0</v>
      </c>
      <c r="DP465" s="3">
        <v>1</v>
      </c>
      <c r="DQ465" s="3">
        <v>1</v>
      </c>
      <c r="DU465" s="3">
        <v>1013</v>
      </c>
      <c r="DV465" s="3" t="s">
        <v>161</v>
      </c>
      <c r="DW465" s="3" t="s">
        <v>161</v>
      </c>
      <c r="DX465" s="3">
        <v>1</v>
      </c>
      <c r="DZ465" s="3" t="s">
        <v>3</v>
      </c>
      <c r="EA465" s="3" t="s">
        <v>3</v>
      </c>
      <c r="EB465" s="3" t="s">
        <v>3</v>
      </c>
      <c r="EC465" s="3" t="s">
        <v>3</v>
      </c>
      <c r="EE465" s="3">
        <v>55393628</v>
      </c>
      <c r="EF465" s="3">
        <v>213</v>
      </c>
      <c r="EG465" s="3" t="s">
        <v>208</v>
      </c>
      <c r="EH465" s="3">
        <v>0</v>
      </c>
      <c r="EI465" s="3" t="s">
        <v>3</v>
      </c>
      <c r="EJ465" s="3">
        <v>1</v>
      </c>
      <c r="EK465" s="3">
        <v>400005</v>
      </c>
      <c r="EL465" s="3" t="s">
        <v>208</v>
      </c>
      <c r="EM465" s="3" t="s">
        <v>209</v>
      </c>
      <c r="EO465" s="3" t="s">
        <v>3</v>
      </c>
      <c r="EQ465" s="3">
        <v>16</v>
      </c>
      <c r="ER465" s="3">
        <v>0</v>
      </c>
      <c r="ES465" s="3">
        <v>251.85</v>
      </c>
      <c r="ET465" s="3">
        <v>0</v>
      </c>
      <c r="EU465" s="3">
        <v>0</v>
      </c>
      <c r="EV465" s="3">
        <v>0</v>
      </c>
      <c r="EW465" s="3">
        <v>0</v>
      </c>
      <c r="EX465" s="3">
        <v>0</v>
      </c>
      <c r="EY465" s="3">
        <v>0</v>
      </c>
      <c r="EZ465" s="3">
        <v>5</v>
      </c>
      <c r="FC465" s="3">
        <v>1</v>
      </c>
      <c r="FD465" s="3">
        <v>18</v>
      </c>
      <c r="FF465" s="3">
        <v>2964.11</v>
      </c>
      <c r="FQ465" s="3">
        <v>0</v>
      </c>
      <c r="FR465" s="3">
        <v>0</v>
      </c>
      <c r="FS465" s="3">
        <v>0</v>
      </c>
      <c r="FX465" s="3">
        <v>0</v>
      </c>
      <c r="FY465" s="3">
        <v>0</v>
      </c>
      <c r="GA465" s="3" t="s">
        <v>623</v>
      </c>
      <c r="GD465" s="3">
        <v>1</v>
      </c>
      <c r="GF465" s="3">
        <v>-859609094</v>
      </c>
      <c r="GG465" s="3">
        <v>2</v>
      </c>
      <c r="GH465" s="3">
        <v>3</v>
      </c>
      <c r="GI465" s="3">
        <v>5</v>
      </c>
      <c r="GJ465" s="3">
        <v>0</v>
      </c>
      <c r="GK465" s="3">
        <v>0</v>
      </c>
      <c r="GL465" s="3">
        <f t="shared" si="452"/>
        <v>0</v>
      </c>
      <c r="GM465" s="3">
        <f t="shared" si="453"/>
        <v>99128.16</v>
      </c>
      <c r="GN465" s="3">
        <f t="shared" si="454"/>
        <v>0</v>
      </c>
      <c r="GO465" s="3">
        <f t="shared" si="455"/>
        <v>99128.16</v>
      </c>
      <c r="GP465" s="3">
        <f t="shared" si="456"/>
        <v>0</v>
      </c>
      <c r="GR465" s="3">
        <v>1</v>
      </c>
      <c r="GS465" s="3">
        <v>1</v>
      </c>
      <c r="GT465" s="3">
        <v>0</v>
      </c>
      <c r="GU465" s="3" t="s">
        <v>3</v>
      </c>
      <c r="GV465" s="3">
        <f t="shared" si="457"/>
        <v>0</v>
      </c>
      <c r="GW465" s="3">
        <v>1</v>
      </c>
      <c r="GX465" s="3">
        <f t="shared" si="458"/>
        <v>0</v>
      </c>
      <c r="HA465" s="3">
        <v>0</v>
      </c>
      <c r="HB465" s="3">
        <v>0</v>
      </c>
      <c r="HC465" s="3">
        <f t="shared" si="459"/>
        <v>0</v>
      </c>
      <c r="HE465" s="3" t="s">
        <v>211</v>
      </c>
      <c r="HF465" s="3" t="s">
        <v>30</v>
      </c>
      <c r="HM465" s="3" t="s">
        <v>3</v>
      </c>
      <c r="HN465" s="3" t="s">
        <v>3</v>
      </c>
      <c r="HO465" s="3" t="s">
        <v>3</v>
      </c>
      <c r="HP465" s="3" t="s">
        <v>3</v>
      </c>
      <c r="HQ465" s="3" t="s">
        <v>3</v>
      </c>
      <c r="HS465" s="3">
        <v>0</v>
      </c>
      <c r="IK465" s="3">
        <v>0</v>
      </c>
    </row>
    <row r="466" spans="1:255" x14ac:dyDescent="0.2">
      <c r="A466" s="2">
        <v>17</v>
      </c>
      <c r="B466" s="2">
        <v>1</v>
      </c>
      <c r="C466" s="2">
        <f>ROW(SmtRes!A702)</f>
        <v>702</v>
      </c>
      <c r="D466" s="2">
        <f>ROW(EtalonRes!A804)</f>
        <v>804</v>
      </c>
      <c r="E466" s="2" t="s">
        <v>624</v>
      </c>
      <c r="F466" s="2" t="s">
        <v>625</v>
      </c>
      <c r="G466" s="2" t="s">
        <v>626</v>
      </c>
      <c r="H466" s="2" t="s">
        <v>87</v>
      </c>
      <c r="I466" s="2">
        <f>ROUND((50*3)/100,9)</f>
        <v>1.5</v>
      </c>
      <c r="J466" s="2">
        <v>0</v>
      </c>
      <c r="K466" s="2">
        <f>ROUND((50*3)/100,9)</f>
        <v>1.5</v>
      </c>
      <c r="L466" s="2"/>
      <c r="M466" s="2"/>
      <c r="N466" s="2"/>
      <c r="O466" s="2">
        <f t="shared" si="435"/>
        <v>111.28</v>
      </c>
      <c r="P466" s="2">
        <f t="shared" si="436"/>
        <v>5.0599999999999996</v>
      </c>
      <c r="Q466" s="2">
        <f>(ROUND((ROUND((((ET466*1.2))*AV466*I466),2)*BB466),2)+ROUND((ROUND(((AE466-((EU466*1.2)))*AV466*I466),2)*BS466),2))</f>
        <v>2.68</v>
      </c>
      <c r="R466" s="2">
        <f>(ROUND((ROUND((((EU466*1.2))*AV466*I466),2)*BS466),2)+ROUND((ROUND(((AE466-((EU466*1.2)))*AV466*I466),2)*BS466),2))</f>
        <v>0.47</v>
      </c>
      <c r="S466" s="2">
        <f t="shared" si="437"/>
        <v>103.54</v>
      </c>
      <c r="T466" s="2">
        <f t="shared" si="438"/>
        <v>0</v>
      </c>
      <c r="U466" s="2">
        <f t="shared" si="439"/>
        <v>9.1026179999999997</v>
      </c>
      <c r="V466" s="2">
        <f t="shared" si="440"/>
        <v>0</v>
      </c>
      <c r="W466" s="2">
        <f t="shared" si="441"/>
        <v>0</v>
      </c>
      <c r="X466" s="2">
        <f>(ROUND((((S466+ROUND((ROUND((((EU466*1.2))*AV466*I466),2)*BS466),2))*AT466)/100),2)+ROUND(((ROUND((ROUND(((AE466-((EU466*1.2)))*AV466*I466),2)*BS466),2)*AT466)/100),2))</f>
        <v>100.89</v>
      </c>
      <c r="Y466" s="2">
        <f>(ROUND((((S466+ROUND((ROUND((((EU466*1.2))*AV466*I466),2)*BS466),2))*AU466)/100),2)+ROUND(((ROUND((ROUND(((AE466-((EU466*1.2)))*AV466*I466),2)*BS466),2)*AU466)/100),2))</f>
        <v>53.05</v>
      </c>
      <c r="Z466" s="2"/>
      <c r="AA466" s="2">
        <v>55929113</v>
      </c>
      <c r="AB466" s="2">
        <f t="shared" si="442"/>
        <v>71.001999999999995</v>
      </c>
      <c r="AC466" s="2">
        <f>ROUND(((ES466*1)),6)</f>
        <v>3.37</v>
      </c>
      <c r="AD466" s="2">
        <f>ROUND(((((ET466*1.2))-((EU466*1.2)))+AE466),6)</f>
        <v>1.704</v>
      </c>
      <c r="AE466" s="2">
        <f>ROUND(((EU466*1.2)),6)</f>
        <v>0.3</v>
      </c>
      <c r="AF466" s="2">
        <f>ROUND(((EV466*1.2)),6)</f>
        <v>65.927999999999997</v>
      </c>
      <c r="AG466" s="2">
        <f t="shared" si="443"/>
        <v>0</v>
      </c>
      <c r="AH466" s="2">
        <f>((EW466*1.2))</f>
        <v>5.7960000000000003</v>
      </c>
      <c r="AI466" s="2">
        <f>((EX466*1.2))</f>
        <v>0</v>
      </c>
      <c r="AJ466" s="2">
        <f t="shared" si="444"/>
        <v>0</v>
      </c>
      <c r="AK466" s="2">
        <v>59.73</v>
      </c>
      <c r="AL466" s="2">
        <v>3.37</v>
      </c>
      <c r="AM466" s="2">
        <v>1.42</v>
      </c>
      <c r="AN466" s="2">
        <v>0.25</v>
      </c>
      <c r="AO466" s="2">
        <v>54.94</v>
      </c>
      <c r="AP466" s="2">
        <v>0</v>
      </c>
      <c r="AQ466" s="2">
        <v>4.83</v>
      </c>
      <c r="AR466" s="2">
        <v>0</v>
      </c>
      <c r="AS466" s="2">
        <v>0</v>
      </c>
      <c r="AT466" s="2">
        <v>97</v>
      </c>
      <c r="AU466" s="2">
        <v>51</v>
      </c>
      <c r="AV466" s="2">
        <v>1.0469999999999999</v>
      </c>
      <c r="AW466" s="2">
        <v>1</v>
      </c>
      <c r="AX466" s="2"/>
      <c r="AY466" s="2"/>
      <c r="AZ466" s="2">
        <v>1</v>
      </c>
      <c r="BA466" s="2">
        <v>1</v>
      </c>
      <c r="BB466" s="2">
        <v>1</v>
      </c>
      <c r="BC466" s="2">
        <v>1</v>
      </c>
      <c r="BD466" s="2" t="s">
        <v>3</v>
      </c>
      <c r="BE466" s="2" t="s">
        <v>3</v>
      </c>
      <c r="BF466" s="2" t="s">
        <v>3</v>
      </c>
      <c r="BG466" s="2" t="s">
        <v>3</v>
      </c>
      <c r="BH466" s="2">
        <v>0</v>
      </c>
      <c r="BI466" s="2">
        <v>2</v>
      </c>
      <c r="BJ466" s="2" t="s">
        <v>627</v>
      </c>
      <c r="BK466" s="2"/>
      <c r="BL466" s="2"/>
      <c r="BM466" s="2">
        <v>67</v>
      </c>
      <c r="BN466" s="2">
        <v>0</v>
      </c>
      <c r="BO466" s="2" t="s">
        <v>625</v>
      </c>
      <c r="BP466" s="2">
        <v>1</v>
      </c>
      <c r="BQ466" s="2">
        <v>40</v>
      </c>
      <c r="BR466" s="2">
        <v>0</v>
      </c>
      <c r="BS466" s="2">
        <v>1</v>
      </c>
      <c r="BT466" s="2">
        <v>1</v>
      </c>
      <c r="BU466" s="2">
        <v>1</v>
      </c>
      <c r="BV466" s="2">
        <v>1</v>
      </c>
      <c r="BW466" s="2">
        <v>1</v>
      </c>
      <c r="BX466" s="2">
        <v>1</v>
      </c>
      <c r="BY466" s="2" t="s">
        <v>3</v>
      </c>
      <c r="BZ466" s="2">
        <v>97</v>
      </c>
      <c r="CA466" s="2">
        <v>51</v>
      </c>
      <c r="CB466" s="2" t="s">
        <v>3</v>
      </c>
      <c r="CC466" s="2"/>
      <c r="CD466" s="2"/>
      <c r="CE466" s="2">
        <v>1566</v>
      </c>
      <c r="CF466" s="2">
        <v>0</v>
      </c>
      <c r="CG466" s="2">
        <v>0</v>
      </c>
      <c r="CH466" s="2"/>
      <c r="CI466" s="2"/>
      <c r="CJ466" s="2"/>
      <c r="CK466" s="2"/>
      <c r="CL466" s="2"/>
      <c r="CM466" s="2">
        <v>0</v>
      </c>
      <c r="CN466" s="2" t="s">
        <v>1250</v>
      </c>
      <c r="CO466" s="2">
        <v>0</v>
      </c>
      <c r="CP466" s="2">
        <f t="shared" si="445"/>
        <v>111.28</v>
      </c>
      <c r="CQ466" s="2">
        <f t="shared" si="446"/>
        <v>3.37</v>
      </c>
      <c r="CR466" s="2">
        <f>(ROUND((ROUND((((ET466*1.2))*AV466*1),2)*BB466),2)+ROUND((ROUND(((AE466-((EU466*1.2)))*AV466*1),2)*BS466),2))</f>
        <v>1.78</v>
      </c>
      <c r="CS466" s="2">
        <f>(ROUND((ROUND((((EU466*1.2))*AV466*1),2)*BS466),2)+ROUND((ROUND(((AE466-((EU466*1.2)))*AV466*1),2)*BS466),2))</f>
        <v>0.31</v>
      </c>
      <c r="CT466" s="2">
        <f t="shared" si="447"/>
        <v>69.03</v>
      </c>
      <c r="CU466" s="2">
        <f t="shared" si="448"/>
        <v>0</v>
      </c>
      <c r="CV466" s="2">
        <f t="shared" si="449"/>
        <v>6.0684119999999995</v>
      </c>
      <c r="CW466" s="2">
        <f t="shared" si="450"/>
        <v>0</v>
      </c>
      <c r="CX466" s="2">
        <f t="shared" si="451"/>
        <v>0</v>
      </c>
      <c r="CY466" s="2">
        <f>(ROUND((((S466+ROUND((ROUND((((EU466*1.2))*AV466*1),2)*BS466),2))*AT466)/100),2)+ROUND(((ROUND((ROUND(((AE466-((EU466*1.2)))*AV466*1),2)*BS466),2)*AT466)/100),2))</f>
        <v>100.73</v>
      </c>
      <c r="CZ466" s="2">
        <f>(ROUND((((S466+ROUND((ROUND((((EU466*1.2))*AV466*1),2)*BS466),2))*AU466)/100),2)+ROUND(((ROUND((ROUND(((AE466-((EU466*1.2)))*AV466*1),2)*BS466),2)*AU466)/100),2))</f>
        <v>52.96</v>
      </c>
      <c r="DA466" s="2"/>
      <c r="DB466" s="2">
        <v>143</v>
      </c>
      <c r="DC466" s="2" t="s">
        <v>3</v>
      </c>
      <c r="DD466" s="2" t="s">
        <v>62</v>
      </c>
      <c r="DE466" s="2" t="s">
        <v>63</v>
      </c>
      <c r="DF466" s="2" t="s">
        <v>63</v>
      </c>
      <c r="DG466" s="2" t="s">
        <v>63</v>
      </c>
      <c r="DH466" s="2" t="s">
        <v>3</v>
      </c>
      <c r="DI466" s="2" t="s">
        <v>63</v>
      </c>
      <c r="DJ466" s="2" t="s">
        <v>63</v>
      </c>
      <c r="DK466" s="2" t="s">
        <v>3</v>
      </c>
      <c r="DL466" s="2" t="s">
        <v>3</v>
      </c>
      <c r="DM466" s="2" t="s">
        <v>3</v>
      </c>
      <c r="DN466" s="2">
        <v>0</v>
      </c>
      <c r="DO466" s="2">
        <v>0</v>
      </c>
      <c r="DP466" s="2">
        <v>1</v>
      </c>
      <c r="DQ466" s="2">
        <v>1</v>
      </c>
      <c r="DR466" s="2"/>
      <c r="DS466" s="2"/>
      <c r="DT466" s="2"/>
      <c r="DU466" s="2">
        <v>1013</v>
      </c>
      <c r="DV466" s="2" t="s">
        <v>87</v>
      </c>
      <c r="DW466" s="2" t="s">
        <v>87</v>
      </c>
      <c r="DX466" s="2">
        <v>1</v>
      </c>
      <c r="DY466" s="2"/>
      <c r="DZ466" s="2" t="s">
        <v>3</v>
      </c>
      <c r="EA466" s="2" t="s">
        <v>3</v>
      </c>
      <c r="EB466" s="2" t="s">
        <v>3</v>
      </c>
      <c r="EC466" s="2" t="s">
        <v>3</v>
      </c>
      <c r="ED466" s="2"/>
      <c r="EE466" s="2">
        <v>55393699</v>
      </c>
      <c r="EF466" s="2">
        <v>40</v>
      </c>
      <c r="EG466" s="2" t="s">
        <v>26</v>
      </c>
      <c r="EH466" s="2">
        <v>0</v>
      </c>
      <c r="EI466" s="2" t="s">
        <v>3</v>
      </c>
      <c r="EJ466" s="2">
        <v>2</v>
      </c>
      <c r="EK466" s="2">
        <v>67</v>
      </c>
      <c r="EL466" s="2" t="s">
        <v>72</v>
      </c>
      <c r="EM466" s="2" t="s">
        <v>73</v>
      </c>
      <c r="EN466" s="2"/>
      <c r="EO466" s="2" t="s">
        <v>67</v>
      </c>
      <c r="EP466" s="2"/>
      <c r="EQ466" s="2">
        <v>0</v>
      </c>
      <c r="ER466" s="2">
        <v>59.73</v>
      </c>
      <c r="ES466" s="2">
        <v>3.37</v>
      </c>
      <c r="ET466" s="2">
        <v>1.42</v>
      </c>
      <c r="EU466" s="2">
        <v>0.25</v>
      </c>
      <c r="EV466" s="2">
        <v>54.94</v>
      </c>
      <c r="EW466" s="2">
        <v>4.83</v>
      </c>
      <c r="EX466" s="2">
        <v>0</v>
      </c>
      <c r="EY466" s="2">
        <v>0</v>
      </c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>
        <v>0</v>
      </c>
      <c r="FR466" s="2">
        <v>0</v>
      </c>
      <c r="FS466" s="2">
        <v>0</v>
      </c>
      <c r="FT466" s="2"/>
      <c r="FU466" s="2"/>
      <c r="FV466" s="2"/>
      <c r="FW466" s="2"/>
      <c r="FX466" s="2">
        <v>97</v>
      </c>
      <c r="FY466" s="2">
        <v>51</v>
      </c>
      <c r="FZ466" s="2"/>
      <c r="GA466" s="2" t="s">
        <v>3</v>
      </c>
      <c r="GB466" s="2"/>
      <c r="GC466" s="2"/>
      <c r="GD466" s="2">
        <v>1</v>
      </c>
      <c r="GE466" s="2"/>
      <c r="GF466" s="2">
        <v>1231671222</v>
      </c>
      <c r="GG466" s="2">
        <v>2</v>
      </c>
      <c r="GH466" s="2">
        <v>1</v>
      </c>
      <c r="GI466" s="2">
        <v>2</v>
      </c>
      <c r="GJ466" s="2">
        <v>0</v>
      </c>
      <c r="GK466" s="2">
        <v>0</v>
      </c>
      <c r="GL466" s="2">
        <f t="shared" si="452"/>
        <v>0</v>
      </c>
      <c r="GM466" s="2">
        <f t="shared" si="453"/>
        <v>265.22000000000003</v>
      </c>
      <c r="GN466" s="2">
        <f t="shared" si="454"/>
        <v>0</v>
      </c>
      <c r="GO466" s="2">
        <f t="shared" si="455"/>
        <v>265.22000000000003</v>
      </c>
      <c r="GP466" s="2">
        <f t="shared" si="456"/>
        <v>0</v>
      </c>
      <c r="GQ466" s="2"/>
      <c r="GR466" s="2">
        <v>0</v>
      </c>
      <c r="GS466" s="2">
        <v>3</v>
      </c>
      <c r="GT466" s="2">
        <v>0</v>
      </c>
      <c r="GU466" s="2" t="s">
        <v>3</v>
      </c>
      <c r="GV466" s="2">
        <f t="shared" si="457"/>
        <v>0</v>
      </c>
      <c r="GW466" s="2">
        <v>1</v>
      </c>
      <c r="GX466" s="2">
        <f t="shared" si="458"/>
        <v>0</v>
      </c>
      <c r="GY466" s="2"/>
      <c r="GZ466" s="2"/>
      <c r="HA466" s="2">
        <v>0</v>
      </c>
      <c r="HB466" s="2">
        <v>0</v>
      </c>
      <c r="HC466" s="2">
        <f t="shared" si="459"/>
        <v>0</v>
      </c>
      <c r="HD466" s="2"/>
      <c r="HE466" s="2" t="s">
        <v>3</v>
      </c>
      <c r="HF466" s="2" t="s">
        <v>3</v>
      </c>
      <c r="HG466" s="2"/>
      <c r="HH466" s="2"/>
      <c r="HI466" s="2"/>
      <c r="HJ466" s="2"/>
      <c r="HK466" s="2"/>
      <c r="HL466" s="2"/>
      <c r="HM466" s="2" t="s">
        <v>3</v>
      </c>
      <c r="HN466" s="2" t="s">
        <v>3</v>
      </c>
      <c r="HO466" s="2" t="s">
        <v>3</v>
      </c>
      <c r="HP466" s="2" t="s">
        <v>3</v>
      </c>
      <c r="HQ466" s="2" t="s">
        <v>3</v>
      </c>
      <c r="HR466" s="2"/>
      <c r="HS466" s="2">
        <v>0</v>
      </c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>
        <v>0</v>
      </c>
      <c r="IL466" s="2"/>
      <c r="IM466" s="2"/>
      <c r="IN466" s="2"/>
      <c r="IO466" s="2"/>
      <c r="IP466" s="2"/>
      <c r="IQ466" s="2"/>
      <c r="IR466" s="2"/>
      <c r="IS466" s="2"/>
      <c r="IT466" s="2"/>
      <c r="IU466" s="2"/>
    </row>
    <row r="467" spans="1:255" x14ac:dyDescent="0.2">
      <c r="A467" s="3">
        <v>17</v>
      </c>
      <c r="B467" s="3">
        <v>1</v>
      </c>
      <c r="C467" s="3">
        <f>ROW(SmtRes!A712)</f>
        <v>712</v>
      </c>
      <c r="D467" s="3">
        <f>ROW(EtalonRes!A814)</f>
        <v>814</v>
      </c>
      <c r="E467" s="3" t="s">
        <v>624</v>
      </c>
      <c r="F467" s="3" t="s">
        <v>625</v>
      </c>
      <c r="G467" s="3" t="s">
        <v>626</v>
      </c>
      <c r="H467" s="3" t="s">
        <v>87</v>
      </c>
      <c r="I467" s="3">
        <f>ROUND((50*3)/100,9)</f>
        <v>1.5</v>
      </c>
      <c r="J467" s="3">
        <v>0</v>
      </c>
      <c r="K467" s="3">
        <f>ROUND((50*3)/100,9)</f>
        <v>1.5</v>
      </c>
      <c r="O467" s="3">
        <f t="shared" si="435"/>
        <v>5927.14</v>
      </c>
      <c r="P467" s="3">
        <f t="shared" si="436"/>
        <v>41.95</v>
      </c>
      <c r="Q467" s="3">
        <f>(ROUND((ROUND((((ET467*1.2))*AV467*I467),2)*BB467),2)+ROUND((ROUND(((AE467-((EU467*1.2)))*AV467*I467),2)*BS467),2))</f>
        <v>50.71</v>
      </c>
      <c r="R467" s="3">
        <f>(ROUND((ROUND((((EU467*1.2))*AV467*I467),2)*BS467),2)+ROUND((ROUND(((AE467-((EU467*1.2)))*AV467*I467),2)*BS467),2))</f>
        <v>26.48</v>
      </c>
      <c r="S467" s="3">
        <f t="shared" si="437"/>
        <v>5834.48</v>
      </c>
      <c r="T467" s="3">
        <f t="shared" si="438"/>
        <v>0</v>
      </c>
      <c r="U467" s="3">
        <f t="shared" si="439"/>
        <v>9.1026179999999997</v>
      </c>
      <c r="V467" s="3">
        <f t="shared" si="440"/>
        <v>0</v>
      </c>
      <c r="W467" s="3">
        <f t="shared" si="441"/>
        <v>0</v>
      </c>
      <c r="X467" s="3">
        <f>(ROUND((((S467+ROUND((ROUND((((EU467*1.2))*AV467*I467),2)*BS467),2))*AT467)/100),2)+ROUND(((ROUND((ROUND(((AE467-((EU467*1.2)))*AV467*I467),2)*BS467),2)*AT467)/100),2))</f>
        <v>5685.13</v>
      </c>
      <c r="Y467" s="3">
        <f>(ROUND((((S467+ROUND((ROUND((((EU467*1.2))*AV467*I467),2)*BS467),2))*AU467)/100),2)+ROUND(((ROUND((ROUND(((AE467-((EU467*1.2)))*AV467*I467),2)*BS467),2)*AU467)/100),2))</f>
        <v>2989.09</v>
      </c>
      <c r="AA467" s="3">
        <v>55929115</v>
      </c>
      <c r="AB467" s="3">
        <f t="shared" si="442"/>
        <v>71.001999999999995</v>
      </c>
      <c r="AC467" s="3">
        <f>ROUND(((ES467*1)),6)</f>
        <v>3.37</v>
      </c>
      <c r="AD467" s="3">
        <f>ROUND(((((ET467*1.2))-((EU467*1.2)))+AE467),6)</f>
        <v>1.704</v>
      </c>
      <c r="AE467" s="3">
        <f>ROUND(((EU467*1.2)),6)</f>
        <v>0.3</v>
      </c>
      <c r="AF467" s="3">
        <f>ROUND(((EV467*1.2)),6)</f>
        <v>65.927999999999997</v>
      </c>
      <c r="AG467" s="3">
        <f t="shared" si="443"/>
        <v>0</v>
      </c>
      <c r="AH467" s="3">
        <f>((EW467*1.2))</f>
        <v>5.7960000000000003</v>
      </c>
      <c r="AI467" s="3">
        <f>((EX467*1.2))</f>
        <v>0</v>
      </c>
      <c r="AJ467" s="3">
        <f t="shared" si="444"/>
        <v>0</v>
      </c>
      <c r="AK467" s="3">
        <v>59.73</v>
      </c>
      <c r="AL467" s="3">
        <v>3.37</v>
      </c>
      <c r="AM467" s="3">
        <v>1.42</v>
      </c>
      <c r="AN467" s="3">
        <v>0.25</v>
      </c>
      <c r="AO467" s="3">
        <v>54.94</v>
      </c>
      <c r="AP467" s="3">
        <v>0</v>
      </c>
      <c r="AQ467" s="3">
        <v>4.83</v>
      </c>
      <c r="AR467" s="3">
        <v>0</v>
      </c>
      <c r="AS467" s="3">
        <v>0</v>
      </c>
      <c r="AT467" s="3">
        <v>97</v>
      </c>
      <c r="AU467" s="3">
        <v>51</v>
      </c>
      <c r="AV467" s="3">
        <v>1.0469999999999999</v>
      </c>
      <c r="AW467" s="3">
        <v>1</v>
      </c>
      <c r="AZ467" s="3">
        <v>1</v>
      </c>
      <c r="BA467" s="3">
        <v>56.35</v>
      </c>
      <c r="BB467" s="3">
        <v>18.920000000000002</v>
      </c>
      <c r="BC467" s="3">
        <v>8.2899999999999991</v>
      </c>
      <c r="BD467" s="3" t="s">
        <v>3</v>
      </c>
      <c r="BE467" s="3" t="s">
        <v>3</v>
      </c>
      <c r="BF467" s="3" t="s">
        <v>3</v>
      </c>
      <c r="BG467" s="3" t="s">
        <v>3</v>
      </c>
      <c r="BH467" s="3">
        <v>0</v>
      </c>
      <c r="BI467" s="3">
        <v>2</v>
      </c>
      <c r="BJ467" s="3" t="s">
        <v>627</v>
      </c>
      <c r="BM467" s="3">
        <v>67</v>
      </c>
      <c r="BN467" s="3">
        <v>0</v>
      </c>
      <c r="BO467" s="3" t="s">
        <v>625</v>
      </c>
      <c r="BP467" s="3">
        <v>1</v>
      </c>
      <c r="BQ467" s="3">
        <v>40</v>
      </c>
      <c r="BR467" s="3">
        <v>0</v>
      </c>
      <c r="BS467" s="3">
        <v>56.35</v>
      </c>
      <c r="BT467" s="3">
        <v>1</v>
      </c>
      <c r="BU467" s="3">
        <v>1</v>
      </c>
      <c r="BV467" s="3">
        <v>1</v>
      </c>
      <c r="BW467" s="3">
        <v>1</v>
      </c>
      <c r="BX467" s="3">
        <v>1</v>
      </c>
      <c r="BY467" s="3" t="s">
        <v>3</v>
      </c>
      <c r="BZ467" s="3">
        <v>97</v>
      </c>
      <c r="CA467" s="3">
        <v>51</v>
      </c>
      <c r="CB467" s="3" t="s">
        <v>3</v>
      </c>
      <c r="CE467" s="3">
        <v>1566</v>
      </c>
      <c r="CF467" s="3">
        <v>0</v>
      </c>
      <c r="CG467" s="3">
        <v>0</v>
      </c>
      <c r="CM467" s="3">
        <v>0</v>
      </c>
      <c r="CN467" s="3" t="s">
        <v>1250</v>
      </c>
      <c r="CO467" s="3">
        <v>0</v>
      </c>
      <c r="CP467" s="3">
        <f t="shared" si="445"/>
        <v>5927.1399999999994</v>
      </c>
      <c r="CQ467" s="3">
        <f t="shared" si="446"/>
        <v>27.94</v>
      </c>
      <c r="CR467" s="3">
        <f>(ROUND((ROUND((((ET467*1.2))*AV467*1),2)*BB467),2)+ROUND((ROUND(((AE467-((EU467*1.2)))*AV467*1),2)*BS467),2))</f>
        <v>33.68</v>
      </c>
      <c r="CS467" s="3">
        <f>(ROUND((ROUND((((EU467*1.2))*AV467*1),2)*BS467),2)+ROUND((ROUND(((AE467-((EU467*1.2)))*AV467*1),2)*BS467),2))</f>
        <v>17.47</v>
      </c>
      <c r="CT467" s="3">
        <f t="shared" si="447"/>
        <v>3889.84</v>
      </c>
      <c r="CU467" s="3">
        <f t="shared" si="448"/>
        <v>0</v>
      </c>
      <c r="CV467" s="3">
        <f t="shared" si="449"/>
        <v>6.0684119999999995</v>
      </c>
      <c r="CW467" s="3">
        <f t="shared" si="450"/>
        <v>0</v>
      </c>
      <c r="CX467" s="3">
        <f t="shared" si="451"/>
        <v>0</v>
      </c>
      <c r="CY467" s="3">
        <f>(ROUND((((S467+ROUND((ROUND((((EU467*1.2))*AV467*1),2)*BS467),2))*AT467)/100),2)+ROUND(((ROUND((ROUND(((AE467-((EU467*1.2)))*AV467*1),2)*BS467),2)*AT467)/100),2))</f>
        <v>5676.39</v>
      </c>
      <c r="CZ467" s="3">
        <f>(ROUND((((S467+ROUND((ROUND((((EU467*1.2))*AV467*1),2)*BS467),2))*AU467)/100),2)+ROUND(((ROUND((ROUND(((AE467-((EU467*1.2)))*AV467*1),2)*BS467),2)*AU467)/100),2))</f>
        <v>2984.49</v>
      </c>
      <c r="DB467" s="3">
        <v>144</v>
      </c>
      <c r="DC467" s="3" t="s">
        <v>3</v>
      </c>
      <c r="DD467" s="3" t="s">
        <v>62</v>
      </c>
      <c r="DE467" s="3" t="s">
        <v>63</v>
      </c>
      <c r="DF467" s="3" t="s">
        <v>63</v>
      </c>
      <c r="DG467" s="3" t="s">
        <v>63</v>
      </c>
      <c r="DH467" s="3" t="s">
        <v>3</v>
      </c>
      <c r="DI467" s="3" t="s">
        <v>63</v>
      </c>
      <c r="DJ467" s="3" t="s">
        <v>63</v>
      </c>
      <c r="DK467" s="3" t="s">
        <v>3</v>
      </c>
      <c r="DL467" s="3" t="s">
        <v>3</v>
      </c>
      <c r="DM467" s="3" t="s">
        <v>3</v>
      </c>
      <c r="DN467" s="3">
        <v>0</v>
      </c>
      <c r="DO467" s="3">
        <v>0</v>
      </c>
      <c r="DP467" s="3">
        <v>1</v>
      </c>
      <c r="DQ467" s="3">
        <v>1</v>
      </c>
      <c r="DU467" s="3">
        <v>1013</v>
      </c>
      <c r="DV467" s="3" t="s">
        <v>87</v>
      </c>
      <c r="DW467" s="3" t="s">
        <v>87</v>
      </c>
      <c r="DX467" s="3">
        <v>1</v>
      </c>
      <c r="DZ467" s="3" t="s">
        <v>3</v>
      </c>
      <c r="EA467" s="3" t="s">
        <v>3</v>
      </c>
      <c r="EB467" s="3" t="s">
        <v>3</v>
      </c>
      <c r="EC467" s="3" t="s">
        <v>3</v>
      </c>
      <c r="EE467" s="3">
        <v>55393699</v>
      </c>
      <c r="EF467" s="3">
        <v>40</v>
      </c>
      <c r="EG467" s="3" t="s">
        <v>26</v>
      </c>
      <c r="EH467" s="3">
        <v>0</v>
      </c>
      <c r="EI467" s="3" t="s">
        <v>3</v>
      </c>
      <c r="EJ467" s="3">
        <v>2</v>
      </c>
      <c r="EK467" s="3">
        <v>67</v>
      </c>
      <c r="EL467" s="3" t="s">
        <v>72</v>
      </c>
      <c r="EM467" s="3" t="s">
        <v>73</v>
      </c>
      <c r="EO467" s="3" t="s">
        <v>67</v>
      </c>
      <c r="EQ467" s="3">
        <v>0</v>
      </c>
      <c r="ER467" s="3">
        <v>59.73</v>
      </c>
      <c r="ES467" s="3">
        <v>3.37</v>
      </c>
      <c r="ET467" s="3">
        <v>1.42</v>
      </c>
      <c r="EU467" s="3">
        <v>0.25</v>
      </c>
      <c r="EV467" s="3">
        <v>54.94</v>
      </c>
      <c r="EW467" s="3">
        <v>4.83</v>
      </c>
      <c r="EX467" s="3">
        <v>0</v>
      </c>
      <c r="EY467" s="3">
        <v>0</v>
      </c>
      <c r="FQ467" s="3">
        <v>0</v>
      </c>
      <c r="FR467" s="3">
        <v>0</v>
      </c>
      <c r="FS467" s="3">
        <v>0</v>
      </c>
      <c r="FX467" s="3">
        <v>97</v>
      </c>
      <c r="FY467" s="3">
        <v>51</v>
      </c>
      <c r="GA467" s="3" t="s">
        <v>3</v>
      </c>
      <c r="GD467" s="3">
        <v>1</v>
      </c>
      <c r="GF467" s="3">
        <v>1231671222</v>
      </c>
      <c r="GG467" s="3">
        <v>2</v>
      </c>
      <c r="GH467" s="3">
        <v>1</v>
      </c>
      <c r="GI467" s="3">
        <v>2</v>
      </c>
      <c r="GJ467" s="3">
        <v>0</v>
      </c>
      <c r="GK467" s="3">
        <v>0</v>
      </c>
      <c r="GL467" s="3">
        <f t="shared" si="452"/>
        <v>0</v>
      </c>
      <c r="GM467" s="3">
        <f t="shared" si="453"/>
        <v>14601.36</v>
      </c>
      <c r="GN467" s="3">
        <f t="shared" si="454"/>
        <v>0</v>
      </c>
      <c r="GO467" s="3">
        <f t="shared" si="455"/>
        <v>14601.36</v>
      </c>
      <c r="GP467" s="3">
        <f t="shared" si="456"/>
        <v>0</v>
      </c>
      <c r="GR467" s="3">
        <v>0</v>
      </c>
      <c r="GS467" s="3">
        <v>3</v>
      </c>
      <c r="GT467" s="3">
        <v>0</v>
      </c>
      <c r="GU467" s="3" t="s">
        <v>3</v>
      </c>
      <c r="GV467" s="3">
        <f t="shared" si="457"/>
        <v>0</v>
      </c>
      <c r="GW467" s="3">
        <v>1</v>
      </c>
      <c r="GX467" s="3">
        <f t="shared" si="458"/>
        <v>0</v>
      </c>
      <c r="HA467" s="3">
        <v>0</v>
      </c>
      <c r="HB467" s="3">
        <v>0</v>
      </c>
      <c r="HC467" s="3">
        <f t="shared" si="459"/>
        <v>0</v>
      </c>
      <c r="HE467" s="3" t="s">
        <v>3</v>
      </c>
      <c r="HF467" s="3" t="s">
        <v>3</v>
      </c>
      <c r="HM467" s="3" t="s">
        <v>3</v>
      </c>
      <c r="HN467" s="3" t="s">
        <v>3</v>
      </c>
      <c r="HO467" s="3" t="s">
        <v>3</v>
      </c>
      <c r="HP467" s="3" t="s">
        <v>3</v>
      </c>
      <c r="HQ467" s="3" t="s">
        <v>3</v>
      </c>
      <c r="HS467" s="3">
        <v>0</v>
      </c>
      <c r="IK467" s="3">
        <v>0</v>
      </c>
    </row>
    <row r="468" spans="1:255" x14ac:dyDescent="0.2">
      <c r="A468" s="2">
        <v>18</v>
      </c>
      <c r="B468" s="2">
        <v>1</v>
      </c>
      <c r="C468" s="2">
        <v>701</v>
      </c>
      <c r="D468" s="2"/>
      <c r="E468" s="2" t="s">
        <v>628</v>
      </c>
      <c r="F468" s="2" t="s">
        <v>629</v>
      </c>
      <c r="G468" s="2" t="s">
        <v>630</v>
      </c>
      <c r="H468" s="2" t="s">
        <v>268</v>
      </c>
      <c r="I468" s="2">
        <f>I466*J468</f>
        <v>51</v>
      </c>
      <c r="J468" s="2">
        <v>34</v>
      </c>
      <c r="K468" s="2">
        <v>34</v>
      </c>
      <c r="L468" s="2"/>
      <c r="M468" s="2"/>
      <c r="N468" s="2"/>
      <c r="O468" s="2">
        <f t="shared" si="435"/>
        <v>3883.65</v>
      </c>
      <c r="P468" s="2">
        <f t="shared" si="436"/>
        <v>3883.65</v>
      </c>
      <c r="Q468" s="2">
        <f>(ROUND((ROUND(((ET468)*AV468*I468),2)*BB468),2)+ROUND((ROUND(((AE468-(EU468))*AV468*I468),2)*BS468),2))</f>
        <v>0</v>
      </c>
      <c r="R468" s="2">
        <f>(ROUND((ROUND(((EU468)*AV468*I468),2)*BS468),2)+ROUND((ROUND(((AE468-(EU468))*AV468*I468),2)*BS468),2))</f>
        <v>0</v>
      </c>
      <c r="S468" s="2">
        <f t="shared" si="437"/>
        <v>0</v>
      </c>
      <c r="T468" s="2">
        <f t="shared" si="438"/>
        <v>0</v>
      </c>
      <c r="U468" s="2">
        <f t="shared" si="439"/>
        <v>0</v>
      </c>
      <c r="V468" s="2">
        <f t="shared" si="440"/>
        <v>0</v>
      </c>
      <c r="W468" s="2">
        <f t="shared" si="441"/>
        <v>0</v>
      </c>
      <c r="X468" s="2">
        <f>(ROUND((((S468+ROUND((ROUND(((EU468)*AV468*I468),2)*BS468),2))*AT468)/100),2)+ROUND(((ROUND((ROUND(((AE468-(EU468))*AV468*I468),2)*BS468),2)*AT468)/100),2))</f>
        <v>0</v>
      </c>
      <c r="Y468" s="2">
        <f>(ROUND((((S468+ROUND((ROUND(((EU468)*AV468*I468),2)*BS468),2))*AU468)/100),2)+ROUND(((ROUND((ROUND(((AE468-(EU468))*AV468*I468),2)*BS468),2)*AU468)/100),2))</f>
        <v>0</v>
      </c>
      <c r="Z468" s="2"/>
      <c r="AA468" s="2">
        <v>55929113</v>
      </c>
      <c r="AB468" s="2">
        <f t="shared" si="442"/>
        <v>76.150000000000006</v>
      </c>
      <c r="AC468" s="2">
        <f>ROUND((ES468),6)</f>
        <v>76.150000000000006</v>
      </c>
      <c r="AD468" s="2">
        <f>ROUND((((ET468)-(EU468))+AE468),6)</f>
        <v>0</v>
      </c>
      <c r="AE468" s="2">
        <f t="shared" ref="AE468:AF471" si="486">ROUND((EU468),6)</f>
        <v>0</v>
      </c>
      <c r="AF468" s="2">
        <f t="shared" si="486"/>
        <v>0</v>
      </c>
      <c r="AG468" s="2">
        <f t="shared" si="443"/>
        <v>0</v>
      </c>
      <c r="AH468" s="2">
        <f t="shared" ref="AH468:AI471" si="487">(EW468)</f>
        <v>0</v>
      </c>
      <c r="AI468" s="2">
        <f t="shared" si="487"/>
        <v>0</v>
      </c>
      <c r="AJ468" s="2">
        <f t="shared" si="444"/>
        <v>0</v>
      </c>
      <c r="AK468" s="2">
        <v>76.150000000000006</v>
      </c>
      <c r="AL468" s="2">
        <v>76.150000000000006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97</v>
      </c>
      <c r="AU468" s="2">
        <v>51</v>
      </c>
      <c r="AV468" s="2">
        <v>1</v>
      </c>
      <c r="AW468" s="2">
        <v>1</v>
      </c>
      <c r="AX468" s="2"/>
      <c r="AY468" s="2"/>
      <c r="AZ468" s="2">
        <v>1</v>
      </c>
      <c r="BA468" s="2">
        <v>1</v>
      </c>
      <c r="BB468" s="2">
        <v>1</v>
      </c>
      <c r="BC468" s="2">
        <v>1</v>
      </c>
      <c r="BD468" s="2" t="s">
        <v>3</v>
      </c>
      <c r="BE468" s="2" t="s">
        <v>3</v>
      </c>
      <c r="BF468" s="2" t="s">
        <v>3</v>
      </c>
      <c r="BG468" s="2" t="s">
        <v>3</v>
      </c>
      <c r="BH468" s="2">
        <v>3</v>
      </c>
      <c r="BI468" s="2">
        <v>2</v>
      </c>
      <c r="BJ468" s="2" t="s">
        <v>631</v>
      </c>
      <c r="BK468" s="2"/>
      <c r="BL468" s="2"/>
      <c r="BM468" s="2">
        <v>67</v>
      </c>
      <c r="BN468" s="2">
        <v>0</v>
      </c>
      <c r="BO468" s="2" t="s">
        <v>3</v>
      </c>
      <c r="BP468" s="2">
        <v>0</v>
      </c>
      <c r="BQ468" s="2">
        <v>40</v>
      </c>
      <c r="BR468" s="2">
        <v>0</v>
      </c>
      <c r="BS468" s="2">
        <v>1</v>
      </c>
      <c r="BT468" s="2">
        <v>1</v>
      </c>
      <c r="BU468" s="2">
        <v>1</v>
      </c>
      <c r="BV468" s="2">
        <v>1</v>
      </c>
      <c r="BW468" s="2">
        <v>1</v>
      </c>
      <c r="BX468" s="2">
        <v>1</v>
      </c>
      <c r="BY468" s="2" t="s">
        <v>3</v>
      </c>
      <c r="BZ468" s="2">
        <v>97</v>
      </c>
      <c r="CA468" s="2">
        <v>51</v>
      </c>
      <c r="CB468" s="2" t="s">
        <v>3</v>
      </c>
      <c r="CC468" s="2"/>
      <c r="CD468" s="2"/>
      <c r="CE468" s="2">
        <v>1566</v>
      </c>
      <c r="CF468" s="2">
        <v>0</v>
      </c>
      <c r="CG468" s="2">
        <v>0</v>
      </c>
      <c r="CH468" s="2"/>
      <c r="CI468" s="2"/>
      <c r="CJ468" s="2"/>
      <c r="CK468" s="2"/>
      <c r="CL468" s="2"/>
      <c r="CM468" s="2">
        <v>0</v>
      </c>
      <c r="CN468" s="2" t="s">
        <v>1252</v>
      </c>
      <c r="CO468" s="2">
        <v>0</v>
      </c>
      <c r="CP468" s="2">
        <f t="shared" si="445"/>
        <v>3883.65</v>
      </c>
      <c r="CQ468" s="2">
        <f t="shared" si="446"/>
        <v>76.150000000000006</v>
      </c>
      <c r="CR468" s="2">
        <f>(ROUND((ROUND(((ET468)*AV468*1),2)*BB468),2)+ROUND((ROUND(((AE468-(EU468))*AV468*1),2)*BS468),2))</f>
        <v>0</v>
      </c>
      <c r="CS468" s="2">
        <f>(ROUND((ROUND(((EU468)*AV468*1),2)*BS468),2)+ROUND((ROUND(((AE468-(EU468))*AV468*1),2)*BS468),2))</f>
        <v>0</v>
      </c>
      <c r="CT468" s="2">
        <f t="shared" si="447"/>
        <v>0</v>
      </c>
      <c r="CU468" s="2">
        <f t="shared" si="448"/>
        <v>0</v>
      </c>
      <c r="CV468" s="2">
        <f t="shared" si="449"/>
        <v>0</v>
      </c>
      <c r="CW468" s="2">
        <f t="shared" si="450"/>
        <v>0</v>
      </c>
      <c r="CX468" s="2">
        <f t="shared" si="451"/>
        <v>0</v>
      </c>
      <c r="CY468" s="2">
        <f>(ROUND((((S468+ROUND((ROUND(((EU468)*AV468*1),2)*BS468),2))*AT468)/100),2)+ROUND(((ROUND((ROUND(((AE468-(EU468))*AV468*1),2)*BS468),2)*AT468)/100),2))</f>
        <v>0</v>
      </c>
      <c r="CZ468" s="2">
        <f>(ROUND((((S468+ROUND((ROUND(((EU468)*AV468*1),2)*BS468),2))*AU468)/100),2)+ROUND(((ROUND((ROUND(((AE468-(EU468))*AV468*1),2)*BS468),2)*AU468)/100),2))</f>
        <v>0</v>
      </c>
      <c r="DA468" s="2"/>
      <c r="DB468" s="2"/>
      <c r="DC468" s="2" t="s">
        <v>3</v>
      </c>
      <c r="DD468" s="2" t="s">
        <v>3</v>
      </c>
      <c r="DE468" s="2" t="s">
        <v>3</v>
      </c>
      <c r="DF468" s="2" t="s">
        <v>3</v>
      </c>
      <c r="DG468" s="2" t="s">
        <v>3</v>
      </c>
      <c r="DH468" s="2" t="s">
        <v>3</v>
      </c>
      <c r="DI468" s="2" t="s">
        <v>3</v>
      </c>
      <c r="DJ468" s="2" t="s">
        <v>3</v>
      </c>
      <c r="DK468" s="2" t="s">
        <v>3</v>
      </c>
      <c r="DL468" s="2" t="s">
        <v>3</v>
      </c>
      <c r="DM468" s="2" t="s">
        <v>3</v>
      </c>
      <c r="DN468" s="2">
        <v>0</v>
      </c>
      <c r="DO468" s="2">
        <v>0</v>
      </c>
      <c r="DP468" s="2">
        <v>1</v>
      </c>
      <c r="DQ468" s="2">
        <v>1</v>
      </c>
      <c r="DR468" s="2"/>
      <c r="DS468" s="2"/>
      <c r="DT468" s="2"/>
      <c r="DU468" s="2">
        <v>1010</v>
      </c>
      <c r="DV468" s="2" t="s">
        <v>268</v>
      </c>
      <c r="DW468" s="2" t="s">
        <v>268</v>
      </c>
      <c r="DX468" s="2">
        <v>1</v>
      </c>
      <c r="DY468" s="2"/>
      <c r="DZ468" s="2" t="s">
        <v>3</v>
      </c>
      <c r="EA468" s="2" t="s">
        <v>3</v>
      </c>
      <c r="EB468" s="2" t="s">
        <v>3</v>
      </c>
      <c r="EC468" s="2" t="s">
        <v>3</v>
      </c>
      <c r="ED468" s="2"/>
      <c r="EE468" s="2">
        <v>55393699</v>
      </c>
      <c r="EF468" s="2">
        <v>40</v>
      </c>
      <c r="EG468" s="2" t="s">
        <v>26</v>
      </c>
      <c r="EH468" s="2">
        <v>0</v>
      </c>
      <c r="EI468" s="2" t="s">
        <v>3</v>
      </c>
      <c r="EJ468" s="2">
        <v>2</v>
      </c>
      <c r="EK468" s="2">
        <v>67</v>
      </c>
      <c r="EL468" s="2" t="s">
        <v>72</v>
      </c>
      <c r="EM468" s="2" t="s">
        <v>73</v>
      </c>
      <c r="EN468" s="2"/>
      <c r="EO468" s="2" t="s">
        <v>67</v>
      </c>
      <c r="EP468" s="2"/>
      <c r="EQ468" s="2">
        <v>0</v>
      </c>
      <c r="ER468" s="2">
        <v>76.150000000000006</v>
      </c>
      <c r="ES468" s="2">
        <v>76.150000000000006</v>
      </c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>
        <v>0</v>
      </c>
      <c r="FR468" s="2">
        <v>0</v>
      </c>
      <c r="FS468" s="2">
        <v>0</v>
      </c>
      <c r="FT468" s="2"/>
      <c r="FU468" s="2"/>
      <c r="FV468" s="2"/>
      <c r="FW468" s="2"/>
      <c r="FX468" s="2">
        <v>97</v>
      </c>
      <c r="FY468" s="2">
        <v>51</v>
      </c>
      <c r="FZ468" s="2"/>
      <c r="GA468" s="2" t="s">
        <v>3</v>
      </c>
      <c r="GB468" s="2"/>
      <c r="GC468" s="2"/>
      <c r="GD468" s="2">
        <v>1</v>
      </c>
      <c r="GE468" s="2"/>
      <c r="GF468" s="2">
        <v>538179604</v>
      </c>
      <c r="GG468" s="2">
        <v>2</v>
      </c>
      <c r="GH468" s="2">
        <v>1</v>
      </c>
      <c r="GI468" s="2">
        <v>-2</v>
      </c>
      <c r="GJ468" s="2">
        <v>0</v>
      </c>
      <c r="GK468" s="2">
        <v>0</v>
      </c>
      <c r="GL468" s="2">
        <f t="shared" si="452"/>
        <v>0</v>
      </c>
      <c r="GM468" s="2">
        <f t="shared" si="453"/>
        <v>3883.65</v>
      </c>
      <c r="GN468" s="2">
        <f t="shared" si="454"/>
        <v>0</v>
      </c>
      <c r="GO468" s="2">
        <f t="shared" si="455"/>
        <v>3883.65</v>
      </c>
      <c r="GP468" s="2">
        <f t="shared" si="456"/>
        <v>0</v>
      </c>
      <c r="GQ468" s="2"/>
      <c r="GR468" s="2">
        <v>0</v>
      </c>
      <c r="GS468" s="2">
        <v>3</v>
      </c>
      <c r="GT468" s="2">
        <v>0</v>
      </c>
      <c r="GU468" s="2" t="s">
        <v>3</v>
      </c>
      <c r="GV468" s="2">
        <f t="shared" si="457"/>
        <v>0</v>
      </c>
      <c r="GW468" s="2">
        <v>1</v>
      </c>
      <c r="GX468" s="2">
        <f t="shared" si="458"/>
        <v>0</v>
      </c>
      <c r="GY468" s="2"/>
      <c r="GZ468" s="2"/>
      <c r="HA468" s="2">
        <v>0</v>
      </c>
      <c r="HB468" s="2">
        <v>0</v>
      </c>
      <c r="HC468" s="2">
        <f t="shared" si="459"/>
        <v>0</v>
      </c>
      <c r="HD468" s="2"/>
      <c r="HE468" s="2" t="s">
        <v>3</v>
      </c>
      <c r="HF468" s="2" t="s">
        <v>3</v>
      </c>
      <c r="HG468" s="2"/>
      <c r="HH468" s="2"/>
      <c r="HI468" s="2"/>
      <c r="HJ468" s="2"/>
      <c r="HK468" s="2"/>
      <c r="HL468" s="2"/>
      <c r="HM468" s="2" t="s">
        <v>3</v>
      </c>
      <c r="HN468" s="2" t="s">
        <v>3</v>
      </c>
      <c r="HO468" s="2" t="s">
        <v>3</v>
      </c>
      <c r="HP468" s="2" t="s">
        <v>3</v>
      </c>
      <c r="HQ468" s="2" t="s">
        <v>3</v>
      </c>
      <c r="HR468" s="2"/>
      <c r="HS468" s="2">
        <v>0</v>
      </c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>
        <v>0</v>
      </c>
      <c r="IL468" s="2"/>
      <c r="IM468" s="2"/>
      <c r="IN468" s="2"/>
      <c r="IO468" s="2"/>
      <c r="IP468" s="2"/>
      <c r="IQ468" s="2"/>
      <c r="IR468" s="2"/>
      <c r="IS468" s="2"/>
      <c r="IT468" s="2"/>
      <c r="IU468" s="2"/>
    </row>
    <row r="469" spans="1:255" x14ac:dyDescent="0.2">
      <c r="A469" s="3">
        <v>18</v>
      </c>
      <c r="B469" s="3">
        <v>1</v>
      </c>
      <c r="C469" s="3">
        <v>711</v>
      </c>
      <c r="E469" s="3" t="s">
        <v>628</v>
      </c>
      <c r="F469" s="3" t="s">
        <v>629</v>
      </c>
      <c r="G469" s="3" t="s">
        <v>630</v>
      </c>
      <c r="H469" s="3" t="s">
        <v>268</v>
      </c>
      <c r="I469" s="3">
        <f>I467*J469</f>
        <v>51</v>
      </c>
      <c r="J469" s="3">
        <v>34</v>
      </c>
      <c r="K469" s="3">
        <v>34</v>
      </c>
      <c r="O469" s="3">
        <f t="shared" si="435"/>
        <v>36817</v>
      </c>
      <c r="P469" s="3">
        <f t="shared" si="436"/>
        <v>36817</v>
      </c>
      <c r="Q469" s="3">
        <f>(ROUND((ROUND(((ET469)*AV469*I469),2)*BB469),2)+ROUND((ROUND(((AE469-(EU469))*AV469*I469),2)*BS469),2))</f>
        <v>0</v>
      </c>
      <c r="R469" s="3">
        <f>(ROUND((ROUND(((EU469)*AV469*I469),2)*BS469),2)+ROUND((ROUND(((AE469-(EU469))*AV469*I469),2)*BS469),2))</f>
        <v>0</v>
      </c>
      <c r="S469" s="3">
        <f t="shared" si="437"/>
        <v>0</v>
      </c>
      <c r="T469" s="3">
        <f t="shared" si="438"/>
        <v>0</v>
      </c>
      <c r="U469" s="3">
        <f t="shared" si="439"/>
        <v>0</v>
      </c>
      <c r="V469" s="3">
        <f t="shared" si="440"/>
        <v>0</v>
      </c>
      <c r="W469" s="3">
        <f t="shared" si="441"/>
        <v>0</v>
      </c>
      <c r="X469" s="3">
        <f>(ROUND((((S469+ROUND((ROUND(((EU469)*AV469*I469),2)*BS469),2))*AT469)/100),2)+ROUND(((ROUND((ROUND(((AE469-(EU469))*AV469*I469),2)*BS469),2)*AT469)/100),2))</f>
        <v>0</v>
      </c>
      <c r="Y469" s="3">
        <f>(ROUND((((S469+ROUND((ROUND(((EU469)*AV469*I469),2)*BS469),2))*AU469)/100),2)+ROUND(((ROUND((ROUND(((AE469-(EU469))*AV469*I469),2)*BS469),2)*AU469)/100),2))</f>
        <v>0</v>
      </c>
      <c r="AA469" s="3">
        <v>55929115</v>
      </c>
      <c r="AB469" s="3">
        <f t="shared" si="442"/>
        <v>76.150000000000006</v>
      </c>
      <c r="AC469" s="3">
        <f>ROUND((ES469),6)</f>
        <v>76.150000000000006</v>
      </c>
      <c r="AD469" s="3">
        <f>ROUND((((ET469)-(EU469))+AE469),6)</f>
        <v>0</v>
      </c>
      <c r="AE469" s="3">
        <f t="shared" si="486"/>
        <v>0</v>
      </c>
      <c r="AF469" s="3">
        <f t="shared" si="486"/>
        <v>0</v>
      </c>
      <c r="AG469" s="3">
        <f t="shared" si="443"/>
        <v>0</v>
      </c>
      <c r="AH469" s="3">
        <f t="shared" si="487"/>
        <v>0</v>
      </c>
      <c r="AI469" s="3">
        <f t="shared" si="487"/>
        <v>0</v>
      </c>
      <c r="AJ469" s="3">
        <f t="shared" si="444"/>
        <v>0</v>
      </c>
      <c r="AK469" s="3">
        <v>76.150000000000006</v>
      </c>
      <c r="AL469" s="3">
        <v>76.150000000000006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97</v>
      </c>
      <c r="AU469" s="3">
        <v>51</v>
      </c>
      <c r="AV469" s="3">
        <v>1</v>
      </c>
      <c r="AW469" s="3">
        <v>1</v>
      </c>
      <c r="AZ469" s="3">
        <v>1</v>
      </c>
      <c r="BA469" s="3">
        <v>1</v>
      </c>
      <c r="BB469" s="3">
        <v>1</v>
      </c>
      <c r="BC469" s="3">
        <v>9.48</v>
      </c>
      <c r="BD469" s="3" t="s">
        <v>3</v>
      </c>
      <c r="BE469" s="3" t="s">
        <v>3</v>
      </c>
      <c r="BF469" s="3" t="s">
        <v>3</v>
      </c>
      <c r="BG469" s="3" t="s">
        <v>3</v>
      </c>
      <c r="BH469" s="3">
        <v>3</v>
      </c>
      <c r="BI469" s="3">
        <v>2</v>
      </c>
      <c r="BJ469" s="3" t="s">
        <v>631</v>
      </c>
      <c r="BM469" s="3">
        <v>67</v>
      </c>
      <c r="BN469" s="3">
        <v>0</v>
      </c>
      <c r="BO469" s="3" t="s">
        <v>629</v>
      </c>
      <c r="BP469" s="3">
        <v>1</v>
      </c>
      <c r="BQ469" s="3">
        <v>40</v>
      </c>
      <c r="BR469" s="3">
        <v>0</v>
      </c>
      <c r="BS469" s="3">
        <v>1</v>
      </c>
      <c r="BT469" s="3">
        <v>1</v>
      </c>
      <c r="BU469" s="3">
        <v>1</v>
      </c>
      <c r="BV469" s="3">
        <v>1</v>
      </c>
      <c r="BW469" s="3">
        <v>1</v>
      </c>
      <c r="BX469" s="3">
        <v>1</v>
      </c>
      <c r="BY469" s="3" t="s">
        <v>3</v>
      </c>
      <c r="BZ469" s="3">
        <v>97</v>
      </c>
      <c r="CA469" s="3">
        <v>51</v>
      </c>
      <c r="CB469" s="3" t="s">
        <v>3</v>
      </c>
      <c r="CE469" s="3">
        <v>1566</v>
      </c>
      <c r="CF469" s="3">
        <v>0</v>
      </c>
      <c r="CG469" s="3">
        <v>0</v>
      </c>
      <c r="CM469" s="3">
        <v>0</v>
      </c>
      <c r="CN469" s="3" t="s">
        <v>1252</v>
      </c>
      <c r="CO469" s="3">
        <v>0</v>
      </c>
      <c r="CP469" s="3">
        <f t="shared" si="445"/>
        <v>36817</v>
      </c>
      <c r="CQ469" s="3">
        <f t="shared" si="446"/>
        <v>721.9</v>
      </c>
      <c r="CR469" s="3">
        <f>(ROUND((ROUND(((ET469)*AV469*1),2)*BB469),2)+ROUND((ROUND(((AE469-(EU469))*AV469*1),2)*BS469),2))</f>
        <v>0</v>
      </c>
      <c r="CS469" s="3">
        <f>(ROUND((ROUND(((EU469)*AV469*1),2)*BS469),2)+ROUND((ROUND(((AE469-(EU469))*AV469*1),2)*BS469),2))</f>
        <v>0</v>
      </c>
      <c r="CT469" s="3">
        <f t="shared" si="447"/>
        <v>0</v>
      </c>
      <c r="CU469" s="3">
        <f t="shared" si="448"/>
        <v>0</v>
      </c>
      <c r="CV469" s="3">
        <f t="shared" si="449"/>
        <v>0</v>
      </c>
      <c r="CW469" s="3">
        <f t="shared" si="450"/>
        <v>0</v>
      </c>
      <c r="CX469" s="3">
        <f t="shared" si="451"/>
        <v>0</v>
      </c>
      <c r="CY469" s="3">
        <f>(ROUND((((S469+ROUND((ROUND(((EU469)*AV469*1),2)*BS469),2))*AT469)/100),2)+ROUND(((ROUND((ROUND(((AE469-(EU469))*AV469*1),2)*BS469),2)*AT469)/100),2))</f>
        <v>0</v>
      </c>
      <c r="CZ469" s="3">
        <f>(ROUND((((S469+ROUND((ROUND(((EU469)*AV469*1),2)*BS469),2))*AU469)/100),2)+ROUND(((ROUND((ROUND(((AE469-(EU469))*AV469*1),2)*BS469),2)*AU469)/100),2))</f>
        <v>0</v>
      </c>
      <c r="DC469" s="3" t="s">
        <v>3</v>
      </c>
      <c r="DD469" s="3" t="s">
        <v>3</v>
      </c>
      <c r="DE469" s="3" t="s">
        <v>3</v>
      </c>
      <c r="DF469" s="3" t="s">
        <v>3</v>
      </c>
      <c r="DG469" s="3" t="s">
        <v>3</v>
      </c>
      <c r="DH469" s="3" t="s">
        <v>3</v>
      </c>
      <c r="DI469" s="3" t="s">
        <v>3</v>
      </c>
      <c r="DJ469" s="3" t="s">
        <v>3</v>
      </c>
      <c r="DK469" s="3" t="s">
        <v>3</v>
      </c>
      <c r="DL469" s="3" t="s">
        <v>3</v>
      </c>
      <c r="DM469" s="3" t="s">
        <v>3</v>
      </c>
      <c r="DN469" s="3">
        <v>0</v>
      </c>
      <c r="DO469" s="3">
        <v>0</v>
      </c>
      <c r="DP469" s="3">
        <v>1</v>
      </c>
      <c r="DQ469" s="3">
        <v>1</v>
      </c>
      <c r="DU469" s="3">
        <v>1010</v>
      </c>
      <c r="DV469" s="3" t="s">
        <v>268</v>
      </c>
      <c r="DW469" s="3" t="s">
        <v>268</v>
      </c>
      <c r="DX469" s="3">
        <v>1</v>
      </c>
      <c r="DZ469" s="3" t="s">
        <v>3</v>
      </c>
      <c r="EA469" s="3" t="s">
        <v>3</v>
      </c>
      <c r="EB469" s="3" t="s">
        <v>3</v>
      </c>
      <c r="EC469" s="3" t="s">
        <v>3</v>
      </c>
      <c r="EE469" s="3">
        <v>55393699</v>
      </c>
      <c r="EF469" s="3">
        <v>40</v>
      </c>
      <c r="EG469" s="3" t="s">
        <v>26</v>
      </c>
      <c r="EH469" s="3">
        <v>0</v>
      </c>
      <c r="EI469" s="3" t="s">
        <v>3</v>
      </c>
      <c r="EJ469" s="3">
        <v>2</v>
      </c>
      <c r="EK469" s="3">
        <v>67</v>
      </c>
      <c r="EL469" s="3" t="s">
        <v>72</v>
      </c>
      <c r="EM469" s="3" t="s">
        <v>73</v>
      </c>
      <c r="EO469" s="3" t="s">
        <v>67</v>
      </c>
      <c r="EQ469" s="3">
        <v>0</v>
      </c>
      <c r="ER469" s="3">
        <v>76.150000000000006</v>
      </c>
      <c r="ES469" s="3">
        <v>76.150000000000006</v>
      </c>
      <c r="ET469" s="3">
        <v>0</v>
      </c>
      <c r="EU469" s="3">
        <v>0</v>
      </c>
      <c r="EV469" s="3">
        <v>0</v>
      </c>
      <c r="EW469" s="3">
        <v>0</v>
      </c>
      <c r="EX469" s="3">
        <v>0</v>
      </c>
      <c r="FQ469" s="3">
        <v>0</v>
      </c>
      <c r="FR469" s="3">
        <v>0</v>
      </c>
      <c r="FS469" s="3">
        <v>0</v>
      </c>
      <c r="FX469" s="3">
        <v>97</v>
      </c>
      <c r="FY469" s="3">
        <v>51</v>
      </c>
      <c r="GA469" s="3" t="s">
        <v>3</v>
      </c>
      <c r="GD469" s="3">
        <v>1</v>
      </c>
      <c r="GF469" s="3">
        <v>538179604</v>
      </c>
      <c r="GG469" s="3">
        <v>2</v>
      </c>
      <c r="GH469" s="3">
        <v>1</v>
      </c>
      <c r="GI469" s="3">
        <v>2</v>
      </c>
      <c r="GJ469" s="3">
        <v>0</v>
      </c>
      <c r="GK469" s="3">
        <v>0</v>
      </c>
      <c r="GL469" s="3">
        <f t="shared" si="452"/>
        <v>0</v>
      </c>
      <c r="GM469" s="3">
        <f t="shared" si="453"/>
        <v>36817</v>
      </c>
      <c r="GN469" s="3">
        <f t="shared" si="454"/>
        <v>0</v>
      </c>
      <c r="GO469" s="3">
        <f t="shared" si="455"/>
        <v>36817</v>
      </c>
      <c r="GP469" s="3">
        <f t="shared" si="456"/>
        <v>0</v>
      </c>
      <c r="GR469" s="3">
        <v>0</v>
      </c>
      <c r="GS469" s="3">
        <v>3</v>
      </c>
      <c r="GT469" s="3">
        <v>0</v>
      </c>
      <c r="GU469" s="3" t="s">
        <v>3</v>
      </c>
      <c r="GV469" s="3">
        <f t="shared" si="457"/>
        <v>0</v>
      </c>
      <c r="GW469" s="3">
        <v>1</v>
      </c>
      <c r="GX469" s="3">
        <f t="shared" si="458"/>
        <v>0</v>
      </c>
      <c r="HA469" s="3">
        <v>0</v>
      </c>
      <c r="HB469" s="3">
        <v>0</v>
      </c>
      <c r="HC469" s="3">
        <f t="shared" si="459"/>
        <v>0</v>
      </c>
      <c r="HE469" s="3" t="s">
        <v>3</v>
      </c>
      <c r="HF469" s="3" t="s">
        <v>3</v>
      </c>
      <c r="HM469" s="3" t="s">
        <v>3</v>
      </c>
      <c r="HN469" s="3" t="s">
        <v>3</v>
      </c>
      <c r="HO469" s="3" t="s">
        <v>3</v>
      </c>
      <c r="HP469" s="3" t="s">
        <v>3</v>
      </c>
      <c r="HQ469" s="3" t="s">
        <v>3</v>
      </c>
      <c r="HS469" s="3">
        <v>0</v>
      </c>
      <c r="IK469" s="3">
        <v>0</v>
      </c>
    </row>
    <row r="470" spans="1:255" x14ac:dyDescent="0.2">
      <c r="A470" s="2">
        <v>18</v>
      </c>
      <c r="B470" s="2">
        <v>1</v>
      </c>
      <c r="C470" s="2">
        <v>698</v>
      </c>
      <c r="D470" s="2"/>
      <c r="E470" s="2" t="s">
        <v>632</v>
      </c>
      <c r="F470" s="2" t="s">
        <v>568</v>
      </c>
      <c r="G470" s="2" t="s">
        <v>569</v>
      </c>
      <c r="H470" s="2" t="s">
        <v>538</v>
      </c>
      <c r="I470" s="2">
        <f>I466*J470</f>
        <v>3.5250000000000004E-3</v>
      </c>
      <c r="J470" s="2">
        <v>2.3500000000000001E-3</v>
      </c>
      <c r="K470" s="2">
        <v>2.3500000000000001E-3</v>
      </c>
      <c r="L470" s="2"/>
      <c r="M470" s="2"/>
      <c r="N470" s="2"/>
      <c r="O470" s="2">
        <f t="shared" si="435"/>
        <v>119.24</v>
      </c>
      <c r="P470" s="2">
        <f t="shared" si="436"/>
        <v>119.24</v>
      </c>
      <c r="Q470" s="2">
        <f>(ROUND((ROUND(((ET470)*AV470*I470),2)*BB470),2)+ROUND((ROUND(((AE470-(EU470))*AV470*I470),2)*BS470),2))</f>
        <v>0</v>
      </c>
      <c r="R470" s="2">
        <f>(ROUND((ROUND(((EU470)*AV470*I470),2)*BS470),2)+ROUND((ROUND(((AE470-(EU470))*AV470*I470),2)*BS470),2))</f>
        <v>0</v>
      </c>
      <c r="S470" s="2">
        <f t="shared" si="437"/>
        <v>0</v>
      </c>
      <c r="T470" s="2">
        <f t="shared" si="438"/>
        <v>0</v>
      </c>
      <c r="U470" s="2">
        <f t="shared" si="439"/>
        <v>0</v>
      </c>
      <c r="V470" s="2">
        <f t="shared" si="440"/>
        <v>0</v>
      </c>
      <c r="W470" s="2">
        <f t="shared" si="441"/>
        <v>0</v>
      </c>
      <c r="X470" s="2">
        <f>(ROUND((((S470+ROUND((ROUND(((EU470)*AV470*I470),2)*BS470),2))*AT470)/100),2)+ROUND(((ROUND((ROUND(((AE470-(EU470))*AV470*I470),2)*BS470),2)*AT470)/100),2))</f>
        <v>0</v>
      </c>
      <c r="Y470" s="2">
        <f>(ROUND((((S470+ROUND((ROUND(((EU470)*AV470*I470),2)*BS470),2))*AU470)/100),2)+ROUND(((ROUND((ROUND(((AE470-(EU470))*AV470*I470),2)*BS470),2)*AU470)/100),2))</f>
        <v>0</v>
      </c>
      <c r="Z470" s="2"/>
      <c r="AA470" s="2">
        <v>55929113</v>
      </c>
      <c r="AB470" s="2">
        <f t="shared" si="442"/>
        <v>33827.69</v>
      </c>
      <c r="AC470" s="2">
        <f>ROUND((ES470),6)</f>
        <v>33827.69</v>
      </c>
      <c r="AD470" s="2">
        <f>ROUND((((ET470)-(EU470))+AE470),6)</f>
        <v>0</v>
      </c>
      <c r="AE470" s="2">
        <f t="shared" si="486"/>
        <v>0</v>
      </c>
      <c r="AF470" s="2">
        <f t="shared" si="486"/>
        <v>0</v>
      </c>
      <c r="AG470" s="2">
        <f t="shared" si="443"/>
        <v>0</v>
      </c>
      <c r="AH470" s="2">
        <f t="shared" si="487"/>
        <v>0</v>
      </c>
      <c r="AI470" s="2">
        <f t="shared" si="487"/>
        <v>0</v>
      </c>
      <c r="AJ470" s="2">
        <f t="shared" si="444"/>
        <v>0</v>
      </c>
      <c r="AK470" s="2">
        <v>33827.69</v>
      </c>
      <c r="AL470" s="2">
        <v>33827.69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97</v>
      </c>
      <c r="AU470" s="2">
        <v>51</v>
      </c>
      <c r="AV470" s="2">
        <v>1</v>
      </c>
      <c r="AW470" s="2">
        <v>1</v>
      </c>
      <c r="AX470" s="2"/>
      <c r="AY470" s="2"/>
      <c r="AZ470" s="2">
        <v>1</v>
      </c>
      <c r="BA470" s="2">
        <v>1</v>
      </c>
      <c r="BB470" s="2">
        <v>1</v>
      </c>
      <c r="BC470" s="2">
        <v>1</v>
      </c>
      <c r="BD470" s="2" t="s">
        <v>3</v>
      </c>
      <c r="BE470" s="2" t="s">
        <v>3</v>
      </c>
      <c r="BF470" s="2" t="s">
        <v>3</v>
      </c>
      <c r="BG470" s="2" t="s">
        <v>3</v>
      </c>
      <c r="BH470" s="2">
        <v>3</v>
      </c>
      <c r="BI470" s="2">
        <v>2</v>
      </c>
      <c r="BJ470" s="2" t="s">
        <v>570</v>
      </c>
      <c r="BK470" s="2"/>
      <c r="BL470" s="2"/>
      <c r="BM470" s="2">
        <v>67</v>
      </c>
      <c r="BN470" s="2">
        <v>0</v>
      </c>
      <c r="BO470" s="2" t="s">
        <v>3</v>
      </c>
      <c r="BP470" s="2">
        <v>0</v>
      </c>
      <c r="BQ470" s="2">
        <v>40</v>
      </c>
      <c r="BR470" s="2">
        <v>0</v>
      </c>
      <c r="BS470" s="2">
        <v>1</v>
      </c>
      <c r="BT470" s="2">
        <v>1</v>
      </c>
      <c r="BU470" s="2">
        <v>1</v>
      </c>
      <c r="BV470" s="2">
        <v>1</v>
      </c>
      <c r="BW470" s="2">
        <v>1</v>
      </c>
      <c r="BX470" s="2">
        <v>1</v>
      </c>
      <c r="BY470" s="2" t="s">
        <v>3</v>
      </c>
      <c r="BZ470" s="2">
        <v>97</v>
      </c>
      <c r="CA470" s="2">
        <v>51</v>
      </c>
      <c r="CB470" s="2" t="s">
        <v>3</v>
      </c>
      <c r="CC470" s="2"/>
      <c r="CD470" s="2"/>
      <c r="CE470" s="2">
        <v>1566</v>
      </c>
      <c r="CF470" s="2">
        <v>0</v>
      </c>
      <c r="CG470" s="2">
        <v>0</v>
      </c>
      <c r="CH470" s="2"/>
      <c r="CI470" s="2"/>
      <c r="CJ470" s="2"/>
      <c r="CK470" s="2"/>
      <c r="CL470" s="2"/>
      <c r="CM470" s="2">
        <v>0</v>
      </c>
      <c r="CN470" s="2" t="s">
        <v>3</v>
      </c>
      <c r="CO470" s="2">
        <v>0</v>
      </c>
      <c r="CP470" s="2">
        <f t="shared" si="445"/>
        <v>119.24</v>
      </c>
      <c r="CQ470" s="2">
        <f t="shared" si="446"/>
        <v>33827.69</v>
      </c>
      <c r="CR470" s="2">
        <f>(ROUND((ROUND(((ET470)*AV470*1),2)*BB470),2)+ROUND((ROUND(((AE470-(EU470))*AV470*1),2)*BS470),2))</f>
        <v>0</v>
      </c>
      <c r="CS470" s="2">
        <f>(ROUND((ROUND(((EU470)*AV470*1),2)*BS470),2)+ROUND((ROUND(((AE470-(EU470))*AV470*1),2)*BS470),2))</f>
        <v>0</v>
      </c>
      <c r="CT470" s="2">
        <f t="shared" si="447"/>
        <v>0</v>
      </c>
      <c r="CU470" s="2">
        <f t="shared" si="448"/>
        <v>0</v>
      </c>
      <c r="CV470" s="2">
        <f t="shared" si="449"/>
        <v>0</v>
      </c>
      <c r="CW470" s="2">
        <f t="shared" si="450"/>
        <v>0</v>
      </c>
      <c r="CX470" s="2">
        <f t="shared" si="451"/>
        <v>0</v>
      </c>
      <c r="CY470" s="2">
        <f>(ROUND((((S470+ROUND((ROUND(((EU470)*AV470*1),2)*BS470),2))*AT470)/100),2)+ROUND(((ROUND((ROUND(((AE470-(EU470))*AV470*1),2)*BS470),2)*AT470)/100),2))</f>
        <v>0</v>
      </c>
      <c r="CZ470" s="2">
        <f>(ROUND((((S470+ROUND((ROUND(((EU470)*AV470*1),2)*BS470),2))*AU470)/100),2)+ROUND(((ROUND((ROUND(((AE470-(EU470))*AV470*1),2)*BS470),2)*AU470)/100),2))</f>
        <v>0</v>
      </c>
      <c r="DA470" s="2"/>
      <c r="DB470" s="2"/>
      <c r="DC470" s="2" t="s">
        <v>3</v>
      </c>
      <c r="DD470" s="2" t="s">
        <v>3</v>
      </c>
      <c r="DE470" s="2" t="s">
        <v>3</v>
      </c>
      <c r="DF470" s="2" t="s">
        <v>3</v>
      </c>
      <c r="DG470" s="2" t="s">
        <v>3</v>
      </c>
      <c r="DH470" s="2" t="s">
        <v>3</v>
      </c>
      <c r="DI470" s="2" t="s">
        <v>3</v>
      </c>
      <c r="DJ470" s="2" t="s">
        <v>3</v>
      </c>
      <c r="DK470" s="2" t="s">
        <v>3</v>
      </c>
      <c r="DL470" s="2" t="s">
        <v>3</v>
      </c>
      <c r="DM470" s="2" t="s">
        <v>3</v>
      </c>
      <c r="DN470" s="2">
        <v>0</v>
      </c>
      <c r="DO470" s="2">
        <v>0</v>
      </c>
      <c r="DP470" s="2">
        <v>1</v>
      </c>
      <c r="DQ470" s="2">
        <v>1</v>
      </c>
      <c r="DR470" s="2"/>
      <c r="DS470" s="2"/>
      <c r="DT470" s="2"/>
      <c r="DU470" s="2">
        <v>1009</v>
      </c>
      <c r="DV470" s="2" t="s">
        <v>538</v>
      </c>
      <c r="DW470" s="2" t="s">
        <v>538</v>
      </c>
      <c r="DX470" s="2">
        <v>1000</v>
      </c>
      <c r="DY470" s="2"/>
      <c r="DZ470" s="2" t="s">
        <v>3</v>
      </c>
      <c r="EA470" s="2" t="s">
        <v>3</v>
      </c>
      <c r="EB470" s="2" t="s">
        <v>3</v>
      </c>
      <c r="EC470" s="2" t="s">
        <v>3</v>
      </c>
      <c r="ED470" s="2"/>
      <c r="EE470" s="2">
        <v>55393699</v>
      </c>
      <c r="EF470" s="2">
        <v>40</v>
      </c>
      <c r="EG470" s="2" t="s">
        <v>26</v>
      </c>
      <c r="EH470" s="2">
        <v>0</v>
      </c>
      <c r="EI470" s="2" t="s">
        <v>3</v>
      </c>
      <c r="EJ470" s="2">
        <v>2</v>
      </c>
      <c r="EK470" s="2">
        <v>67</v>
      </c>
      <c r="EL470" s="2" t="s">
        <v>72</v>
      </c>
      <c r="EM470" s="2" t="s">
        <v>73</v>
      </c>
      <c r="EN470" s="2"/>
      <c r="EO470" s="2" t="s">
        <v>3</v>
      </c>
      <c r="EP470" s="2"/>
      <c r="EQ470" s="2">
        <v>0</v>
      </c>
      <c r="ER470" s="2">
        <v>33827.69</v>
      </c>
      <c r="ES470" s="2">
        <v>33827.69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>
        <v>0</v>
      </c>
      <c r="FR470" s="2">
        <v>0</v>
      </c>
      <c r="FS470" s="2">
        <v>0</v>
      </c>
      <c r="FT470" s="2"/>
      <c r="FU470" s="2"/>
      <c r="FV470" s="2"/>
      <c r="FW470" s="2"/>
      <c r="FX470" s="2">
        <v>97</v>
      </c>
      <c r="FY470" s="2">
        <v>51</v>
      </c>
      <c r="FZ470" s="2"/>
      <c r="GA470" s="2" t="s">
        <v>3</v>
      </c>
      <c r="GB470" s="2"/>
      <c r="GC470" s="2"/>
      <c r="GD470" s="2">
        <v>1</v>
      </c>
      <c r="GE470" s="2"/>
      <c r="GF470" s="2">
        <v>-1473174696</v>
      </c>
      <c r="GG470" s="2">
        <v>2</v>
      </c>
      <c r="GH470" s="2">
        <v>1</v>
      </c>
      <c r="GI470" s="2">
        <v>-2</v>
      </c>
      <c r="GJ470" s="2">
        <v>0</v>
      </c>
      <c r="GK470" s="2">
        <v>0</v>
      </c>
      <c r="GL470" s="2">
        <f t="shared" si="452"/>
        <v>0</v>
      </c>
      <c r="GM470" s="2">
        <f t="shared" si="453"/>
        <v>119.24</v>
      </c>
      <c r="GN470" s="2">
        <f t="shared" si="454"/>
        <v>0</v>
      </c>
      <c r="GO470" s="2">
        <f t="shared" si="455"/>
        <v>119.24</v>
      </c>
      <c r="GP470" s="2">
        <f t="shared" si="456"/>
        <v>0</v>
      </c>
      <c r="GQ470" s="2"/>
      <c r="GR470" s="2">
        <v>0</v>
      </c>
      <c r="GS470" s="2">
        <v>3</v>
      </c>
      <c r="GT470" s="2">
        <v>0</v>
      </c>
      <c r="GU470" s="2" t="s">
        <v>3</v>
      </c>
      <c r="GV470" s="2">
        <f t="shared" si="457"/>
        <v>0</v>
      </c>
      <c r="GW470" s="2">
        <v>1</v>
      </c>
      <c r="GX470" s="2">
        <f t="shared" si="458"/>
        <v>0</v>
      </c>
      <c r="GY470" s="2"/>
      <c r="GZ470" s="2"/>
      <c r="HA470" s="2">
        <v>0</v>
      </c>
      <c r="HB470" s="2">
        <v>0</v>
      </c>
      <c r="HC470" s="2">
        <f t="shared" si="459"/>
        <v>0</v>
      </c>
      <c r="HD470" s="2"/>
      <c r="HE470" s="2" t="s">
        <v>3</v>
      </c>
      <c r="HF470" s="2" t="s">
        <v>3</v>
      </c>
      <c r="HG470" s="2"/>
      <c r="HH470" s="2"/>
      <c r="HI470" s="2"/>
      <c r="HJ470" s="2"/>
      <c r="HK470" s="2"/>
      <c r="HL470" s="2"/>
      <c r="HM470" s="2" t="s">
        <v>62</v>
      </c>
      <c r="HN470" s="2" t="s">
        <v>3</v>
      </c>
      <c r="HO470" s="2" t="s">
        <v>3</v>
      </c>
      <c r="HP470" s="2" t="s">
        <v>3</v>
      </c>
      <c r="HQ470" s="2" t="s">
        <v>3</v>
      </c>
      <c r="HR470" s="2"/>
      <c r="HS470" s="2">
        <v>0</v>
      </c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>
        <v>0</v>
      </c>
      <c r="IL470" s="2"/>
      <c r="IM470" s="2"/>
      <c r="IN470" s="2"/>
      <c r="IO470" s="2"/>
      <c r="IP470" s="2"/>
      <c r="IQ470" s="2"/>
      <c r="IR470" s="2"/>
      <c r="IS470" s="2"/>
      <c r="IT470" s="2"/>
      <c r="IU470" s="2"/>
    </row>
    <row r="471" spans="1:255" x14ac:dyDescent="0.2">
      <c r="A471" s="3">
        <v>18</v>
      </c>
      <c r="B471" s="3">
        <v>1</v>
      </c>
      <c r="C471" s="3">
        <v>708</v>
      </c>
      <c r="E471" s="3" t="s">
        <v>632</v>
      </c>
      <c r="F471" s="3" t="s">
        <v>568</v>
      </c>
      <c r="G471" s="3" t="s">
        <v>569</v>
      </c>
      <c r="H471" s="3" t="s">
        <v>538</v>
      </c>
      <c r="I471" s="3">
        <f>I467*J471</f>
        <v>3.5250000000000004E-3</v>
      </c>
      <c r="J471" s="3">
        <v>2.3500000000000001E-3</v>
      </c>
      <c r="K471" s="3">
        <v>2.3500000000000001E-3</v>
      </c>
      <c r="O471" s="3">
        <f t="shared" si="435"/>
        <v>584.28</v>
      </c>
      <c r="P471" s="3">
        <f t="shared" si="436"/>
        <v>584.28</v>
      </c>
      <c r="Q471" s="3">
        <f>(ROUND((ROUND(((ET471)*AV471*I471),2)*BB471),2)+ROUND((ROUND(((AE471-(EU471))*AV471*I471),2)*BS471),2))</f>
        <v>0</v>
      </c>
      <c r="R471" s="3">
        <f>(ROUND((ROUND(((EU471)*AV471*I471),2)*BS471),2)+ROUND((ROUND(((AE471-(EU471))*AV471*I471),2)*BS471),2))</f>
        <v>0</v>
      </c>
      <c r="S471" s="3">
        <f t="shared" si="437"/>
        <v>0</v>
      </c>
      <c r="T471" s="3">
        <f t="shared" si="438"/>
        <v>0</v>
      </c>
      <c r="U471" s="3">
        <f t="shared" si="439"/>
        <v>0</v>
      </c>
      <c r="V471" s="3">
        <f t="shared" si="440"/>
        <v>0</v>
      </c>
      <c r="W471" s="3">
        <f t="shared" si="441"/>
        <v>0</v>
      </c>
      <c r="X471" s="3">
        <f>(ROUND((((S471+ROUND((ROUND(((EU471)*AV471*I471),2)*BS471),2))*AT471)/100),2)+ROUND(((ROUND((ROUND(((AE471-(EU471))*AV471*I471),2)*BS471),2)*AT471)/100),2))</f>
        <v>0</v>
      </c>
      <c r="Y471" s="3">
        <f>(ROUND((((S471+ROUND((ROUND(((EU471)*AV471*I471),2)*BS471),2))*AU471)/100),2)+ROUND(((ROUND((ROUND(((AE471-(EU471))*AV471*I471),2)*BS471),2)*AU471)/100),2))</f>
        <v>0</v>
      </c>
      <c r="AA471" s="3">
        <v>55929115</v>
      </c>
      <c r="AB471" s="3">
        <f t="shared" si="442"/>
        <v>33827.69</v>
      </c>
      <c r="AC471" s="3">
        <f>ROUND((ES471),6)</f>
        <v>33827.69</v>
      </c>
      <c r="AD471" s="3">
        <f>ROUND((((ET471)-(EU471))+AE471),6)</f>
        <v>0</v>
      </c>
      <c r="AE471" s="3">
        <f t="shared" si="486"/>
        <v>0</v>
      </c>
      <c r="AF471" s="3">
        <f t="shared" si="486"/>
        <v>0</v>
      </c>
      <c r="AG471" s="3">
        <f t="shared" si="443"/>
        <v>0</v>
      </c>
      <c r="AH471" s="3">
        <f t="shared" si="487"/>
        <v>0</v>
      </c>
      <c r="AI471" s="3">
        <f t="shared" si="487"/>
        <v>0</v>
      </c>
      <c r="AJ471" s="3">
        <f t="shared" si="444"/>
        <v>0</v>
      </c>
      <c r="AK471" s="3">
        <v>33827.69</v>
      </c>
      <c r="AL471" s="3">
        <v>33827.69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97</v>
      </c>
      <c r="AU471" s="3">
        <v>51</v>
      </c>
      <c r="AV471" s="3">
        <v>1</v>
      </c>
      <c r="AW471" s="3">
        <v>1</v>
      </c>
      <c r="AZ471" s="3">
        <v>1</v>
      </c>
      <c r="BA471" s="3">
        <v>1</v>
      </c>
      <c r="BB471" s="3">
        <v>1</v>
      </c>
      <c r="BC471" s="3">
        <v>4.9000000000000004</v>
      </c>
      <c r="BD471" s="3" t="s">
        <v>3</v>
      </c>
      <c r="BE471" s="3" t="s">
        <v>3</v>
      </c>
      <c r="BF471" s="3" t="s">
        <v>3</v>
      </c>
      <c r="BG471" s="3" t="s">
        <v>3</v>
      </c>
      <c r="BH471" s="3">
        <v>3</v>
      </c>
      <c r="BI471" s="3">
        <v>2</v>
      </c>
      <c r="BJ471" s="3" t="s">
        <v>570</v>
      </c>
      <c r="BM471" s="3">
        <v>67</v>
      </c>
      <c r="BN471" s="3">
        <v>0</v>
      </c>
      <c r="BO471" s="3" t="s">
        <v>568</v>
      </c>
      <c r="BP471" s="3">
        <v>1</v>
      </c>
      <c r="BQ471" s="3">
        <v>40</v>
      </c>
      <c r="BR471" s="3">
        <v>0</v>
      </c>
      <c r="BS471" s="3">
        <v>1</v>
      </c>
      <c r="BT471" s="3">
        <v>1</v>
      </c>
      <c r="BU471" s="3">
        <v>1</v>
      </c>
      <c r="BV471" s="3">
        <v>1</v>
      </c>
      <c r="BW471" s="3">
        <v>1</v>
      </c>
      <c r="BX471" s="3">
        <v>1</v>
      </c>
      <c r="BY471" s="3" t="s">
        <v>3</v>
      </c>
      <c r="BZ471" s="3">
        <v>97</v>
      </c>
      <c r="CA471" s="3">
        <v>51</v>
      </c>
      <c r="CB471" s="3" t="s">
        <v>3</v>
      </c>
      <c r="CE471" s="3">
        <v>1566</v>
      </c>
      <c r="CF471" s="3">
        <v>0</v>
      </c>
      <c r="CG471" s="3">
        <v>0</v>
      </c>
      <c r="CM471" s="3">
        <v>0</v>
      </c>
      <c r="CN471" s="3" t="s">
        <v>3</v>
      </c>
      <c r="CO471" s="3">
        <v>0</v>
      </c>
      <c r="CP471" s="3">
        <f t="shared" si="445"/>
        <v>584.28</v>
      </c>
      <c r="CQ471" s="3">
        <f t="shared" si="446"/>
        <v>165755.68</v>
      </c>
      <c r="CR471" s="3">
        <f>(ROUND((ROUND(((ET471)*AV471*1),2)*BB471),2)+ROUND((ROUND(((AE471-(EU471))*AV471*1),2)*BS471),2))</f>
        <v>0</v>
      </c>
      <c r="CS471" s="3">
        <f>(ROUND((ROUND(((EU471)*AV471*1),2)*BS471),2)+ROUND((ROUND(((AE471-(EU471))*AV471*1),2)*BS471),2))</f>
        <v>0</v>
      </c>
      <c r="CT471" s="3">
        <f t="shared" si="447"/>
        <v>0</v>
      </c>
      <c r="CU471" s="3">
        <f t="shared" si="448"/>
        <v>0</v>
      </c>
      <c r="CV471" s="3">
        <f t="shared" si="449"/>
        <v>0</v>
      </c>
      <c r="CW471" s="3">
        <f t="shared" si="450"/>
        <v>0</v>
      </c>
      <c r="CX471" s="3">
        <f t="shared" si="451"/>
        <v>0</v>
      </c>
      <c r="CY471" s="3">
        <f>(ROUND((((S471+ROUND((ROUND(((EU471)*AV471*1),2)*BS471),2))*AT471)/100),2)+ROUND(((ROUND((ROUND(((AE471-(EU471))*AV471*1),2)*BS471),2)*AT471)/100),2))</f>
        <v>0</v>
      </c>
      <c r="CZ471" s="3">
        <f>(ROUND((((S471+ROUND((ROUND(((EU471)*AV471*1),2)*BS471),2))*AU471)/100),2)+ROUND(((ROUND((ROUND(((AE471-(EU471))*AV471*1),2)*BS471),2)*AU471)/100),2))</f>
        <v>0</v>
      </c>
      <c r="DC471" s="3" t="s">
        <v>3</v>
      </c>
      <c r="DD471" s="3" t="s">
        <v>3</v>
      </c>
      <c r="DE471" s="3" t="s">
        <v>3</v>
      </c>
      <c r="DF471" s="3" t="s">
        <v>3</v>
      </c>
      <c r="DG471" s="3" t="s">
        <v>3</v>
      </c>
      <c r="DH471" s="3" t="s">
        <v>3</v>
      </c>
      <c r="DI471" s="3" t="s">
        <v>3</v>
      </c>
      <c r="DJ471" s="3" t="s">
        <v>3</v>
      </c>
      <c r="DK471" s="3" t="s">
        <v>3</v>
      </c>
      <c r="DL471" s="3" t="s">
        <v>3</v>
      </c>
      <c r="DM471" s="3" t="s">
        <v>3</v>
      </c>
      <c r="DN471" s="3">
        <v>0</v>
      </c>
      <c r="DO471" s="3">
        <v>0</v>
      </c>
      <c r="DP471" s="3">
        <v>1</v>
      </c>
      <c r="DQ471" s="3">
        <v>1</v>
      </c>
      <c r="DU471" s="3">
        <v>1009</v>
      </c>
      <c r="DV471" s="3" t="s">
        <v>538</v>
      </c>
      <c r="DW471" s="3" t="s">
        <v>538</v>
      </c>
      <c r="DX471" s="3">
        <v>1000</v>
      </c>
      <c r="DZ471" s="3" t="s">
        <v>3</v>
      </c>
      <c r="EA471" s="3" t="s">
        <v>3</v>
      </c>
      <c r="EB471" s="3" t="s">
        <v>3</v>
      </c>
      <c r="EC471" s="3" t="s">
        <v>3</v>
      </c>
      <c r="EE471" s="3">
        <v>55393699</v>
      </c>
      <c r="EF471" s="3">
        <v>40</v>
      </c>
      <c r="EG471" s="3" t="s">
        <v>26</v>
      </c>
      <c r="EH471" s="3">
        <v>0</v>
      </c>
      <c r="EI471" s="3" t="s">
        <v>3</v>
      </c>
      <c r="EJ471" s="3">
        <v>2</v>
      </c>
      <c r="EK471" s="3">
        <v>67</v>
      </c>
      <c r="EL471" s="3" t="s">
        <v>72</v>
      </c>
      <c r="EM471" s="3" t="s">
        <v>73</v>
      </c>
      <c r="EO471" s="3" t="s">
        <v>3</v>
      </c>
      <c r="EQ471" s="3">
        <v>0</v>
      </c>
      <c r="ER471" s="3">
        <v>33827.69</v>
      </c>
      <c r="ES471" s="3">
        <v>33827.69</v>
      </c>
      <c r="ET471" s="3">
        <v>0</v>
      </c>
      <c r="EU471" s="3">
        <v>0</v>
      </c>
      <c r="EV471" s="3">
        <v>0</v>
      </c>
      <c r="EW471" s="3">
        <v>0</v>
      </c>
      <c r="EX471" s="3">
        <v>0</v>
      </c>
      <c r="FQ471" s="3">
        <v>0</v>
      </c>
      <c r="FR471" s="3">
        <v>0</v>
      </c>
      <c r="FS471" s="3">
        <v>0</v>
      </c>
      <c r="FX471" s="3">
        <v>97</v>
      </c>
      <c r="FY471" s="3">
        <v>51</v>
      </c>
      <c r="GA471" s="3" t="s">
        <v>3</v>
      </c>
      <c r="GD471" s="3">
        <v>1</v>
      </c>
      <c r="GF471" s="3">
        <v>-1473174696</v>
      </c>
      <c r="GG471" s="3">
        <v>2</v>
      </c>
      <c r="GH471" s="3">
        <v>1</v>
      </c>
      <c r="GI471" s="3">
        <v>2</v>
      </c>
      <c r="GJ471" s="3">
        <v>0</v>
      </c>
      <c r="GK471" s="3">
        <v>0</v>
      </c>
      <c r="GL471" s="3">
        <f t="shared" si="452"/>
        <v>0</v>
      </c>
      <c r="GM471" s="3">
        <f t="shared" si="453"/>
        <v>584.28</v>
      </c>
      <c r="GN471" s="3">
        <f t="shared" si="454"/>
        <v>0</v>
      </c>
      <c r="GO471" s="3">
        <f t="shared" si="455"/>
        <v>584.28</v>
      </c>
      <c r="GP471" s="3">
        <f t="shared" si="456"/>
        <v>0</v>
      </c>
      <c r="GR471" s="3">
        <v>0</v>
      </c>
      <c r="GS471" s="3">
        <v>3</v>
      </c>
      <c r="GT471" s="3">
        <v>0</v>
      </c>
      <c r="GU471" s="3" t="s">
        <v>3</v>
      </c>
      <c r="GV471" s="3">
        <f t="shared" si="457"/>
        <v>0</v>
      </c>
      <c r="GW471" s="3">
        <v>1</v>
      </c>
      <c r="GX471" s="3">
        <f t="shared" si="458"/>
        <v>0</v>
      </c>
      <c r="HA471" s="3">
        <v>0</v>
      </c>
      <c r="HB471" s="3">
        <v>0</v>
      </c>
      <c r="HC471" s="3">
        <f t="shared" si="459"/>
        <v>0</v>
      </c>
      <c r="HE471" s="3" t="s">
        <v>3</v>
      </c>
      <c r="HF471" s="3" t="s">
        <v>3</v>
      </c>
      <c r="HM471" s="3" t="s">
        <v>62</v>
      </c>
      <c r="HN471" s="3" t="s">
        <v>3</v>
      </c>
      <c r="HO471" s="3" t="s">
        <v>3</v>
      </c>
      <c r="HP471" s="3" t="s">
        <v>3</v>
      </c>
      <c r="HQ471" s="3" t="s">
        <v>3</v>
      </c>
      <c r="HS471" s="3">
        <v>0</v>
      </c>
      <c r="IK471" s="3">
        <v>0</v>
      </c>
    </row>
    <row r="473" spans="1:255" x14ac:dyDescent="0.2">
      <c r="A473" s="11">
        <v>51</v>
      </c>
      <c r="B473" s="11">
        <f>B408</f>
        <v>1</v>
      </c>
      <c r="C473" s="11">
        <f>A408</f>
        <v>4</v>
      </c>
      <c r="D473" s="11">
        <f>ROW(A408)</f>
        <v>408</v>
      </c>
      <c r="E473" s="11"/>
      <c r="F473" s="11" t="str">
        <f>IF(F408&lt;&gt;"",F408,"")</f>
        <v>4</v>
      </c>
      <c r="G473" s="11" t="str">
        <f>IF(G408&lt;&gt;"",G408,"")</f>
        <v>КНС. Монтажные изделия</v>
      </c>
      <c r="H473" s="11">
        <v>0</v>
      </c>
      <c r="I473" s="11"/>
      <c r="J473" s="11"/>
      <c r="K473" s="11"/>
      <c r="L473" s="11"/>
      <c r="M473" s="11"/>
      <c r="N473" s="11"/>
      <c r="O473" s="11">
        <f t="shared" ref="O473:T473" si="488">ROUND(AB473,2)</f>
        <v>331239.90999999997</v>
      </c>
      <c r="P473" s="11">
        <f t="shared" si="488"/>
        <v>328766.40999999997</v>
      </c>
      <c r="Q473" s="11">
        <f t="shared" si="488"/>
        <v>99.08</v>
      </c>
      <c r="R473" s="11">
        <f t="shared" si="488"/>
        <v>17.16</v>
      </c>
      <c r="S473" s="11">
        <f t="shared" si="488"/>
        <v>2374.42</v>
      </c>
      <c r="T473" s="11">
        <f t="shared" si="488"/>
        <v>0</v>
      </c>
      <c r="U473" s="11">
        <f>AH473</f>
        <v>209.23959959999999</v>
      </c>
      <c r="V473" s="11">
        <f>AI473</f>
        <v>0</v>
      </c>
      <c r="W473" s="11">
        <f>ROUND(AJ473,2)</f>
        <v>0</v>
      </c>
      <c r="X473" s="11">
        <f>ROUND(AK473,2)</f>
        <v>2319.83</v>
      </c>
      <c r="Y473" s="11">
        <f>ROUND(AL473,2)</f>
        <v>1219.72</v>
      </c>
      <c r="Z473" s="11"/>
      <c r="AA473" s="11"/>
      <c r="AB473" s="11">
        <f>ROUND(SUMIF(AA412:AA471,"=55929113",O412:O471),2)</f>
        <v>331239.90999999997</v>
      </c>
      <c r="AC473" s="11">
        <f>ROUND(SUMIF(AA412:AA471,"=55929113",P412:P471),2)</f>
        <v>328766.40999999997</v>
      </c>
      <c r="AD473" s="11">
        <f>ROUND(SUMIF(AA412:AA471,"=55929113",Q412:Q471),2)</f>
        <v>99.08</v>
      </c>
      <c r="AE473" s="11">
        <f>ROUND(SUMIF(AA412:AA471,"=55929113",R412:R471),2)</f>
        <v>17.16</v>
      </c>
      <c r="AF473" s="11">
        <f>ROUND(SUMIF(AA412:AA471,"=55929113",S412:S471),2)</f>
        <v>2374.42</v>
      </c>
      <c r="AG473" s="11">
        <f>ROUND(SUMIF(AA412:AA471,"=55929113",T412:T471),2)</f>
        <v>0</v>
      </c>
      <c r="AH473" s="11">
        <f>SUMIF(AA412:AA471,"=55929113",U412:U471)</f>
        <v>209.23959959999999</v>
      </c>
      <c r="AI473" s="11">
        <f>SUMIF(AA412:AA471,"=55929113",V412:V471)</f>
        <v>0</v>
      </c>
      <c r="AJ473" s="11">
        <f>ROUND(SUMIF(AA412:AA471,"=55929113",W412:W471),2)</f>
        <v>0</v>
      </c>
      <c r="AK473" s="11">
        <f>ROUND(SUMIF(AA412:AA471,"=55929113",X412:X471),2)</f>
        <v>2319.83</v>
      </c>
      <c r="AL473" s="11">
        <f>ROUND(SUMIF(AA412:AA471,"=55929113",Y412:Y471),2)</f>
        <v>1219.72</v>
      </c>
      <c r="AM473" s="11"/>
      <c r="AN473" s="11"/>
      <c r="AO473" s="11">
        <f t="shared" ref="AO473:BD473" si="489">ROUND(BX473,2)</f>
        <v>0</v>
      </c>
      <c r="AP473" s="11">
        <f t="shared" si="489"/>
        <v>0</v>
      </c>
      <c r="AQ473" s="11">
        <f t="shared" si="489"/>
        <v>0</v>
      </c>
      <c r="AR473" s="11">
        <f t="shared" si="489"/>
        <v>334779.46000000002</v>
      </c>
      <c r="AS473" s="11">
        <f t="shared" si="489"/>
        <v>0</v>
      </c>
      <c r="AT473" s="11">
        <f t="shared" si="489"/>
        <v>334779.46000000002</v>
      </c>
      <c r="AU473" s="11">
        <f t="shared" si="489"/>
        <v>0</v>
      </c>
      <c r="AV473" s="11">
        <f t="shared" si="489"/>
        <v>328766.40999999997</v>
      </c>
      <c r="AW473" s="11">
        <f t="shared" si="489"/>
        <v>328766.40999999997</v>
      </c>
      <c r="AX473" s="11">
        <f t="shared" si="489"/>
        <v>0</v>
      </c>
      <c r="AY473" s="11">
        <f t="shared" si="489"/>
        <v>328766.40999999997</v>
      </c>
      <c r="AZ473" s="11">
        <f t="shared" si="489"/>
        <v>0</v>
      </c>
      <c r="BA473" s="11">
        <f t="shared" si="489"/>
        <v>0</v>
      </c>
      <c r="BB473" s="11">
        <f t="shared" si="489"/>
        <v>0</v>
      </c>
      <c r="BC473" s="11">
        <f t="shared" si="489"/>
        <v>0</v>
      </c>
      <c r="BD473" s="11">
        <f t="shared" si="489"/>
        <v>0</v>
      </c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>
        <f>ROUND(SUMIF(AA412:AA471,"=55929113",FQ412:FQ471),2)</f>
        <v>0</v>
      </c>
      <c r="BY473" s="11">
        <f>ROUND(SUMIF(AA412:AA471,"=55929113",FR412:FR471),2)</f>
        <v>0</v>
      </c>
      <c r="BZ473" s="11">
        <f>ROUND(SUMIF(AA412:AA471,"=55929113",GL412:GL471),2)</f>
        <v>0</v>
      </c>
      <c r="CA473" s="11">
        <f>ROUND(SUMIF(AA412:AA471,"=55929113",GM412:GM471),2)</f>
        <v>334779.46000000002</v>
      </c>
      <c r="CB473" s="11">
        <f>ROUND(SUMIF(AA412:AA471,"=55929113",GN412:GN471),2)</f>
        <v>0</v>
      </c>
      <c r="CC473" s="11">
        <f>ROUND(SUMIF(AA412:AA471,"=55929113",GO412:GO471),2)</f>
        <v>334779.46000000002</v>
      </c>
      <c r="CD473" s="11">
        <f>ROUND(SUMIF(AA412:AA471,"=55929113",GP412:GP471),2)</f>
        <v>0</v>
      </c>
      <c r="CE473" s="11">
        <f>AC473-BX473</f>
        <v>328766.40999999997</v>
      </c>
      <c r="CF473" s="11">
        <f>AC473-BY473</f>
        <v>328766.40999999997</v>
      </c>
      <c r="CG473" s="11">
        <f>BX473-BZ473</f>
        <v>0</v>
      </c>
      <c r="CH473" s="11">
        <f>AC473-BX473-BY473+BZ473</f>
        <v>328766.40999999997</v>
      </c>
      <c r="CI473" s="11">
        <f>BY473-BZ473</f>
        <v>0</v>
      </c>
      <c r="CJ473" s="11">
        <f>ROUND(SUMIF(AA412:AA471,"=55929113",GX412:GX471),2)</f>
        <v>0</v>
      </c>
      <c r="CK473" s="11">
        <f>ROUND(SUMIF(AA412:AA471,"=55929113",GY412:GY471),2)</f>
        <v>0</v>
      </c>
      <c r="CL473" s="11">
        <f>ROUND(SUMIF(AA412:AA471,"=55929113",GZ412:GZ471),2)</f>
        <v>0</v>
      </c>
      <c r="CM473" s="11">
        <f>ROUND(SUMIF(AA412:AA471,"=55929113",HD412:HD471),2)</f>
        <v>0</v>
      </c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2">
        <f t="shared" ref="DG473:DL473" si="490">ROUND(DT473,2)</f>
        <v>2087999.32</v>
      </c>
      <c r="DH473" s="12">
        <f t="shared" si="490"/>
        <v>1952357.75</v>
      </c>
      <c r="DI473" s="12">
        <f t="shared" si="490"/>
        <v>1843.01</v>
      </c>
      <c r="DJ473" s="12">
        <f t="shared" si="490"/>
        <v>966.96</v>
      </c>
      <c r="DK473" s="12">
        <f t="shared" si="490"/>
        <v>133798.56</v>
      </c>
      <c r="DL473" s="12">
        <f t="shared" si="490"/>
        <v>0</v>
      </c>
      <c r="DM473" s="12">
        <f>DZ473</f>
        <v>209.23959959999999</v>
      </c>
      <c r="DN473" s="12">
        <f>EA473</f>
        <v>0</v>
      </c>
      <c r="DO473" s="12">
        <f>ROUND(EB473,2)</f>
        <v>0</v>
      </c>
      <c r="DP473" s="12">
        <f>ROUND(EC473,2)</f>
        <v>130722.55</v>
      </c>
      <c r="DQ473" s="12">
        <f>ROUND(ED473,2)</f>
        <v>68730.42</v>
      </c>
      <c r="DR473" s="12"/>
      <c r="DS473" s="12"/>
      <c r="DT473" s="12">
        <f>ROUND(SUMIF(AA412:AA471,"=55929115",O412:O471),2)</f>
        <v>2087999.32</v>
      </c>
      <c r="DU473" s="12">
        <f>ROUND(SUMIF(AA412:AA471,"=55929115",P412:P471),2)</f>
        <v>1952357.75</v>
      </c>
      <c r="DV473" s="12">
        <f>ROUND(SUMIF(AA412:AA471,"=55929115",Q412:Q471),2)</f>
        <v>1843.01</v>
      </c>
      <c r="DW473" s="12">
        <f>ROUND(SUMIF(AA412:AA471,"=55929115",R412:R471),2)</f>
        <v>966.96</v>
      </c>
      <c r="DX473" s="12">
        <f>ROUND(SUMIF(AA412:AA471,"=55929115",S412:S471),2)</f>
        <v>133798.56</v>
      </c>
      <c r="DY473" s="12">
        <f>ROUND(SUMIF(AA412:AA471,"=55929115",T412:T471),2)</f>
        <v>0</v>
      </c>
      <c r="DZ473" s="12">
        <f>SUMIF(AA412:AA471,"=55929115",U412:U471)</f>
        <v>209.23959959999999</v>
      </c>
      <c r="EA473" s="12">
        <f>SUMIF(AA412:AA471,"=55929115",V412:V471)</f>
        <v>0</v>
      </c>
      <c r="EB473" s="12">
        <f>ROUND(SUMIF(AA412:AA471,"=55929115",W412:W471),2)</f>
        <v>0</v>
      </c>
      <c r="EC473" s="12">
        <f>ROUND(SUMIF(AA412:AA471,"=55929115",X412:X471),2)</f>
        <v>130722.55</v>
      </c>
      <c r="ED473" s="12">
        <f>ROUND(SUMIF(AA412:AA471,"=55929115",Y412:Y471),2)</f>
        <v>68730.42</v>
      </c>
      <c r="EE473" s="12"/>
      <c r="EF473" s="12"/>
      <c r="EG473" s="12">
        <f t="shared" ref="EG473:EV473" si="491">ROUND(FP473,2)</f>
        <v>0</v>
      </c>
      <c r="EH473" s="12">
        <f t="shared" si="491"/>
        <v>0</v>
      </c>
      <c r="EI473" s="12">
        <f t="shared" si="491"/>
        <v>0</v>
      </c>
      <c r="EJ473" s="12">
        <f t="shared" si="491"/>
        <v>2287452.29</v>
      </c>
      <c r="EK473" s="12">
        <f t="shared" si="491"/>
        <v>0</v>
      </c>
      <c r="EL473" s="12">
        <f t="shared" si="491"/>
        <v>2287452.29</v>
      </c>
      <c r="EM473" s="12">
        <f t="shared" si="491"/>
        <v>0</v>
      </c>
      <c r="EN473" s="12">
        <f t="shared" si="491"/>
        <v>1952357.75</v>
      </c>
      <c r="EO473" s="12">
        <f t="shared" si="491"/>
        <v>1952357.75</v>
      </c>
      <c r="EP473" s="12">
        <f t="shared" si="491"/>
        <v>0</v>
      </c>
      <c r="EQ473" s="12">
        <f t="shared" si="491"/>
        <v>1952357.75</v>
      </c>
      <c r="ER473" s="12">
        <f t="shared" si="491"/>
        <v>0</v>
      </c>
      <c r="ES473" s="12">
        <f t="shared" si="491"/>
        <v>0</v>
      </c>
      <c r="ET473" s="12">
        <f t="shared" si="491"/>
        <v>0</v>
      </c>
      <c r="EU473" s="12">
        <f t="shared" si="491"/>
        <v>0</v>
      </c>
      <c r="EV473" s="12">
        <f t="shared" si="491"/>
        <v>0</v>
      </c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  <c r="FN473" s="12"/>
      <c r="FO473" s="12"/>
      <c r="FP473" s="12">
        <f>ROUND(SUMIF(AA412:AA471,"=55929115",FQ412:FQ471),2)</f>
        <v>0</v>
      </c>
      <c r="FQ473" s="12">
        <f>ROUND(SUMIF(AA412:AA471,"=55929115",FR412:FR471),2)</f>
        <v>0</v>
      </c>
      <c r="FR473" s="12">
        <f>ROUND(SUMIF(AA412:AA471,"=55929115",GL412:GL471),2)</f>
        <v>0</v>
      </c>
      <c r="FS473" s="12">
        <f>ROUND(SUMIF(AA412:AA471,"=55929115",GM412:GM471),2)</f>
        <v>2287452.29</v>
      </c>
      <c r="FT473" s="12">
        <f>ROUND(SUMIF(AA412:AA471,"=55929115",GN412:GN471),2)</f>
        <v>0</v>
      </c>
      <c r="FU473" s="12">
        <f>ROUND(SUMIF(AA412:AA471,"=55929115",GO412:GO471),2)</f>
        <v>2287452.29</v>
      </c>
      <c r="FV473" s="12">
        <f>ROUND(SUMIF(AA412:AA471,"=55929115",GP412:GP471),2)</f>
        <v>0</v>
      </c>
      <c r="FW473" s="12">
        <f>DU473-FP473</f>
        <v>1952357.75</v>
      </c>
      <c r="FX473" s="12">
        <f>DU473-FQ473</f>
        <v>1952357.75</v>
      </c>
      <c r="FY473" s="12">
        <f>FP473-FR473</f>
        <v>0</v>
      </c>
      <c r="FZ473" s="12">
        <f>DU473-FP473-FQ473+FR473</f>
        <v>1952357.75</v>
      </c>
      <c r="GA473" s="12">
        <f>FQ473-FR473</f>
        <v>0</v>
      </c>
      <c r="GB473" s="12">
        <f>ROUND(SUMIF(AA412:AA471,"=55929115",GX412:GX471),2)</f>
        <v>0</v>
      </c>
      <c r="GC473" s="12">
        <f>ROUND(SUMIF(AA412:AA471,"=55929115",GY412:GY471),2)</f>
        <v>0</v>
      </c>
      <c r="GD473" s="12">
        <f>ROUND(SUMIF(AA412:AA471,"=55929115",GZ412:GZ471),2)</f>
        <v>0</v>
      </c>
      <c r="GE473" s="12">
        <f>ROUND(SUMIF(AA412:AA471,"=55929115",HD412:HD471),2)</f>
        <v>0</v>
      </c>
      <c r="GF473" s="12"/>
      <c r="GG473" s="12"/>
      <c r="GH473" s="12"/>
      <c r="GI473" s="12"/>
      <c r="GJ473" s="12"/>
      <c r="GK473" s="12"/>
      <c r="GL473" s="12"/>
      <c r="GM473" s="12"/>
      <c r="GN473" s="12"/>
      <c r="GO473" s="12"/>
      <c r="GP473" s="12"/>
      <c r="GQ473" s="12"/>
      <c r="GR473" s="12"/>
      <c r="GS473" s="12"/>
      <c r="GT473" s="12"/>
      <c r="GU473" s="12"/>
      <c r="GV473" s="12"/>
      <c r="GW473" s="12"/>
      <c r="GX473" s="12">
        <v>0</v>
      </c>
    </row>
    <row r="475" spans="1:255" x14ac:dyDescent="0.2">
      <c r="A475" s="13">
        <v>50</v>
      </c>
      <c r="B475" s="13">
        <v>0</v>
      </c>
      <c r="C475" s="13">
        <v>0</v>
      </c>
      <c r="D475" s="13">
        <v>1</v>
      </c>
      <c r="E475" s="13">
        <v>201</v>
      </c>
      <c r="F475" s="13">
        <f>ROUND(Source!O473,O475)</f>
        <v>331239.90999999997</v>
      </c>
      <c r="G475" s="13" t="s">
        <v>101</v>
      </c>
      <c r="H475" s="13" t="s">
        <v>102</v>
      </c>
      <c r="I475" s="13"/>
      <c r="J475" s="13"/>
      <c r="K475" s="13">
        <v>201</v>
      </c>
      <c r="L475" s="13">
        <v>1</v>
      </c>
      <c r="M475" s="13">
        <v>3</v>
      </c>
      <c r="N475" s="13" t="s">
        <v>3</v>
      </c>
      <c r="O475" s="13">
        <v>2</v>
      </c>
      <c r="P475" s="13">
        <f>ROUND(Source!DG473,O475)</f>
        <v>2087999.32</v>
      </c>
      <c r="Q475" s="13"/>
      <c r="R475" s="13"/>
      <c r="S475" s="13"/>
      <c r="T475" s="13"/>
      <c r="U475" s="13"/>
      <c r="V475" s="13"/>
      <c r="W475" s="13">
        <v>331239.90999999997</v>
      </c>
      <c r="X475" s="13">
        <v>1</v>
      </c>
      <c r="Y475" s="13">
        <v>331239.90999999997</v>
      </c>
      <c r="Z475" s="13">
        <v>2087999.32</v>
      </c>
      <c r="AA475" s="13">
        <v>1</v>
      </c>
      <c r="AB475" s="13">
        <v>2087999.32</v>
      </c>
    </row>
    <row r="476" spans="1:255" x14ac:dyDescent="0.2">
      <c r="A476" s="13">
        <v>50</v>
      </c>
      <c r="B476" s="13">
        <v>0</v>
      </c>
      <c r="C476" s="13">
        <v>0</v>
      </c>
      <c r="D476" s="13">
        <v>1</v>
      </c>
      <c r="E476" s="13">
        <v>202</v>
      </c>
      <c r="F476" s="13">
        <f>ROUND(Source!P473,O476)</f>
        <v>328766.40999999997</v>
      </c>
      <c r="G476" s="13" t="s">
        <v>103</v>
      </c>
      <c r="H476" s="13" t="s">
        <v>104</v>
      </c>
      <c r="I476" s="13"/>
      <c r="J476" s="13"/>
      <c r="K476" s="13">
        <v>202</v>
      </c>
      <c r="L476" s="13">
        <v>2</v>
      </c>
      <c r="M476" s="13">
        <v>3</v>
      </c>
      <c r="N476" s="13" t="s">
        <v>3</v>
      </c>
      <c r="O476" s="13">
        <v>2</v>
      </c>
      <c r="P476" s="13">
        <f>ROUND(Source!DH473,O476)</f>
        <v>1952357.75</v>
      </c>
      <c r="Q476" s="13"/>
      <c r="R476" s="13"/>
      <c r="S476" s="13"/>
      <c r="T476" s="13"/>
      <c r="U476" s="13"/>
      <c r="V476" s="13"/>
      <c r="W476" s="13">
        <v>328766.40999999997</v>
      </c>
      <c r="X476" s="13">
        <v>1</v>
      </c>
      <c r="Y476" s="13">
        <v>328766.40999999997</v>
      </c>
      <c r="Z476" s="13">
        <v>1952357.75</v>
      </c>
      <c r="AA476" s="13">
        <v>1</v>
      </c>
      <c r="AB476" s="13">
        <v>1952357.75</v>
      </c>
    </row>
    <row r="477" spans="1:255" x14ac:dyDescent="0.2">
      <c r="A477" s="13">
        <v>50</v>
      </c>
      <c r="B477" s="13">
        <v>0</v>
      </c>
      <c r="C477" s="13">
        <v>0</v>
      </c>
      <c r="D477" s="13">
        <v>1</v>
      </c>
      <c r="E477" s="13">
        <v>222</v>
      </c>
      <c r="F477" s="13">
        <f>ROUND(Source!AO473,O477)</f>
        <v>0</v>
      </c>
      <c r="G477" s="13" t="s">
        <v>105</v>
      </c>
      <c r="H477" s="13" t="s">
        <v>106</v>
      </c>
      <c r="I477" s="13"/>
      <c r="J477" s="13"/>
      <c r="K477" s="13">
        <v>222</v>
      </c>
      <c r="L477" s="13">
        <v>3</v>
      </c>
      <c r="M477" s="13">
        <v>3</v>
      </c>
      <c r="N477" s="13" t="s">
        <v>3</v>
      </c>
      <c r="O477" s="13">
        <v>2</v>
      </c>
      <c r="P477" s="13">
        <f>ROUND(Source!EG473,O477)</f>
        <v>0</v>
      </c>
      <c r="Q477" s="13"/>
      <c r="R477" s="13"/>
      <c r="S477" s="13"/>
      <c r="T477" s="13"/>
      <c r="U477" s="13"/>
      <c r="V477" s="13"/>
      <c r="W477" s="13">
        <v>0</v>
      </c>
      <c r="X477" s="13">
        <v>1</v>
      </c>
      <c r="Y477" s="13">
        <v>0</v>
      </c>
      <c r="Z477" s="13">
        <v>0</v>
      </c>
      <c r="AA477" s="13">
        <v>1</v>
      </c>
      <c r="AB477" s="13">
        <v>0</v>
      </c>
    </row>
    <row r="478" spans="1:255" x14ac:dyDescent="0.2">
      <c r="A478" s="13">
        <v>50</v>
      </c>
      <c r="B478" s="13">
        <v>0</v>
      </c>
      <c r="C478" s="13">
        <v>0</v>
      </c>
      <c r="D478" s="13">
        <v>1</v>
      </c>
      <c r="E478" s="13">
        <v>225</v>
      </c>
      <c r="F478" s="13">
        <f>ROUND(Source!AV473,O478)</f>
        <v>328766.40999999997</v>
      </c>
      <c r="G478" s="13" t="s">
        <v>107</v>
      </c>
      <c r="H478" s="13" t="s">
        <v>108</v>
      </c>
      <c r="I478" s="13"/>
      <c r="J478" s="13"/>
      <c r="K478" s="13">
        <v>225</v>
      </c>
      <c r="L478" s="13">
        <v>4</v>
      </c>
      <c r="M478" s="13">
        <v>3</v>
      </c>
      <c r="N478" s="13" t="s">
        <v>3</v>
      </c>
      <c r="O478" s="13">
        <v>2</v>
      </c>
      <c r="P478" s="13">
        <f>ROUND(Source!EN473,O478)</f>
        <v>1952357.75</v>
      </c>
      <c r="Q478" s="13"/>
      <c r="R478" s="13"/>
      <c r="S478" s="13"/>
      <c r="T478" s="13"/>
      <c r="U478" s="13"/>
      <c r="V478" s="13"/>
      <c r="W478" s="13">
        <v>328766.40999999997</v>
      </c>
      <c r="X478" s="13">
        <v>1</v>
      </c>
      <c r="Y478" s="13">
        <v>328766.40999999997</v>
      </c>
      <c r="Z478" s="13">
        <v>1952357.75</v>
      </c>
      <c r="AA478" s="13">
        <v>1</v>
      </c>
      <c r="AB478" s="13">
        <v>1952357.75</v>
      </c>
    </row>
    <row r="479" spans="1:255" x14ac:dyDescent="0.2">
      <c r="A479" s="13">
        <v>50</v>
      </c>
      <c r="B479" s="13">
        <v>0</v>
      </c>
      <c r="C479" s="13">
        <v>0</v>
      </c>
      <c r="D479" s="13">
        <v>1</v>
      </c>
      <c r="E479" s="13">
        <v>226</v>
      </c>
      <c r="F479" s="13">
        <f>ROUND(Source!AW473,O479)</f>
        <v>328766.40999999997</v>
      </c>
      <c r="G479" s="13" t="s">
        <v>109</v>
      </c>
      <c r="H479" s="13" t="s">
        <v>110</v>
      </c>
      <c r="I479" s="13"/>
      <c r="J479" s="13"/>
      <c r="K479" s="13">
        <v>226</v>
      </c>
      <c r="L479" s="13">
        <v>5</v>
      </c>
      <c r="M479" s="13">
        <v>3</v>
      </c>
      <c r="N479" s="13" t="s">
        <v>3</v>
      </c>
      <c r="O479" s="13">
        <v>2</v>
      </c>
      <c r="P479" s="13">
        <f>ROUND(Source!EO473,O479)</f>
        <v>1952357.75</v>
      </c>
      <c r="Q479" s="13"/>
      <c r="R479" s="13"/>
      <c r="S479" s="13"/>
      <c r="T479" s="13"/>
      <c r="U479" s="13"/>
      <c r="V479" s="13"/>
      <c r="W479" s="13">
        <v>328766.40999999997</v>
      </c>
      <c r="X479" s="13">
        <v>1</v>
      </c>
      <c r="Y479" s="13">
        <v>328766.40999999997</v>
      </c>
      <c r="Z479" s="13">
        <v>1952357.75</v>
      </c>
      <c r="AA479" s="13">
        <v>1</v>
      </c>
      <c r="AB479" s="13">
        <v>1952357.75</v>
      </c>
    </row>
    <row r="480" spans="1:255" x14ac:dyDescent="0.2">
      <c r="A480" s="13">
        <v>50</v>
      </c>
      <c r="B480" s="13">
        <v>0</v>
      </c>
      <c r="C480" s="13">
        <v>0</v>
      </c>
      <c r="D480" s="13">
        <v>1</v>
      </c>
      <c r="E480" s="13">
        <v>227</v>
      </c>
      <c r="F480" s="13">
        <f>ROUND(Source!AX473,O480)</f>
        <v>0</v>
      </c>
      <c r="G480" s="13" t="s">
        <v>111</v>
      </c>
      <c r="H480" s="13" t="s">
        <v>112</v>
      </c>
      <c r="I480" s="13"/>
      <c r="J480" s="13"/>
      <c r="K480" s="13">
        <v>227</v>
      </c>
      <c r="L480" s="13">
        <v>6</v>
      </c>
      <c r="M480" s="13">
        <v>3</v>
      </c>
      <c r="N480" s="13" t="s">
        <v>3</v>
      </c>
      <c r="O480" s="13">
        <v>2</v>
      </c>
      <c r="P480" s="13">
        <f>ROUND(Source!EP473,O480)</f>
        <v>0</v>
      </c>
      <c r="Q480" s="13"/>
      <c r="R480" s="13"/>
      <c r="S480" s="13"/>
      <c r="T480" s="13"/>
      <c r="U480" s="13"/>
      <c r="V480" s="13"/>
      <c r="W480" s="13">
        <v>0</v>
      </c>
      <c r="X480" s="13">
        <v>1</v>
      </c>
      <c r="Y480" s="13">
        <v>0</v>
      </c>
      <c r="Z480" s="13">
        <v>0</v>
      </c>
      <c r="AA480" s="13">
        <v>1</v>
      </c>
      <c r="AB480" s="13">
        <v>0</v>
      </c>
    </row>
    <row r="481" spans="1:28" x14ac:dyDescent="0.2">
      <c r="A481" s="13">
        <v>50</v>
      </c>
      <c r="B481" s="13">
        <v>0</v>
      </c>
      <c r="C481" s="13">
        <v>0</v>
      </c>
      <c r="D481" s="13">
        <v>1</v>
      </c>
      <c r="E481" s="13">
        <v>228</v>
      </c>
      <c r="F481" s="13">
        <f>ROUND(Source!AY473,O481)</f>
        <v>328766.40999999997</v>
      </c>
      <c r="G481" s="13" t="s">
        <v>113</v>
      </c>
      <c r="H481" s="13" t="s">
        <v>114</v>
      </c>
      <c r="I481" s="13"/>
      <c r="J481" s="13"/>
      <c r="K481" s="13">
        <v>228</v>
      </c>
      <c r="L481" s="13">
        <v>7</v>
      </c>
      <c r="M481" s="13">
        <v>3</v>
      </c>
      <c r="N481" s="13" t="s">
        <v>3</v>
      </c>
      <c r="O481" s="13">
        <v>2</v>
      </c>
      <c r="P481" s="13">
        <f>ROUND(Source!EQ473,O481)</f>
        <v>1952357.75</v>
      </c>
      <c r="Q481" s="13"/>
      <c r="R481" s="13"/>
      <c r="S481" s="13"/>
      <c r="T481" s="13"/>
      <c r="U481" s="13"/>
      <c r="V481" s="13"/>
      <c r="W481" s="13">
        <v>328766.40999999997</v>
      </c>
      <c r="X481" s="13">
        <v>1</v>
      </c>
      <c r="Y481" s="13">
        <v>328766.40999999997</v>
      </c>
      <c r="Z481" s="13">
        <v>1952357.75</v>
      </c>
      <c r="AA481" s="13">
        <v>1</v>
      </c>
      <c r="AB481" s="13">
        <v>1952357.75</v>
      </c>
    </row>
    <row r="482" spans="1:28" x14ac:dyDescent="0.2">
      <c r="A482" s="13">
        <v>50</v>
      </c>
      <c r="B482" s="13">
        <v>0</v>
      </c>
      <c r="C482" s="13">
        <v>0</v>
      </c>
      <c r="D482" s="13">
        <v>1</v>
      </c>
      <c r="E482" s="13">
        <v>216</v>
      </c>
      <c r="F482" s="13">
        <f>ROUND(Source!AP473,O482)</f>
        <v>0</v>
      </c>
      <c r="G482" s="13" t="s">
        <v>115</v>
      </c>
      <c r="H482" s="13" t="s">
        <v>116</v>
      </c>
      <c r="I482" s="13"/>
      <c r="J482" s="13"/>
      <c r="K482" s="13">
        <v>216</v>
      </c>
      <c r="L482" s="13">
        <v>8</v>
      </c>
      <c r="M482" s="13">
        <v>3</v>
      </c>
      <c r="N482" s="13" t="s">
        <v>3</v>
      </c>
      <c r="O482" s="13">
        <v>2</v>
      </c>
      <c r="P482" s="13">
        <f>ROUND(Source!EH473,O482)</f>
        <v>0</v>
      </c>
      <c r="Q482" s="13"/>
      <c r="R482" s="13"/>
      <c r="S482" s="13"/>
      <c r="T482" s="13"/>
      <c r="U482" s="13"/>
      <c r="V482" s="13"/>
      <c r="W482" s="13">
        <v>0</v>
      </c>
      <c r="X482" s="13">
        <v>1</v>
      </c>
      <c r="Y482" s="13">
        <v>0</v>
      </c>
      <c r="Z482" s="13">
        <v>0</v>
      </c>
      <c r="AA482" s="13">
        <v>1</v>
      </c>
      <c r="AB482" s="13">
        <v>0</v>
      </c>
    </row>
    <row r="483" spans="1:28" x14ac:dyDescent="0.2">
      <c r="A483" s="13">
        <v>50</v>
      </c>
      <c r="B483" s="13">
        <v>0</v>
      </c>
      <c r="C483" s="13">
        <v>0</v>
      </c>
      <c r="D483" s="13">
        <v>1</v>
      </c>
      <c r="E483" s="13">
        <v>223</v>
      </c>
      <c r="F483" s="13">
        <f>ROUND(Source!AQ473,O483)</f>
        <v>0</v>
      </c>
      <c r="G483" s="13" t="s">
        <v>117</v>
      </c>
      <c r="H483" s="13" t="s">
        <v>118</v>
      </c>
      <c r="I483" s="13"/>
      <c r="J483" s="13"/>
      <c r="K483" s="13">
        <v>223</v>
      </c>
      <c r="L483" s="13">
        <v>9</v>
      </c>
      <c r="M483" s="13">
        <v>3</v>
      </c>
      <c r="N483" s="13" t="s">
        <v>3</v>
      </c>
      <c r="O483" s="13">
        <v>2</v>
      </c>
      <c r="P483" s="13">
        <f>ROUND(Source!EI473,O483)</f>
        <v>0</v>
      </c>
      <c r="Q483" s="13"/>
      <c r="R483" s="13"/>
      <c r="S483" s="13"/>
      <c r="T483" s="13"/>
      <c r="U483" s="13"/>
      <c r="V483" s="13"/>
      <c r="W483" s="13">
        <v>0</v>
      </c>
      <c r="X483" s="13">
        <v>1</v>
      </c>
      <c r="Y483" s="13">
        <v>0</v>
      </c>
      <c r="Z483" s="13">
        <v>0</v>
      </c>
      <c r="AA483" s="13">
        <v>1</v>
      </c>
      <c r="AB483" s="13">
        <v>0</v>
      </c>
    </row>
    <row r="484" spans="1:28" x14ac:dyDescent="0.2">
      <c r="A484" s="13">
        <v>50</v>
      </c>
      <c r="B484" s="13">
        <v>0</v>
      </c>
      <c r="C484" s="13">
        <v>0</v>
      </c>
      <c r="D484" s="13">
        <v>1</v>
      </c>
      <c r="E484" s="13">
        <v>229</v>
      </c>
      <c r="F484" s="13">
        <f>ROUND(Source!AZ473,O484)</f>
        <v>0</v>
      </c>
      <c r="G484" s="13" t="s">
        <v>119</v>
      </c>
      <c r="H484" s="13" t="s">
        <v>120</v>
      </c>
      <c r="I484" s="13"/>
      <c r="J484" s="13"/>
      <c r="K484" s="13">
        <v>229</v>
      </c>
      <c r="L484" s="13">
        <v>10</v>
      </c>
      <c r="M484" s="13">
        <v>3</v>
      </c>
      <c r="N484" s="13" t="s">
        <v>3</v>
      </c>
      <c r="O484" s="13">
        <v>2</v>
      </c>
      <c r="P484" s="13">
        <f>ROUND(Source!ER473,O484)</f>
        <v>0</v>
      </c>
      <c r="Q484" s="13"/>
      <c r="R484" s="13"/>
      <c r="S484" s="13"/>
      <c r="T484" s="13"/>
      <c r="U484" s="13"/>
      <c r="V484" s="13"/>
      <c r="W484" s="13">
        <v>0</v>
      </c>
      <c r="X484" s="13">
        <v>1</v>
      </c>
      <c r="Y484" s="13">
        <v>0</v>
      </c>
      <c r="Z484" s="13">
        <v>0</v>
      </c>
      <c r="AA484" s="13">
        <v>1</v>
      </c>
      <c r="AB484" s="13">
        <v>0</v>
      </c>
    </row>
    <row r="485" spans="1:28" x14ac:dyDescent="0.2">
      <c r="A485" s="13">
        <v>50</v>
      </c>
      <c r="B485" s="13">
        <v>0</v>
      </c>
      <c r="C485" s="13">
        <v>0</v>
      </c>
      <c r="D485" s="13">
        <v>1</v>
      </c>
      <c r="E485" s="13">
        <v>203</v>
      </c>
      <c r="F485" s="13">
        <f>ROUND(Source!Q473,O485)</f>
        <v>99.08</v>
      </c>
      <c r="G485" s="13" t="s">
        <v>121</v>
      </c>
      <c r="H485" s="13" t="s">
        <v>122</v>
      </c>
      <c r="I485" s="13"/>
      <c r="J485" s="13"/>
      <c r="K485" s="13">
        <v>203</v>
      </c>
      <c r="L485" s="13">
        <v>11</v>
      </c>
      <c r="M485" s="13">
        <v>3</v>
      </c>
      <c r="N485" s="13" t="s">
        <v>3</v>
      </c>
      <c r="O485" s="13">
        <v>2</v>
      </c>
      <c r="P485" s="13">
        <f>ROUND(Source!DI473,O485)</f>
        <v>1843.01</v>
      </c>
      <c r="Q485" s="13"/>
      <c r="R485" s="13"/>
      <c r="S485" s="13"/>
      <c r="T485" s="13"/>
      <c r="U485" s="13"/>
      <c r="V485" s="13"/>
      <c r="W485" s="13">
        <v>99.08</v>
      </c>
      <c r="X485" s="13">
        <v>1</v>
      </c>
      <c r="Y485" s="13">
        <v>99.08</v>
      </c>
      <c r="Z485" s="13">
        <v>1843.01</v>
      </c>
      <c r="AA485" s="13">
        <v>1</v>
      </c>
      <c r="AB485" s="13">
        <v>1843.01</v>
      </c>
    </row>
    <row r="486" spans="1:28" x14ac:dyDescent="0.2">
      <c r="A486" s="13">
        <v>50</v>
      </c>
      <c r="B486" s="13">
        <v>0</v>
      </c>
      <c r="C486" s="13">
        <v>0</v>
      </c>
      <c r="D486" s="13">
        <v>1</v>
      </c>
      <c r="E486" s="13">
        <v>231</v>
      </c>
      <c r="F486" s="13">
        <f>ROUND(Source!BB473,O486)</f>
        <v>0</v>
      </c>
      <c r="G486" s="13" t="s">
        <v>123</v>
      </c>
      <c r="H486" s="13" t="s">
        <v>124</v>
      </c>
      <c r="I486" s="13"/>
      <c r="J486" s="13"/>
      <c r="K486" s="13">
        <v>231</v>
      </c>
      <c r="L486" s="13">
        <v>12</v>
      </c>
      <c r="M486" s="13">
        <v>3</v>
      </c>
      <c r="N486" s="13" t="s">
        <v>3</v>
      </c>
      <c r="O486" s="13">
        <v>2</v>
      </c>
      <c r="P486" s="13">
        <f>ROUND(Source!ET473,O486)</f>
        <v>0</v>
      </c>
      <c r="Q486" s="13"/>
      <c r="R486" s="13"/>
      <c r="S486" s="13"/>
      <c r="T486" s="13"/>
      <c r="U486" s="13"/>
      <c r="V486" s="13"/>
      <c r="W486" s="13">
        <v>0</v>
      </c>
      <c r="X486" s="13">
        <v>1</v>
      </c>
      <c r="Y486" s="13">
        <v>0</v>
      </c>
      <c r="Z486" s="13">
        <v>0</v>
      </c>
      <c r="AA486" s="13">
        <v>1</v>
      </c>
      <c r="AB486" s="13">
        <v>0</v>
      </c>
    </row>
    <row r="487" spans="1:28" x14ac:dyDescent="0.2">
      <c r="A487" s="13">
        <v>50</v>
      </c>
      <c r="B487" s="13">
        <v>0</v>
      </c>
      <c r="C487" s="13">
        <v>0</v>
      </c>
      <c r="D487" s="13">
        <v>1</v>
      </c>
      <c r="E487" s="13">
        <v>204</v>
      </c>
      <c r="F487" s="13">
        <f>ROUND(Source!R473,O487)</f>
        <v>17.16</v>
      </c>
      <c r="G487" s="13" t="s">
        <v>125</v>
      </c>
      <c r="H487" s="13" t="s">
        <v>126</v>
      </c>
      <c r="I487" s="13"/>
      <c r="J487" s="13"/>
      <c r="K487" s="13">
        <v>204</v>
      </c>
      <c r="L487" s="13">
        <v>13</v>
      </c>
      <c r="M487" s="13">
        <v>3</v>
      </c>
      <c r="N487" s="13" t="s">
        <v>3</v>
      </c>
      <c r="O487" s="13">
        <v>2</v>
      </c>
      <c r="P487" s="13">
        <f>ROUND(Source!DJ473,O487)</f>
        <v>966.96</v>
      </c>
      <c r="Q487" s="13"/>
      <c r="R487" s="13"/>
      <c r="S487" s="13"/>
      <c r="T487" s="13"/>
      <c r="U487" s="13"/>
      <c r="V487" s="13"/>
      <c r="W487" s="13">
        <v>17.16</v>
      </c>
      <c r="X487" s="13">
        <v>1</v>
      </c>
      <c r="Y487" s="13">
        <v>17.16</v>
      </c>
      <c r="Z487" s="13">
        <v>966.96</v>
      </c>
      <c r="AA487" s="13">
        <v>1</v>
      </c>
      <c r="AB487" s="13">
        <v>966.96</v>
      </c>
    </row>
    <row r="488" spans="1:28" x14ac:dyDescent="0.2">
      <c r="A488" s="13">
        <v>50</v>
      </c>
      <c r="B488" s="13">
        <v>0</v>
      </c>
      <c r="C488" s="13">
        <v>0</v>
      </c>
      <c r="D488" s="13">
        <v>1</v>
      </c>
      <c r="E488" s="13">
        <v>205</v>
      </c>
      <c r="F488" s="13">
        <f>ROUND(Source!S473,O488)</f>
        <v>2374.42</v>
      </c>
      <c r="G488" s="13" t="s">
        <v>127</v>
      </c>
      <c r="H488" s="13" t="s">
        <v>128</v>
      </c>
      <c r="I488" s="13"/>
      <c r="J488" s="13"/>
      <c r="K488" s="13">
        <v>205</v>
      </c>
      <c r="L488" s="13">
        <v>14</v>
      </c>
      <c r="M488" s="13">
        <v>3</v>
      </c>
      <c r="N488" s="13" t="s">
        <v>3</v>
      </c>
      <c r="O488" s="13">
        <v>2</v>
      </c>
      <c r="P488" s="13">
        <f>ROUND(Source!DK473,O488)</f>
        <v>133798.56</v>
      </c>
      <c r="Q488" s="13"/>
      <c r="R488" s="13"/>
      <c r="S488" s="13"/>
      <c r="T488" s="13"/>
      <c r="U488" s="13"/>
      <c r="V488" s="13"/>
      <c r="W488" s="13">
        <v>2374.42</v>
      </c>
      <c r="X488" s="13">
        <v>1</v>
      </c>
      <c r="Y488" s="13">
        <v>2374.42</v>
      </c>
      <c r="Z488" s="13">
        <v>133798.56</v>
      </c>
      <c r="AA488" s="13">
        <v>1</v>
      </c>
      <c r="AB488" s="13">
        <v>133798.56</v>
      </c>
    </row>
    <row r="489" spans="1:28" x14ac:dyDescent="0.2">
      <c r="A489" s="13">
        <v>50</v>
      </c>
      <c r="B489" s="13">
        <v>0</v>
      </c>
      <c r="C489" s="13">
        <v>0</v>
      </c>
      <c r="D489" s="13">
        <v>1</v>
      </c>
      <c r="E489" s="13">
        <v>232</v>
      </c>
      <c r="F489" s="13">
        <f>ROUND(Source!BC473,O489)</f>
        <v>0</v>
      </c>
      <c r="G489" s="13" t="s">
        <v>129</v>
      </c>
      <c r="H489" s="13" t="s">
        <v>130</v>
      </c>
      <c r="I489" s="13"/>
      <c r="J489" s="13"/>
      <c r="K489" s="13">
        <v>232</v>
      </c>
      <c r="L489" s="13">
        <v>15</v>
      </c>
      <c r="M489" s="13">
        <v>3</v>
      </c>
      <c r="N489" s="13" t="s">
        <v>3</v>
      </c>
      <c r="O489" s="13">
        <v>2</v>
      </c>
      <c r="P489" s="13">
        <f>ROUND(Source!EU473,O489)</f>
        <v>0</v>
      </c>
      <c r="Q489" s="13"/>
      <c r="R489" s="13"/>
      <c r="S489" s="13"/>
      <c r="T489" s="13"/>
      <c r="U489" s="13"/>
      <c r="V489" s="13"/>
      <c r="W489" s="13">
        <v>0</v>
      </c>
      <c r="X489" s="13">
        <v>1</v>
      </c>
      <c r="Y489" s="13">
        <v>0</v>
      </c>
      <c r="Z489" s="13">
        <v>0</v>
      </c>
      <c r="AA489" s="13">
        <v>1</v>
      </c>
      <c r="AB489" s="13">
        <v>0</v>
      </c>
    </row>
    <row r="490" spans="1:28" x14ac:dyDescent="0.2">
      <c r="A490" s="13">
        <v>50</v>
      </c>
      <c r="B490" s="13">
        <v>0</v>
      </c>
      <c r="C490" s="13">
        <v>0</v>
      </c>
      <c r="D490" s="13">
        <v>1</v>
      </c>
      <c r="E490" s="13">
        <v>214</v>
      </c>
      <c r="F490" s="13">
        <f>ROUND(Source!AS473,O490)</f>
        <v>0</v>
      </c>
      <c r="G490" s="13" t="s">
        <v>131</v>
      </c>
      <c r="H490" s="13" t="s">
        <v>132</v>
      </c>
      <c r="I490" s="13"/>
      <c r="J490" s="13"/>
      <c r="K490" s="13">
        <v>214</v>
      </c>
      <c r="L490" s="13">
        <v>16</v>
      </c>
      <c r="M490" s="13">
        <v>3</v>
      </c>
      <c r="N490" s="13" t="s">
        <v>3</v>
      </c>
      <c r="O490" s="13">
        <v>2</v>
      </c>
      <c r="P490" s="13">
        <f>ROUND(Source!EK473,O490)</f>
        <v>0</v>
      </c>
      <c r="Q490" s="13"/>
      <c r="R490" s="13"/>
      <c r="S490" s="13"/>
      <c r="T490" s="13"/>
      <c r="U490" s="13"/>
      <c r="V490" s="13"/>
      <c r="W490" s="13">
        <v>0</v>
      </c>
      <c r="X490" s="13">
        <v>1</v>
      </c>
      <c r="Y490" s="13">
        <v>0</v>
      </c>
      <c r="Z490" s="13">
        <v>0</v>
      </c>
      <c r="AA490" s="13">
        <v>1</v>
      </c>
      <c r="AB490" s="13">
        <v>0</v>
      </c>
    </row>
    <row r="491" spans="1:28" x14ac:dyDescent="0.2">
      <c r="A491" s="13">
        <v>50</v>
      </c>
      <c r="B491" s="13">
        <v>0</v>
      </c>
      <c r="C491" s="13">
        <v>0</v>
      </c>
      <c r="D491" s="13">
        <v>1</v>
      </c>
      <c r="E491" s="13">
        <v>215</v>
      </c>
      <c r="F491" s="13">
        <f>ROUND(Source!AT473,O491)</f>
        <v>334779.46000000002</v>
      </c>
      <c r="G491" s="13" t="s">
        <v>133</v>
      </c>
      <c r="H491" s="13" t="s">
        <v>134</v>
      </c>
      <c r="I491" s="13"/>
      <c r="J491" s="13"/>
      <c r="K491" s="13">
        <v>215</v>
      </c>
      <c r="L491" s="13">
        <v>17</v>
      </c>
      <c r="M491" s="13">
        <v>3</v>
      </c>
      <c r="N491" s="13" t="s">
        <v>3</v>
      </c>
      <c r="O491" s="13">
        <v>2</v>
      </c>
      <c r="P491" s="13">
        <f>ROUND(Source!EL473,O491)</f>
        <v>2287452.29</v>
      </c>
      <c r="Q491" s="13"/>
      <c r="R491" s="13"/>
      <c r="S491" s="13"/>
      <c r="T491" s="13"/>
      <c r="U491" s="13"/>
      <c r="V491" s="13"/>
      <c r="W491" s="13">
        <v>334779.46000000002</v>
      </c>
      <c r="X491" s="13">
        <v>1</v>
      </c>
      <c r="Y491" s="13">
        <v>334779.46000000002</v>
      </c>
      <c r="Z491" s="13">
        <v>2287452.29</v>
      </c>
      <c r="AA491" s="13">
        <v>1</v>
      </c>
      <c r="AB491" s="13">
        <v>2287452.29</v>
      </c>
    </row>
    <row r="492" spans="1:28" x14ac:dyDescent="0.2">
      <c r="A492" s="13">
        <v>50</v>
      </c>
      <c r="B492" s="13">
        <v>0</v>
      </c>
      <c r="C492" s="13">
        <v>0</v>
      </c>
      <c r="D492" s="13">
        <v>1</v>
      </c>
      <c r="E492" s="13">
        <v>217</v>
      </c>
      <c r="F492" s="13">
        <f>ROUND(Source!AU473,O492)</f>
        <v>0</v>
      </c>
      <c r="G492" s="13" t="s">
        <v>135</v>
      </c>
      <c r="H492" s="13" t="s">
        <v>136</v>
      </c>
      <c r="I492" s="13"/>
      <c r="J492" s="13"/>
      <c r="K492" s="13">
        <v>217</v>
      </c>
      <c r="L492" s="13">
        <v>18</v>
      </c>
      <c r="M492" s="13">
        <v>3</v>
      </c>
      <c r="N492" s="13" t="s">
        <v>3</v>
      </c>
      <c r="O492" s="13">
        <v>2</v>
      </c>
      <c r="P492" s="13">
        <f>ROUND(Source!EM473,O492)</f>
        <v>0</v>
      </c>
      <c r="Q492" s="13"/>
      <c r="R492" s="13"/>
      <c r="S492" s="13"/>
      <c r="T492" s="13"/>
      <c r="U492" s="13"/>
      <c r="V492" s="13"/>
      <c r="W492" s="13">
        <v>0</v>
      </c>
      <c r="X492" s="13">
        <v>1</v>
      </c>
      <c r="Y492" s="13">
        <v>0</v>
      </c>
      <c r="Z492" s="13">
        <v>0</v>
      </c>
      <c r="AA492" s="13">
        <v>1</v>
      </c>
      <c r="AB492" s="13">
        <v>0</v>
      </c>
    </row>
    <row r="493" spans="1:28" x14ac:dyDescent="0.2">
      <c r="A493" s="13">
        <v>50</v>
      </c>
      <c r="B493" s="13">
        <v>0</v>
      </c>
      <c r="C493" s="13">
        <v>0</v>
      </c>
      <c r="D493" s="13">
        <v>1</v>
      </c>
      <c r="E493" s="13">
        <v>230</v>
      </c>
      <c r="F493" s="13">
        <f>ROUND(Source!BA473,O493)</f>
        <v>0</v>
      </c>
      <c r="G493" s="13" t="s">
        <v>137</v>
      </c>
      <c r="H493" s="13" t="s">
        <v>138</v>
      </c>
      <c r="I493" s="13"/>
      <c r="J493" s="13"/>
      <c r="K493" s="13">
        <v>230</v>
      </c>
      <c r="L493" s="13">
        <v>19</v>
      </c>
      <c r="M493" s="13">
        <v>3</v>
      </c>
      <c r="N493" s="13" t="s">
        <v>3</v>
      </c>
      <c r="O493" s="13">
        <v>2</v>
      </c>
      <c r="P493" s="13">
        <f>ROUND(Source!ES473,O493)</f>
        <v>0</v>
      </c>
      <c r="Q493" s="13"/>
      <c r="R493" s="13"/>
      <c r="S493" s="13"/>
      <c r="T493" s="13"/>
      <c r="U493" s="13"/>
      <c r="V493" s="13"/>
      <c r="W493" s="13">
        <v>0</v>
      </c>
      <c r="X493" s="13">
        <v>1</v>
      </c>
      <c r="Y493" s="13">
        <v>0</v>
      </c>
      <c r="Z493" s="13">
        <v>0</v>
      </c>
      <c r="AA493" s="13">
        <v>1</v>
      </c>
      <c r="AB493" s="13">
        <v>0</v>
      </c>
    </row>
    <row r="494" spans="1:28" x14ac:dyDescent="0.2">
      <c r="A494" s="13">
        <v>50</v>
      </c>
      <c r="B494" s="13">
        <v>0</v>
      </c>
      <c r="C494" s="13">
        <v>0</v>
      </c>
      <c r="D494" s="13">
        <v>1</v>
      </c>
      <c r="E494" s="13">
        <v>206</v>
      </c>
      <c r="F494" s="13">
        <f>ROUND(Source!T473,O494)</f>
        <v>0</v>
      </c>
      <c r="G494" s="13" t="s">
        <v>139</v>
      </c>
      <c r="H494" s="13" t="s">
        <v>140</v>
      </c>
      <c r="I494" s="13"/>
      <c r="J494" s="13"/>
      <c r="K494" s="13">
        <v>206</v>
      </c>
      <c r="L494" s="13">
        <v>20</v>
      </c>
      <c r="M494" s="13">
        <v>3</v>
      </c>
      <c r="N494" s="13" t="s">
        <v>3</v>
      </c>
      <c r="O494" s="13">
        <v>2</v>
      </c>
      <c r="P494" s="13">
        <f>ROUND(Source!DL473,O494)</f>
        <v>0</v>
      </c>
      <c r="Q494" s="13"/>
      <c r="R494" s="13"/>
      <c r="S494" s="13"/>
      <c r="T494" s="13"/>
      <c r="U494" s="13"/>
      <c r="V494" s="13"/>
      <c r="W494" s="13">
        <v>0</v>
      </c>
      <c r="X494" s="13">
        <v>1</v>
      </c>
      <c r="Y494" s="13">
        <v>0</v>
      </c>
      <c r="Z494" s="13">
        <v>0</v>
      </c>
      <c r="AA494" s="13">
        <v>1</v>
      </c>
      <c r="AB494" s="13">
        <v>0</v>
      </c>
    </row>
    <row r="495" spans="1:28" x14ac:dyDescent="0.2">
      <c r="A495" s="13">
        <v>50</v>
      </c>
      <c r="B495" s="13">
        <v>0</v>
      </c>
      <c r="C495" s="13">
        <v>0</v>
      </c>
      <c r="D495" s="13">
        <v>1</v>
      </c>
      <c r="E495" s="13">
        <v>207</v>
      </c>
      <c r="F495" s="13">
        <f>Source!U473</f>
        <v>209.23959959999999</v>
      </c>
      <c r="G495" s="13" t="s">
        <v>141</v>
      </c>
      <c r="H495" s="13" t="s">
        <v>142</v>
      </c>
      <c r="I495" s="13"/>
      <c r="J495" s="13"/>
      <c r="K495" s="13">
        <v>207</v>
      </c>
      <c r="L495" s="13">
        <v>21</v>
      </c>
      <c r="M495" s="13">
        <v>3</v>
      </c>
      <c r="N495" s="13" t="s">
        <v>3</v>
      </c>
      <c r="O495" s="13">
        <v>-1</v>
      </c>
      <c r="P495" s="13">
        <f>Source!DM473</f>
        <v>209.23959959999999</v>
      </c>
      <c r="Q495" s="13"/>
      <c r="R495" s="13"/>
      <c r="S495" s="13"/>
      <c r="T495" s="13"/>
      <c r="U495" s="13"/>
      <c r="V495" s="13"/>
      <c r="W495" s="13">
        <v>209.23959960000002</v>
      </c>
      <c r="X495" s="13">
        <v>1</v>
      </c>
      <c r="Y495" s="13">
        <v>209.23959960000002</v>
      </c>
      <c r="Z495" s="13">
        <v>209.23959960000002</v>
      </c>
      <c r="AA495" s="13">
        <v>1</v>
      </c>
      <c r="AB495" s="13">
        <v>209.23959960000002</v>
      </c>
    </row>
    <row r="496" spans="1:28" x14ac:dyDescent="0.2">
      <c r="A496" s="13">
        <v>50</v>
      </c>
      <c r="B496" s="13">
        <v>0</v>
      </c>
      <c r="C496" s="13">
        <v>0</v>
      </c>
      <c r="D496" s="13">
        <v>1</v>
      </c>
      <c r="E496" s="13">
        <v>208</v>
      </c>
      <c r="F496" s="13">
        <f>Source!V473</f>
        <v>0</v>
      </c>
      <c r="G496" s="13" t="s">
        <v>143</v>
      </c>
      <c r="H496" s="13" t="s">
        <v>144</v>
      </c>
      <c r="I496" s="13"/>
      <c r="J496" s="13"/>
      <c r="K496" s="13">
        <v>208</v>
      </c>
      <c r="L496" s="13">
        <v>22</v>
      </c>
      <c r="M496" s="13">
        <v>3</v>
      </c>
      <c r="N496" s="13" t="s">
        <v>3</v>
      </c>
      <c r="O496" s="13">
        <v>-1</v>
      </c>
      <c r="P496" s="13">
        <f>Source!DN473</f>
        <v>0</v>
      </c>
      <c r="Q496" s="13"/>
      <c r="R496" s="13"/>
      <c r="S496" s="13"/>
      <c r="T496" s="13"/>
      <c r="U496" s="13"/>
      <c r="V496" s="13"/>
      <c r="W496" s="13">
        <v>0</v>
      </c>
      <c r="X496" s="13">
        <v>1</v>
      </c>
      <c r="Y496" s="13">
        <v>0</v>
      </c>
      <c r="Z496" s="13">
        <v>0</v>
      </c>
      <c r="AA496" s="13">
        <v>1</v>
      </c>
      <c r="AB496" s="13">
        <v>0</v>
      </c>
    </row>
    <row r="497" spans="1:206" x14ac:dyDescent="0.2">
      <c r="A497" s="13">
        <v>50</v>
      </c>
      <c r="B497" s="13">
        <v>0</v>
      </c>
      <c r="C497" s="13">
        <v>0</v>
      </c>
      <c r="D497" s="13">
        <v>1</v>
      </c>
      <c r="E497" s="13">
        <v>209</v>
      </c>
      <c r="F497" s="13">
        <f>ROUND(Source!W473,O497)</f>
        <v>0</v>
      </c>
      <c r="G497" s="13" t="s">
        <v>145</v>
      </c>
      <c r="H497" s="13" t="s">
        <v>146</v>
      </c>
      <c r="I497" s="13"/>
      <c r="J497" s="13"/>
      <c r="K497" s="13">
        <v>209</v>
      </c>
      <c r="L497" s="13">
        <v>23</v>
      </c>
      <c r="M497" s="13">
        <v>3</v>
      </c>
      <c r="N497" s="13" t="s">
        <v>3</v>
      </c>
      <c r="O497" s="13">
        <v>2</v>
      </c>
      <c r="P497" s="13">
        <f>ROUND(Source!DO473,O497)</f>
        <v>0</v>
      </c>
      <c r="Q497" s="13"/>
      <c r="R497" s="13"/>
      <c r="S497" s="13"/>
      <c r="T497" s="13"/>
      <c r="U497" s="13"/>
      <c r="V497" s="13"/>
      <c r="W497" s="13">
        <v>0</v>
      </c>
      <c r="X497" s="13">
        <v>1</v>
      </c>
      <c r="Y497" s="13">
        <v>0</v>
      </c>
      <c r="Z497" s="13">
        <v>0</v>
      </c>
      <c r="AA497" s="13">
        <v>1</v>
      </c>
      <c r="AB497" s="13">
        <v>0</v>
      </c>
    </row>
    <row r="498" spans="1:206" x14ac:dyDescent="0.2">
      <c r="A498" s="13">
        <v>50</v>
      </c>
      <c r="B498" s="13">
        <v>0</v>
      </c>
      <c r="C498" s="13">
        <v>0</v>
      </c>
      <c r="D498" s="13">
        <v>1</v>
      </c>
      <c r="E498" s="13">
        <v>233</v>
      </c>
      <c r="F498" s="13">
        <f>ROUND(Source!BD473,O498)</f>
        <v>0</v>
      </c>
      <c r="G498" s="13" t="s">
        <v>147</v>
      </c>
      <c r="H498" s="13" t="s">
        <v>148</v>
      </c>
      <c r="I498" s="13"/>
      <c r="J498" s="13"/>
      <c r="K498" s="13">
        <v>233</v>
      </c>
      <c r="L498" s="13">
        <v>24</v>
      </c>
      <c r="M498" s="13">
        <v>3</v>
      </c>
      <c r="N498" s="13" t="s">
        <v>3</v>
      </c>
      <c r="O498" s="13">
        <v>2</v>
      </c>
      <c r="P498" s="13">
        <f>ROUND(Source!EV473,O498)</f>
        <v>0</v>
      </c>
      <c r="Q498" s="13"/>
      <c r="R498" s="13"/>
      <c r="S498" s="13"/>
      <c r="T498" s="13"/>
      <c r="U498" s="13"/>
      <c r="V498" s="13"/>
      <c r="W498" s="13">
        <v>0</v>
      </c>
      <c r="X498" s="13">
        <v>1</v>
      </c>
      <c r="Y498" s="13">
        <v>0</v>
      </c>
      <c r="Z498" s="13">
        <v>0</v>
      </c>
      <c r="AA498" s="13">
        <v>1</v>
      </c>
      <c r="AB498" s="13">
        <v>0</v>
      </c>
    </row>
    <row r="499" spans="1:206" x14ac:dyDescent="0.2">
      <c r="A499" s="13">
        <v>50</v>
      </c>
      <c r="B499" s="13">
        <v>0</v>
      </c>
      <c r="C499" s="13">
        <v>0</v>
      </c>
      <c r="D499" s="13">
        <v>1</v>
      </c>
      <c r="E499" s="13">
        <v>210</v>
      </c>
      <c r="F499" s="13">
        <f>ROUND(Source!X473,O499)</f>
        <v>2319.83</v>
      </c>
      <c r="G499" s="13" t="s">
        <v>149</v>
      </c>
      <c r="H499" s="13" t="s">
        <v>150</v>
      </c>
      <c r="I499" s="13"/>
      <c r="J499" s="13"/>
      <c r="K499" s="13">
        <v>210</v>
      </c>
      <c r="L499" s="13">
        <v>25</v>
      </c>
      <c r="M499" s="13">
        <v>3</v>
      </c>
      <c r="N499" s="13" t="s">
        <v>3</v>
      </c>
      <c r="O499" s="13">
        <v>2</v>
      </c>
      <c r="P499" s="13">
        <f>ROUND(Source!DP473,O499)</f>
        <v>130722.55</v>
      </c>
      <c r="Q499" s="13"/>
      <c r="R499" s="13"/>
      <c r="S499" s="13"/>
      <c r="T499" s="13"/>
      <c r="U499" s="13"/>
      <c r="V499" s="13"/>
      <c r="W499" s="13">
        <v>2319.83</v>
      </c>
      <c r="X499" s="13">
        <v>1</v>
      </c>
      <c r="Y499" s="13">
        <v>2319.83</v>
      </c>
      <c r="Z499" s="13">
        <v>130722.55</v>
      </c>
      <c r="AA499" s="13">
        <v>1</v>
      </c>
      <c r="AB499" s="13">
        <v>130722.55</v>
      </c>
    </row>
    <row r="500" spans="1:206" x14ac:dyDescent="0.2">
      <c r="A500" s="13">
        <v>50</v>
      </c>
      <c r="B500" s="13">
        <v>0</v>
      </c>
      <c r="C500" s="13">
        <v>0</v>
      </c>
      <c r="D500" s="13">
        <v>1</v>
      </c>
      <c r="E500" s="13">
        <v>211</v>
      </c>
      <c r="F500" s="13">
        <f>ROUND(Source!Y473,O500)</f>
        <v>1219.72</v>
      </c>
      <c r="G500" s="13" t="s">
        <v>151</v>
      </c>
      <c r="H500" s="13" t="s">
        <v>152</v>
      </c>
      <c r="I500" s="13"/>
      <c r="J500" s="13"/>
      <c r="K500" s="13">
        <v>211</v>
      </c>
      <c r="L500" s="13">
        <v>26</v>
      </c>
      <c r="M500" s="13">
        <v>3</v>
      </c>
      <c r="N500" s="13" t="s">
        <v>3</v>
      </c>
      <c r="O500" s="13">
        <v>2</v>
      </c>
      <c r="P500" s="13">
        <f>ROUND(Source!DQ473,O500)</f>
        <v>68730.42</v>
      </c>
      <c r="Q500" s="13"/>
      <c r="R500" s="13"/>
      <c r="S500" s="13"/>
      <c r="T500" s="13"/>
      <c r="U500" s="13"/>
      <c r="V500" s="13"/>
      <c r="W500" s="13">
        <v>1219.72</v>
      </c>
      <c r="X500" s="13">
        <v>1</v>
      </c>
      <c r="Y500" s="13">
        <v>1219.72</v>
      </c>
      <c r="Z500" s="13">
        <v>68730.42</v>
      </c>
      <c r="AA500" s="13">
        <v>1</v>
      </c>
      <c r="AB500" s="13">
        <v>68730.42</v>
      </c>
    </row>
    <row r="501" spans="1:206" x14ac:dyDescent="0.2">
      <c r="A501" s="13">
        <v>50</v>
      </c>
      <c r="B501" s="13">
        <v>0</v>
      </c>
      <c r="C501" s="13">
        <v>0</v>
      </c>
      <c r="D501" s="13">
        <v>1</v>
      </c>
      <c r="E501" s="13">
        <v>224</v>
      </c>
      <c r="F501" s="13">
        <f>ROUND(Source!AR473,O501)</f>
        <v>334779.46000000002</v>
      </c>
      <c r="G501" s="13" t="s">
        <v>153</v>
      </c>
      <c r="H501" s="13" t="s">
        <v>154</v>
      </c>
      <c r="I501" s="13"/>
      <c r="J501" s="13"/>
      <c r="K501" s="13">
        <v>224</v>
      </c>
      <c r="L501" s="13">
        <v>27</v>
      </c>
      <c r="M501" s="13">
        <v>3</v>
      </c>
      <c r="N501" s="13" t="s">
        <v>3</v>
      </c>
      <c r="O501" s="13">
        <v>2</v>
      </c>
      <c r="P501" s="13">
        <f>ROUND(Source!EJ473,O501)</f>
        <v>2287452.29</v>
      </c>
      <c r="Q501" s="13"/>
      <c r="R501" s="13"/>
      <c r="S501" s="13"/>
      <c r="T501" s="13"/>
      <c r="U501" s="13"/>
      <c r="V501" s="13"/>
      <c r="W501" s="13">
        <v>334779.46000000002</v>
      </c>
      <c r="X501" s="13">
        <v>1</v>
      </c>
      <c r="Y501" s="13">
        <v>334779.46000000002</v>
      </c>
      <c r="Z501" s="13">
        <v>2287452.29</v>
      </c>
      <c r="AA501" s="13">
        <v>1</v>
      </c>
      <c r="AB501" s="13">
        <v>2287452.29</v>
      </c>
    </row>
    <row r="503" spans="1:206" x14ac:dyDescent="0.2">
      <c r="A503" s="11">
        <v>51</v>
      </c>
      <c r="B503" s="11">
        <f>B20</f>
        <v>1</v>
      </c>
      <c r="C503" s="11">
        <f>A20</f>
        <v>3</v>
      </c>
      <c r="D503" s="11">
        <f>ROW(A20)</f>
        <v>20</v>
      </c>
      <c r="E503" s="11"/>
      <c r="F503" s="11" t="str">
        <f>IF(F20&lt;&gt;"",F20,"")</f>
        <v>02-01-13</v>
      </c>
      <c r="G503" s="11" t="str">
        <f>IF(G20&lt;&gt;"",G20,"")</f>
        <v>Структурированная кабельная система. Локальная вычислительная сеть. Телефонизация</v>
      </c>
      <c r="H503" s="11">
        <v>0</v>
      </c>
      <c r="I503" s="11"/>
      <c r="J503" s="11"/>
      <c r="K503" s="11"/>
      <c r="L503" s="11"/>
      <c r="M503" s="11"/>
      <c r="N503" s="11"/>
      <c r="O503" s="11">
        <f t="shared" ref="O503:T503" si="492">ROUND(O59+O216+O309+O378+O473+AB503,2)</f>
        <v>1537471.37</v>
      </c>
      <c r="P503" s="11">
        <f t="shared" si="492"/>
        <v>1433742.07</v>
      </c>
      <c r="Q503" s="11">
        <f t="shared" si="492"/>
        <v>3062.82</v>
      </c>
      <c r="R503" s="11">
        <f t="shared" si="492"/>
        <v>334.51</v>
      </c>
      <c r="S503" s="11">
        <f t="shared" si="492"/>
        <v>100666.48</v>
      </c>
      <c r="T503" s="11">
        <f t="shared" si="492"/>
        <v>0</v>
      </c>
      <c r="U503" s="11">
        <f>U59+U216+U309+U378+U473+AH503</f>
        <v>9027.0876717599986</v>
      </c>
      <c r="V503" s="11">
        <f>V59+V216+V309+V378+V473+AI503</f>
        <v>0</v>
      </c>
      <c r="W503" s="11">
        <f>ROUND(W59+W216+W309+W378+W473+AJ503,2)</f>
        <v>0</v>
      </c>
      <c r="X503" s="11">
        <f>ROUND(X59+X216+X309+X378+X473+AK503,2)</f>
        <v>93468.08</v>
      </c>
      <c r="Y503" s="11">
        <f>ROUND(Y59+Y216+Y309+Y378+Y473+AL503,2)</f>
        <v>49014.97</v>
      </c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>
        <f t="shared" ref="AO503:BD503" si="493">ROUND(AO59+AO216+AO309+AO378+AO473+BX503,2)</f>
        <v>0</v>
      </c>
      <c r="AP503" s="11">
        <f t="shared" si="493"/>
        <v>675405.39</v>
      </c>
      <c r="AQ503" s="11">
        <f t="shared" si="493"/>
        <v>0</v>
      </c>
      <c r="AR503" s="11">
        <f t="shared" si="493"/>
        <v>1679954.42</v>
      </c>
      <c r="AS503" s="11">
        <f t="shared" si="493"/>
        <v>123478.27</v>
      </c>
      <c r="AT503" s="11">
        <f t="shared" si="493"/>
        <v>881070.76</v>
      </c>
      <c r="AU503" s="11">
        <f t="shared" si="493"/>
        <v>0</v>
      </c>
      <c r="AV503" s="11">
        <f t="shared" si="493"/>
        <v>1433742.07</v>
      </c>
      <c r="AW503" s="11">
        <f t="shared" si="493"/>
        <v>758336.68</v>
      </c>
      <c r="AX503" s="11">
        <f t="shared" si="493"/>
        <v>0</v>
      </c>
      <c r="AY503" s="11">
        <f t="shared" si="493"/>
        <v>758336.68</v>
      </c>
      <c r="AZ503" s="11">
        <f t="shared" si="493"/>
        <v>675405.39</v>
      </c>
      <c r="BA503" s="11">
        <f t="shared" si="493"/>
        <v>0</v>
      </c>
      <c r="BB503" s="11">
        <f t="shared" si="493"/>
        <v>0</v>
      </c>
      <c r="BC503" s="11">
        <f t="shared" si="493"/>
        <v>0</v>
      </c>
      <c r="BD503" s="11">
        <f t="shared" si="493"/>
        <v>0</v>
      </c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2">
        <f t="shared" ref="DG503:DL503" si="494">ROUND(DG59+DG216+DG309+DG378+DG473+DT503,2)</f>
        <v>16665357.029999999</v>
      </c>
      <c r="DH503" s="12">
        <f t="shared" si="494"/>
        <v>10944532.539999999</v>
      </c>
      <c r="DI503" s="12">
        <f t="shared" si="494"/>
        <v>48268.34</v>
      </c>
      <c r="DJ503" s="12">
        <f t="shared" si="494"/>
        <v>18849.64</v>
      </c>
      <c r="DK503" s="12">
        <f t="shared" si="494"/>
        <v>5672556.1500000004</v>
      </c>
      <c r="DL503" s="12">
        <f t="shared" si="494"/>
        <v>0</v>
      </c>
      <c r="DM503" s="12">
        <f>DM59+DM216+DM309+DM378+DM473+DZ503</f>
        <v>9027.0876717599986</v>
      </c>
      <c r="DN503" s="12">
        <f>DN59+DN216+DN309+DN378+DN473+EA503</f>
        <v>0</v>
      </c>
      <c r="DO503" s="12">
        <f>ROUND(DO59+DO216+DO309+DO378+DO473+EB503,2)</f>
        <v>0</v>
      </c>
      <c r="DP503" s="12">
        <f>ROUND(DP59+DP216+DP309+DP378+DP473+EC503,2)</f>
        <v>5266926.07</v>
      </c>
      <c r="DQ503" s="12">
        <f>ROUND(DQ59+DQ216+DQ309+DQ378+DQ473+ED503,2)</f>
        <v>2761994.81</v>
      </c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>
        <f t="shared" ref="EG503:EV503" si="495">ROUND(EG59+EG216+EG309+EG378+EG473+FP503,2)</f>
        <v>0</v>
      </c>
      <c r="EH503" s="12">
        <f t="shared" si="495"/>
        <v>5160226.46</v>
      </c>
      <c r="EI503" s="12">
        <f t="shared" si="495"/>
        <v>0</v>
      </c>
      <c r="EJ503" s="12">
        <f t="shared" si="495"/>
        <v>24694277.91</v>
      </c>
      <c r="EK503" s="12">
        <f t="shared" si="495"/>
        <v>6958000.7599999998</v>
      </c>
      <c r="EL503" s="12">
        <f t="shared" si="495"/>
        <v>12576050.689999999</v>
      </c>
      <c r="EM503" s="12">
        <f t="shared" si="495"/>
        <v>0</v>
      </c>
      <c r="EN503" s="12">
        <f t="shared" si="495"/>
        <v>10944532.539999999</v>
      </c>
      <c r="EO503" s="12">
        <f t="shared" si="495"/>
        <v>5784306.0800000001</v>
      </c>
      <c r="EP503" s="12">
        <f t="shared" si="495"/>
        <v>0</v>
      </c>
      <c r="EQ503" s="12">
        <f t="shared" si="495"/>
        <v>5784306.0800000001</v>
      </c>
      <c r="ER503" s="12">
        <f t="shared" si="495"/>
        <v>5160226.46</v>
      </c>
      <c r="ES503" s="12">
        <f t="shared" si="495"/>
        <v>0</v>
      </c>
      <c r="ET503" s="12">
        <f t="shared" si="495"/>
        <v>0</v>
      </c>
      <c r="EU503" s="12">
        <f t="shared" si="495"/>
        <v>0</v>
      </c>
      <c r="EV503" s="12">
        <f t="shared" si="495"/>
        <v>0</v>
      </c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  <c r="FM503" s="12"/>
      <c r="FN503" s="12"/>
      <c r="FO503" s="12"/>
      <c r="FP503" s="12"/>
      <c r="FQ503" s="12"/>
      <c r="FR503" s="12"/>
      <c r="FS503" s="12"/>
      <c r="FT503" s="12"/>
      <c r="FU503" s="12"/>
      <c r="FV503" s="12"/>
      <c r="FW503" s="12"/>
      <c r="FX503" s="12"/>
      <c r="FY503" s="12"/>
      <c r="FZ503" s="12"/>
      <c r="GA503" s="12"/>
      <c r="GB503" s="12"/>
      <c r="GC503" s="12"/>
      <c r="GD503" s="12"/>
      <c r="GE503" s="12"/>
      <c r="GF503" s="12"/>
      <c r="GG503" s="12"/>
      <c r="GH503" s="12"/>
      <c r="GI503" s="12"/>
      <c r="GJ503" s="12"/>
      <c r="GK503" s="12"/>
      <c r="GL503" s="12"/>
      <c r="GM503" s="12"/>
      <c r="GN503" s="12"/>
      <c r="GO503" s="12"/>
      <c r="GP503" s="12"/>
      <c r="GQ503" s="12"/>
      <c r="GR503" s="12"/>
      <c r="GS503" s="12"/>
      <c r="GT503" s="12"/>
      <c r="GU503" s="12"/>
      <c r="GV503" s="12"/>
      <c r="GW503" s="12"/>
      <c r="GX503" s="12">
        <v>0</v>
      </c>
    </row>
    <row r="505" spans="1:206" x14ac:dyDescent="0.2">
      <c r="A505" s="13">
        <v>50</v>
      </c>
      <c r="B505" s="13">
        <v>0</v>
      </c>
      <c r="C505" s="13">
        <v>0</v>
      </c>
      <c r="D505" s="13">
        <v>1</v>
      </c>
      <c r="E505" s="13">
        <v>201</v>
      </c>
      <c r="F505" s="13">
        <f>ROUND(Source!O503,O505)</f>
        <v>1537471.37</v>
      </c>
      <c r="G505" s="13" t="s">
        <v>101</v>
      </c>
      <c r="H505" s="13" t="s">
        <v>102</v>
      </c>
      <c r="I505" s="13"/>
      <c r="J505" s="13"/>
      <c r="K505" s="13">
        <v>201</v>
      </c>
      <c r="L505" s="13">
        <v>1</v>
      </c>
      <c r="M505" s="13">
        <v>3</v>
      </c>
      <c r="N505" s="13" t="s">
        <v>3</v>
      </c>
      <c r="O505" s="13">
        <v>2</v>
      </c>
      <c r="P505" s="13">
        <f>ROUND(Source!DG503,O505)</f>
        <v>16665357.029999999</v>
      </c>
      <c r="Q505" s="13"/>
      <c r="R505" s="13"/>
      <c r="S505" s="13"/>
      <c r="T505" s="13"/>
      <c r="U505" s="13"/>
      <c r="V505" s="13"/>
      <c r="W505" s="13">
        <v>1537471.37</v>
      </c>
      <c r="X505" s="13">
        <v>1</v>
      </c>
      <c r="Y505" s="13">
        <v>1537471.37</v>
      </c>
      <c r="Z505" s="13">
        <v>16665357.029999999</v>
      </c>
      <c r="AA505" s="13">
        <v>1</v>
      </c>
      <c r="AB505" s="13">
        <v>16665357.029999999</v>
      </c>
    </row>
    <row r="506" spans="1:206" x14ac:dyDescent="0.2">
      <c r="A506" s="13">
        <v>50</v>
      </c>
      <c r="B506" s="13">
        <v>0</v>
      </c>
      <c r="C506" s="13">
        <v>0</v>
      </c>
      <c r="D506" s="13">
        <v>1</v>
      </c>
      <c r="E506" s="13">
        <v>202</v>
      </c>
      <c r="F506" s="13">
        <f>ROUND(Source!P503,O506)</f>
        <v>1433742.07</v>
      </c>
      <c r="G506" s="13" t="s">
        <v>103</v>
      </c>
      <c r="H506" s="13" t="s">
        <v>104</v>
      </c>
      <c r="I506" s="13"/>
      <c r="J506" s="13"/>
      <c r="K506" s="13">
        <v>202</v>
      </c>
      <c r="L506" s="13">
        <v>2</v>
      </c>
      <c r="M506" s="13">
        <v>3</v>
      </c>
      <c r="N506" s="13" t="s">
        <v>3</v>
      </c>
      <c r="O506" s="13">
        <v>2</v>
      </c>
      <c r="P506" s="13">
        <f>ROUND(Source!DH503,O506)</f>
        <v>10944532.539999999</v>
      </c>
      <c r="Q506" s="13"/>
      <c r="R506" s="13"/>
      <c r="S506" s="13"/>
      <c r="T506" s="13"/>
      <c r="U506" s="13"/>
      <c r="V506" s="13"/>
      <c r="W506" s="13">
        <v>1433742.07</v>
      </c>
      <c r="X506" s="13">
        <v>1</v>
      </c>
      <c r="Y506" s="13">
        <v>1433742.07</v>
      </c>
      <c r="Z506" s="13">
        <v>10944532.539999999</v>
      </c>
      <c r="AA506" s="13">
        <v>1</v>
      </c>
      <c r="AB506" s="13">
        <v>10944532.539999999</v>
      </c>
    </row>
    <row r="507" spans="1:206" x14ac:dyDescent="0.2">
      <c r="A507" s="13">
        <v>50</v>
      </c>
      <c r="B507" s="13">
        <v>0</v>
      </c>
      <c r="C507" s="13">
        <v>0</v>
      </c>
      <c r="D507" s="13">
        <v>1</v>
      </c>
      <c r="E507" s="13">
        <v>222</v>
      </c>
      <c r="F507" s="13">
        <f>ROUND(Source!AO503,O507)</f>
        <v>0</v>
      </c>
      <c r="G507" s="13" t="s">
        <v>105</v>
      </c>
      <c r="H507" s="13" t="s">
        <v>106</v>
      </c>
      <c r="I507" s="13"/>
      <c r="J507" s="13"/>
      <c r="K507" s="13">
        <v>222</v>
      </c>
      <c r="L507" s="13">
        <v>3</v>
      </c>
      <c r="M507" s="13">
        <v>3</v>
      </c>
      <c r="N507" s="13" t="s">
        <v>3</v>
      </c>
      <c r="O507" s="13">
        <v>2</v>
      </c>
      <c r="P507" s="13">
        <f>ROUND(Source!EG503,O507)</f>
        <v>0</v>
      </c>
      <c r="Q507" s="13"/>
      <c r="R507" s="13"/>
      <c r="S507" s="13"/>
      <c r="T507" s="13"/>
      <c r="U507" s="13"/>
      <c r="V507" s="13"/>
      <c r="W507" s="13">
        <v>0</v>
      </c>
      <c r="X507" s="13">
        <v>1</v>
      </c>
      <c r="Y507" s="13">
        <v>0</v>
      </c>
      <c r="Z507" s="13">
        <v>0</v>
      </c>
      <c r="AA507" s="13">
        <v>1</v>
      </c>
      <c r="AB507" s="13">
        <v>0</v>
      </c>
    </row>
    <row r="508" spans="1:206" x14ac:dyDescent="0.2">
      <c r="A508" s="13">
        <v>50</v>
      </c>
      <c r="B508" s="13">
        <v>0</v>
      </c>
      <c r="C508" s="13">
        <v>0</v>
      </c>
      <c r="D508" s="13">
        <v>1</v>
      </c>
      <c r="E508" s="13">
        <v>225</v>
      </c>
      <c r="F508" s="13">
        <f>ROUND(Source!AV503,O508)</f>
        <v>1433742.07</v>
      </c>
      <c r="G508" s="13" t="s">
        <v>107</v>
      </c>
      <c r="H508" s="13" t="s">
        <v>108</v>
      </c>
      <c r="I508" s="13"/>
      <c r="J508" s="13"/>
      <c r="K508" s="13">
        <v>225</v>
      </c>
      <c r="L508" s="13">
        <v>4</v>
      </c>
      <c r="M508" s="13">
        <v>3</v>
      </c>
      <c r="N508" s="13" t="s">
        <v>3</v>
      </c>
      <c r="O508" s="13">
        <v>2</v>
      </c>
      <c r="P508" s="13">
        <f>ROUND(Source!EN503,O508)</f>
        <v>10944532.539999999</v>
      </c>
      <c r="Q508" s="13"/>
      <c r="R508" s="13"/>
      <c r="S508" s="13"/>
      <c r="T508" s="13"/>
      <c r="U508" s="13"/>
      <c r="V508" s="13"/>
      <c r="W508" s="13">
        <v>1433742.07</v>
      </c>
      <c r="X508" s="13">
        <v>1</v>
      </c>
      <c r="Y508" s="13">
        <v>1433742.07</v>
      </c>
      <c r="Z508" s="13">
        <v>10944532.539999999</v>
      </c>
      <c r="AA508" s="13">
        <v>1</v>
      </c>
      <c r="AB508" s="13">
        <v>10944532.539999999</v>
      </c>
    </row>
    <row r="509" spans="1:206" x14ac:dyDescent="0.2">
      <c r="A509" s="13">
        <v>50</v>
      </c>
      <c r="B509" s="13">
        <v>0</v>
      </c>
      <c r="C509" s="13">
        <v>0</v>
      </c>
      <c r="D509" s="13">
        <v>1</v>
      </c>
      <c r="E509" s="13">
        <v>226</v>
      </c>
      <c r="F509" s="13">
        <f>ROUND(Source!AW503,O509)</f>
        <v>758336.68</v>
      </c>
      <c r="G509" s="13" t="s">
        <v>109</v>
      </c>
      <c r="H509" s="13" t="s">
        <v>110</v>
      </c>
      <c r="I509" s="13"/>
      <c r="J509" s="13"/>
      <c r="K509" s="13">
        <v>226</v>
      </c>
      <c r="L509" s="13">
        <v>5</v>
      </c>
      <c r="M509" s="13">
        <v>3</v>
      </c>
      <c r="N509" s="13" t="s">
        <v>3</v>
      </c>
      <c r="O509" s="13">
        <v>2</v>
      </c>
      <c r="P509" s="13">
        <f>ROUND(Source!EO503,O509)</f>
        <v>5784306.0800000001</v>
      </c>
      <c r="Q509" s="13"/>
      <c r="R509" s="13"/>
      <c r="S509" s="13"/>
      <c r="T509" s="13"/>
      <c r="U509" s="13"/>
      <c r="V509" s="13"/>
      <c r="W509" s="13">
        <v>758336.68</v>
      </c>
      <c r="X509" s="13">
        <v>1</v>
      </c>
      <c r="Y509" s="13">
        <v>758336.68</v>
      </c>
      <c r="Z509" s="13">
        <v>5784306.0800000001</v>
      </c>
      <c r="AA509" s="13">
        <v>1</v>
      </c>
      <c r="AB509" s="13">
        <v>5784306.0800000001</v>
      </c>
    </row>
    <row r="510" spans="1:206" x14ac:dyDescent="0.2">
      <c r="A510" s="13">
        <v>50</v>
      </c>
      <c r="B510" s="13">
        <v>0</v>
      </c>
      <c r="C510" s="13">
        <v>0</v>
      </c>
      <c r="D510" s="13">
        <v>1</v>
      </c>
      <c r="E510" s="13">
        <v>227</v>
      </c>
      <c r="F510" s="13">
        <f>ROUND(Source!AX503,O510)</f>
        <v>0</v>
      </c>
      <c r="G510" s="13" t="s">
        <v>111</v>
      </c>
      <c r="H510" s="13" t="s">
        <v>112</v>
      </c>
      <c r="I510" s="13"/>
      <c r="J510" s="13"/>
      <c r="K510" s="13">
        <v>227</v>
      </c>
      <c r="L510" s="13">
        <v>6</v>
      </c>
      <c r="M510" s="13">
        <v>3</v>
      </c>
      <c r="N510" s="13" t="s">
        <v>3</v>
      </c>
      <c r="O510" s="13">
        <v>2</v>
      </c>
      <c r="P510" s="13">
        <f>ROUND(Source!EP503,O510)</f>
        <v>0</v>
      </c>
      <c r="Q510" s="13"/>
      <c r="R510" s="13"/>
      <c r="S510" s="13"/>
      <c r="T510" s="13"/>
      <c r="U510" s="13"/>
      <c r="V510" s="13"/>
      <c r="W510" s="13">
        <v>0</v>
      </c>
      <c r="X510" s="13">
        <v>1</v>
      </c>
      <c r="Y510" s="13">
        <v>0</v>
      </c>
      <c r="Z510" s="13">
        <v>0</v>
      </c>
      <c r="AA510" s="13">
        <v>1</v>
      </c>
      <c r="AB510" s="13">
        <v>0</v>
      </c>
    </row>
    <row r="511" spans="1:206" x14ac:dyDescent="0.2">
      <c r="A511" s="13">
        <v>50</v>
      </c>
      <c r="B511" s="13">
        <v>0</v>
      </c>
      <c r="C511" s="13">
        <v>0</v>
      </c>
      <c r="D511" s="13">
        <v>1</v>
      </c>
      <c r="E511" s="13">
        <v>228</v>
      </c>
      <c r="F511" s="13">
        <f>ROUND(Source!AY503,O511)</f>
        <v>758336.68</v>
      </c>
      <c r="G511" s="13" t="s">
        <v>113</v>
      </c>
      <c r="H511" s="13" t="s">
        <v>114</v>
      </c>
      <c r="I511" s="13"/>
      <c r="J511" s="13"/>
      <c r="K511" s="13">
        <v>228</v>
      </c>
      <c r="L511" s="13">
        <v>7</v>
      </c>
      <c r="M511" s="13">
        <v>3</v>
      </c>
      <c r="N511" s="13" t="s">
        <v>3</v>
      </c>
      <c r="O511" s="13">
        <v>2</v>
      </c>
      <c r="P511" s="13">
        <f>ROUND(Source!EQ503,O511)</f>
        <v>5784306.0800000001</v>
      </c>
      <c r="Q511" s="13"/>
      <c r="R511" s="13"/>
      <c r="S511" s="13"/>
      <c r="T511" s="13"/>
      <c r="U511" s="13"/>
      <c r="V511" s="13"/>
      <c r="W511" s="13">
        <v>758336.68</v>
      </c>
      <c r="X511" s="13">
        <v>1</v>
      </c>
      <c r="Y511" s="13">
        <v>758336.68</v>
      </c>
      <c r="Z511" s="13">
        <v>5784306.0800000001</v>
      </c>
      <c r="AA511" s="13">
        <v>1</v>
      </c>
      <c r="AB511" s="13">
        <v>5784306.0800000001</v>
      </c>
    </row>
    <row r="512" spans="1:206" x14ac:dyDescent="0.2">
      <c r="A512" s="13">
        <v>50</v>
      </c>
      <c r="B512" s="13">
        <v>0</v>
      </c>
      <c r="C512" s="13">
        <v>0</v>
      </c>
      <c r="D512" s="13">
        <v>1</v>
      </c>
      <c r="E512" s="13">
        <v>216</v>
      </c>
      <c r="F512" s="13">
        <f>ROUND(Source!AP503,O512)</f>
        <v>675405.39</v>
      </c>
      <c r="G512" s="13" t="s">
        <v>115</v>
      </c>
      <c r="H512" s="13" t="s">
        <v>116</v>
      </c>
      <c r="I512" s="13"/>
      <c r="J512" s="13"/>
      <c r="K512" s="13">
        <v>216</v>
      </c>
      <c r="L512" s="13">
        <v>8</v>
      </c>
      <c r="M512" s="13">
        <v>3</v>
      </c>
      <c r="N512" s="13" t="s">
        <v>3</v>
      </c>
      <c r="O512" s="13">
        <v>2</v>
      </c>
      <c r="P512" s="13">
        <f>ROUND(Source!EH503,O512)</f>
        <v>5160226.46</v>
      </c>
      <c r="Q512" s="13"/>
      <c r="R512" s="13"/>
      <c r="S512" s="13"/>
      <c r="T512" s="13"/>
      <c r="U512" s="13"/>
      <c r="V512" s="13"/>
      <c r="W512" s="13">
        <v>675405.39</v>
      </c>
      <c r="X512" s="13">
        <v>1</v>
      </c>
      <c r="Y512" s="13">
        <v>675405.39</v>
      </c>
      <c r="Z512" s="13">
        <v>5160226.46</v>
      </c>
      <c r="AA512" s="13">
        <v>1</v>
      </c>
      <c r="AB512" s="13">
        <v>5160226.46</v>
      </c>
    </row>
    <row r="513" spans="1:28" x14ac:dyDescent="0.2">
      <c r="A513" s="13">
        <v>50</v>
      </c>
      <c r="B513" s="13">
        <v>0</v>
      </c>
      <c r="C513" s="13">
        <v>0</v>
      </c>
      <c r="D513" s="13">
        <v>1</v>
      </c>
      <c r="E513" s="13">
        <v>223</v>
      </c>
      <c r="F513" s="13">
        <f>ROUND(Source!AQ503,O513)</f>
        <v>0</v>
      </c>
      <c r="G513" s="13" t="s">
        <v>117</v>
      </c>
      <c r="H513" s="13" t="s">
        <v>118</v>
      </c>
      <c r="I513" s="13"/>
      <c r="J513" s="13"/>
      <c r="K513" s="13">
        <v>223</v>
      </c>
      <c r="L513" s="13">
        <v>9</v>
      </c>
      <c r="M513" s="13">
        <v>3</v>
      </c>
      <c r="N513" s="13" t="s">
        <v>3</v>
      </c>
      <c r="O513" s="13">
        <v>2</v>
      </c>
      <c r="P513" s="13">
        <f>ROUND(Source!EI503,O513)</f>
        <v>0</v>
      </c>
      <c r="Q513" s="13"/>
      <c r="R513" s="13"/>
      <c r="S513" s="13"/>
      <c r="T513" s="13"/>
      <c r="U513" s="13"/>
      <c r="V513" s="13"/>
      <c r="W513" s="13">
        <v>0</v>
      </c>
      <c r="X513" s="13">
        <v>1</v>
      </c>
      <c r="Y513" s="13">
        <v>0</v>
      </c>
      <c r="Z513" s="13">
        <v>0</v>
      </c>
      <c r="AA513" s="13">
        <v>1</v>
      </c>
      <c r="AB513" s="13">
        <v>0</v>
      </c>
    </row>
    <row r="514" spans="1:28" x14ac:dyDescent="0.2">
      <c r="A514" s="13">
        <v>50</v>
      </c>
      <c r="B514" s="13">
        <v>0</v>
      </c>
      <c r="C514" s="13">
        <v>0</v>
      </c>
      <c r="D514" s="13">
        <v>1</v>
      </c>
      <c r="E514" s="13">
        <v>229</v>
      </c>
      <c r="F514" s="13">
        <f>ROUND(Source!AZ503,O514)</f>
        <v>675405.39</v>
      </c>
      <c r="G514" s="13" t="s">
        <v>119</v>
      </c>
      <c r="H514" s="13" t="s">
        <v>120</v>
      </c>
      <c r="I514" s="13"/>
      <c r="J514" s="13"/>
      <c r="K514" s="13">
        <v>229</v>
      </c>
      <c r="L514" s="13">
        <v>10</v>
      </c>
      <c r="M514" s="13">
        <v>3</v>
      </c>
      <c r="N514" s="13" t="s">
        <v>3</v>
      </c>
      <c r="O514" s="13">
        <v>2</v>
      </c>
      <c r="P514" s="13">
        <f>ROUND(Source!ER503,O514)</f>
        <v>5160226.46</v>
      </c>
      <c r="Q514" s="13"/>
      <c r="R514" s="13"/>
      <c r="S514" s="13"/>
      <c r="T514" s="13"/>
      <c r="U514" s="13"/>
      <c r="V514" s="13"/>
      <c r="W514" s="13">
        <v>675405.39</v>
      </c>
      <c r="X514" s="13">
        <v>1</v>
      </c>
      <c r="Y514" s="13">
        <v>675405.39</v>
      </c>
      <c r="Z514" s="13">
        <v>5160226.46</v>
      </c>
      <c r="AA514" s="13">
        <v>1</v>
      </c>
      <c r="AB514" s="13">
        <v>5160226.46</v>
      </c>
    </row>
    <row r="515" spans="1:28" x14ac:dyDescent="0.2">
      <c r="A515" s="13">
        <v>50</v>
      </c>
      <c r="B515" s="13">
        <v>0</v>
      </c>
      <c r="C515" s="13">
        <v>0</v>
      </c>
      <c r="D515" s="13">
        <v>1</v>
      </c>
      <c r="E515" s="13">
        <v>203</v>
      </c>
      <c r="F515" s="13">
        <f>ROUND(Source!Q503,O515)</f>
        <v>3062.82</v>
      </c>
      <c r="G515" s="13" t="s">
        <v>121</v>
      </c>
      <c r="H515" s="13" t="s">
        <v>122</v>
      </c>
      <c r="I515" s="13"/>
      <c r="J515" s="13"/>
      <c r="K515" s="13">
        <v>203</v>
      </c>
      <c r="L515" s="13">
        <v>11</v>
      </c>
      <c r="M515" s="13">
        <v>3</v>
      </c>
      <c r="N515" s="13" t="s">
        <v>3</v>
      </c>
      <c r="O515" s="13">
        <v>2</v>
      </c>
      <c r="P515" s="13">
        <f>ROUND(Source!DI503,O515)</f>
        <v>48268.34</v>
      </c>
      <c r="Q515" s="13"/>
      <c r="R515" s="13"/>
      <c r="S515" s="13"/>
      <c r="T515" s="13"/>
      <c r="U515" s="13"/>
      <c r="V515" s="13"/>
      <c r="W515" s="13">
        <v>3062.82</v>
      </c>
      <c r="X515" s="13">
        <v>1</v>
      </c>
      <c r="Y515" s="13">
        <v>3062.82</v>
      </c>
      <c r="Z515" s="13">
        <v>48268.34</v>
      </c>
      <c r="AA515" s="13">
        <v>1</v>
      </c>
      <c r="AB515" s="13">
        <v>48268.34</v>
      </c>
    </row>
    <row r="516" spans="1:28" x14ac:dyDescent="0.2">
      <c r="A516" s="13">
        <v>50</v>
      </c>
      <c r="B516" s="13">
        <v>0</v>
      </c>
      <c r="C516" s="13">
        <v>0</v>
      </c>
      <c r="D516" s="13">
        <v>1</v>
      </c>
      <c r="E516" s="13">
        <v>231</v>
      </c>
      <c r="F516" s="13">
        <f>ROUND(Source!BB503,O516)</f>
        <v>0</v>
      </c>
      <c r="G516" s="13" t="s">
        <v>123</v>
      </c>
      <c r="H516" s="13" t="s">
        <v>124</v>
      </c>
      <c r="I516" s="13"/>
      <c r="J516" s="13"/>
      <c r="K516" s="13">
        <v>231</v>
      </c>
      <c r="L516" s="13">
        <v>12</v>
      </c>
      <c r="M516" s="13">
        <v>3</v>
      </c>
      <c r="N516" s="13" t="s">
        <v>3</v>
      </c>
      <c r="O516" s="13">
        <v>2</v>
      </c>
      <c r="P516" s="13">
        <f>ROUND(Source!ET503,O516)</f>
        <v>0</v>
      </c>
      <c r="Q516" s="13"/>
      <c r="R516" s="13"/>
      <c r="S516" s="13"/>
      <c r="T516" s="13"/>
      <c r="U516" s="13"/>
      <c r="V516" s="13"/>
      <c r="W516" s="13">
        <v>0</v>
      </c>
      <c r="X516" s="13">
        <v>1</v>
      </c>
      <c r="Y516" s="13">
        <v>0</v>
      </c>
      <c r="Z516" s="13">
        <v>0</v>
      </c>
      <c r="AA516" s="13">
        <v>1</v>
      </c>
      <c r="AB516" s="13">
        <v>0</v>
      </c>
    </row>
    <row r="517" spans="1:28" x14ac:dyDescent="0.2">
      <c r="A517" s="13">
        <v>50</v>
      </c>
      <c r="B517" s="13">
        <v>0</v>
      </c>
      <c r="C517" s="13">
        <v>0</v>
      </c>
      <c r="D517" s="13">
        <v>1</v>
      </c>
      <c r="E517" s="13">
        <v>204</v>
      </c>
      <c r="F517" s="13">
        <f>ROUND(Source!R503,O517)</f>
        <v>334.51</v>
      </c>
      <c r="G517" s="13" t="s">
        <v>125</v>
      </c>
      <c r="H517" s="13" t="s">
        <v>126</v>
      </c>
      <c r="I517" s="13"/>
      <c r="J517" s="13"/>
      <c r="K517" s="13">
        <v>204</v>
      </c>
      <c r="L517" s="13">
        <v>13</v>
      </c>
      <c r="M517" s="13">
        <v>3</v>
      </c>
      <c r="N517" s="13" t="s">
        <v>3</v>
      </c>
      <c r="O517" s="13">
        <v>2</v>
      </c>
      <c r="P517" s="13">
        <f>ROUND(Source!DJ503,O517)</f>
        <v>18849.64</v>
      </c>
      <c r="Q517" s="13"/>
      <c r="R517" s="13"/>
      <c r="S517" s="13"/>
      <c r="T517" s="13"/>
      <c r="U517" s="13"/>
      <c r="V517" s="13"/>
      <c r="W517" s="13">
        <v>334.51</v>
      </c>
      <c r="X517" s="13">
        <v>1</v>
      </c>
      <c r="Y517" s="13">
        <v>334.51</v>
      </c>
      <c r="Z517" s="13">
        <v>18849.64</v>
      </c>
      <c r="AA517" s="13">
        <v>1</v>
      </c>
      <c r="AB517" s="13">
        <v>18849.64</v>
      </c>
    </row>
    <row r="518" spans="1:28" x14ac:dyDescent="0.2">
      <c r="A518" s="13">
        <v>50</v>
      </c>
      <c r="B518" s="13">
        <v>0</v>
      </c>
      <c r="C518" s="13">
        <v>0</v>
      </c>
      <c r="D518" s="13">
        <v>1</v>
      </c>
      <c r="E518" s="13">
        <v>205</v>
      </c>
      <c r="F518" s="13">
        <f>ROUND(Source!S503,O518)</f>
        <v>100666.48</v>
      </c>
      <c r="G518" s="13" t="s">
        <v>127</v>
      </c>
      <c r="H518" s="13" t="s">
        <v>128</v>
      </c>
      <c r="I518" s="13"/>
      <c r="J518" s="13"/>
      <c r="K518" s="13">
        <v>205</v>
      </c>
      <c r="L518" s="13">
        <v>14</v>
      </c>
      <c r="M518" s="13">
        <v>3</v>
      </c>
      <c r="N518" s="13" t="s">
        <v>3</v>
      </c>
      <c r="O518" s="13">
        <v>2</v>
      </c>
      <c r="P518" s="13">
        <f>ROUND(Source!DK503,O518)</f>
        <v>5672556.1500000004</v>
      </c>
      <c r="Q518" s="13"/>
      <c r="R518" s="13"/>
      <c r="S518" s="13"/>
      <c r="T518" s="13"/>
      <c r="U518" s="13"/>
      <c r="V518" s="13"/>
      <c r="W518" s="13">
        <v>100666.48</v>
      </c>
      <c r="X518" s="13">
        <v>1</v>
      </c>
      <c r="Y518" s="13">
        <v>100666.48</v>
      </c>
      <c r="Z518" s="13">
        <v>5672556.1500000004</v>
      </c>
      <c r="AA518" s="13">
        <v>1</v>
      </c>
      <c r="AB518" s="13">
        <v>5672556.1500000004</v>
      </c>
    </row>
    <row r="519" spans="1:28" x14ac:dyDescent="0.2">
      <c r="A519" s="13">
        <v>50</v>
      </c>
      <c r="B519" s="13">
        <v>0</v>
      </c>
      <c r="C519" s="13">
        <v>0</v>
      </c>
      <c r="D519" s="13">
        <v>1</v>
      </c>
      <c r="E519" s="13">
        <v>232</v>
      </c>
      <c r="F519" s="13">
        <f>ROUND(Source!BC503,O519)</f>
        <v>0</v>
      </c>
      <c r="G519" s="13" t="s">
        <v>129</v>
      </c>
      <c r="H519" s="13" t="s">
        <v>130</v>
      </c>
      <c r="I519" s="13"/>
      <c r="J519" s="13"/>
      <c r="K519" s="13">
        <v>232</v>
      </c>
      <c r="L519" s="13">
        <v>15</v>
      </c>
      <c r="M519" s="13">
        <v>3</v>
      </c>
      <c r="N519" s="13" t="s">
        <v>3</v>
      </c>
      <c r="O519" s="13">
        <v>2</v>
      </c>
      <c r="P519" s="13">
        <f>ROUND(Source!EU503,O519)</f>
        <v>0</v>
      </c>
      <c r="Q519" s="13"/>
      <c r="R519" s="13"/>
      <c r="S519" s="13"/>
      <c r="T519" s="13"/>
      <c r="U519" s="13"/>
      <c r="V519" s="13"/>
      <c r="W519" s="13">
        <v>0</v>
      </c>
      <c r="X519" s="13">
        <v>1</v>
      </c>
      <c r="Y519" s="13">
        <v>0</v>
      </c>
      <c r="Z519" s="13">
        <v>0</v>
      </c>
      <c r="AA519" s="13">
        <v>1</v>
      </c>
      <c r="AB519" s="13">
        <v>0</v>
      </c>
    </row>
    <row r="520" spans="1:28" x14ac:dyDescent="0.2">
      <c r="A520" s="13">
        <v>50</v>
      </c>
      <c r="B520" s="13">
        <v>0</v>
      </c>
      <c r="C520" s="13">
        <v>0</v>
      </c>
      <c r="D520" s="13">
        <v>1</v>
      </c>
      <c r="E520" s="13">
        <v>214</v>
      </c>
      <c r="F520" s="13">
        <f>ROUND(Source!AS503,O520)</f>
        <v>123478.27</v>
      </c>
      <c r="G520" s="13" t="s">
        <v>131</v>
      </c>
      <c r="H520" s="13" t="s">
        <v>132</v>
      </c>
      <c r="I520" s="13"/>
      <c r="J520" s="13"/>
      <c r="K520" s="13">
        <v>214</v>
      </c>
      <c r="L520" s="13">
        <v>16</v>
      </c>
      <c r="M520" s="13">
        <v>3</v>
      </c>
      <c r="N520" s="13" t="s">
        <v>3</v>
      </c>
      <c r="O520" s="13">
        <v>2</v>
      </c>
      <c r="P520" s="13">
        <f>ROUND(Source!EK503,O520)</f>
        <v>6958000.7599999998</v>
      </c>
      <c r="Q520" s="13"/>
      <c r="R520" s="13"/>
      <c r="S520" s="13"/>
      <c r="T520" s="13"/>
      <c r="U520" s="13"/>
      <c r="V520" s="13"/>
      <c r="W520" s="13">
        <v>123478.27</v>
      </c>
      <c r="X520" s="13">
        <v>1</v>
      </c>
      <c r="Y520" s="13">
        <v>123478.27</v>
      </c>
      <c r="Z520" s="13">
        <v>6958000.7599999998</v>
      </c>
      <c r="AA520" s="13">
        <v>1</v>
      </c>
      <c r="AB520" s="13">
        <v>6958000.7599999998</v>
      </c>
    </row>
    <row r="521" spans="1:28" x14ac:dyDescent="0.2">
      <c r="A521" s="13">
        <v>50</v>
      </c>
      <c r="B521" s="13">
        <v>0</v>
      </c>
      <c r="C521" s="13">
        <v>0</v>
      </c>
      <c r="D521" s="13">
        <v>1</v>
      </c>
      <c r="E521" s="13">
        <v>215</v>
      </c>
      <c r="F521" s="13">
        <f>ROUND(Source!AT503,O521)</f>
        <v>881070.76</v>
      </c>
      <c r="G521" s="13" t="s">
        <v>133</v>
      </c>
      <c r="H521" s="13" t="s">
        <v>134</v>
      </c>
      <c r="I521" s="13"/>
      <c r="J521" s="13"/>
      <c r="K521" s="13">
        <v>215</v>
      </c>
      <c r="L521" s="13">
        <v>17</v>
      </c>
      <c r="M521" s="13">
        <v>3</v>
      </c>
      <c r="N521" s="13" t="s">
        <v>3</v>
      </c>
      <c r="O521" s="13">
        <v>2</v>
      </c>
      <c r="P521" s="13">
        <f>ROUND(Source!EL503,O521)</f>
        <v>12576050.689999999</v>
      </c>
      <c r="Q521" s="13"/>
      <c r="R521" s="13"/>
      <c r="S521" s="13"/>
      <c r="T521" s="13"/>
      <c r="U521" s="13"/>
      <c r="V521" s="13"/>
      <c r="W521" s="13">
        <v>881070.76</v>
      </c>
      <c r="X521" s="13">
        <v>1</v>
      </c>
      <c r="Y521" s="13">
        <v>881070.76</v>
      </c>
      <c r="Z521" s="13">
        <v>12576050.689999999</v>
      </c>
      <c r="AA521" s="13">
        <v>1</v>
      </c>
      <c r="AB521" s="13">
        <v>12576050.689999999</v>
      </c>
    </row>
    <row r="522" spans="1:28" x14ac:dyDescent="0.2">
      <c r="A522" s="13">
        <v>50</v>
      </c>
      <c r="B522" s="13">
        <v>0</v>
      </c>
      <c r="C522" s="13">
        <v>0</v>
      </c>
      <c r="D522" s="13">
        <v>1</v>
      </c>
      <c r="E522" s="13">
        <v>217</v>
      </c>
      <c r="F522" s="13">
        <f>ROUND(Source!AU503,O522)</f>
        <v>0</v>
      </c>
      <c r="G522" s="13" t="s">
        <v>135</v>
      </c>
      <c r="H522" s="13" t="s">
        <v>136</v>
      </c>
      <c r="I522" s="13"/>
      <c r="J522" s="13"/>
      <c r="K522" s="13">
        <v>217</v>
      </c>
      <c r="L522" s="13">
        <v>18</v>
      </c>
      <c r="M522" s="13">
        <v>3</v>
      </c>
      <c r="N522" s="13" t="s">
        <v>3</v>
      </c>
      <c r="O522" s="13">
        <v>2</v>
      </c>
      <c r="P522" s="13">
        <f>ROUND(Source!EM503,O522)</f>
        <v>0</v>
      </c>
      <c r="Q522" s="13"/>
      <c r="R522" s="13"/>
      <c r="S522" s="13"/>
      <c r="T522" s="13"/>
      <c r="U522" s="13"/>
      <c r="V522" s="13"/>
      <c r="W522" s="13">
        <v>0</v>
      </c>
      <c r="X522" s="13">
        <v>1</v>
      </c>
      <c r="Y522" s="13">
        <v>0</v>
      </c>
      <c r="Z522" s="13">
        <v>0</v>
      </c>
      <c r="AA522" s="13">
        <v>1</v>
      </c>
      <c r="AB522" s="13">
        <v>0</v>
      </c>
    </row>
    <row r="523" spans="1:28" x14ac:dyDescent="0.2">
      <c r="A523" s="13">
        <v>50</v>
      </c>
      <c r="B523" s="13">
        <v>0</v>
      </c>
      <c r="C523" s="13">
        <v>0</v>
      </c>
      <c r="D523" s="13">
        <v>1</v>
      </c>
      <c r="E523" s="13">
        <v>230</v>
      </c>
      <c r="F523" s="13">
        <f>ROUND(Source!BA503,O523)</f>
        <v>0</v>
      </c>
      <c r="G523" s="13" t="s">
        <v>137</v>
      </c>
      <c r="H523" s="13" t="s">
        <v>138</v>
      </c>
      <c r="I523" s="13"/>
      <c r="J523" s="13"/>
      <c r="K523" s="13">
        <v>230</v>
      </c>
      <c r="L523" s="13">
        <v>19</v>
      </c>
      <c r="M523" s="13">
        <v>3</v>
      </c>
      <c r="N523" s="13" t="s">
        <v>3</v>
      </c>
      <c r="O523" s="13">
        <v>2</v>
      </c>
      <c r="P523" s="13">
        <f>ROUND(Source!ES503,O523)</f>
        <v>0</v>
      </c>
      <c r="Q523" s="13"/>
      <c r="R523" s="13"/>
      <c r="S523" s="13"/>
      <c r="T523" s="13"/>
      <c r="U523" s="13"/>
      <c r="V523" s="13"/>
      <c r="W523" s="13">
        <v>0</v>
      </c>
      <c r="X523" s="13">
        <v>1</v>
      </c>
      <c r="Y523" s="13">
        <v>0</v>
      </c>
      <c r="Z523" s="13">
        <v>0</v>
      </c>
      <c r="AA523" s="13">
        <v>1</v>
      </c>
      <c r="AB523" s="13">
        <v>0</v>
      </c>
    </row>
    <row r="524" spans="1:28" x14ac:dyDescent="0.2">
      <c r="A524" s="13">
        <v>50</v>
      </c>
      <c r="B524" s="13">
        <v>0</v>
      </c>
      <c r="C524" s="13">
        <v>0</v>
      </c>
      <c r="D524" s="13">
        <v>1</v>
      </c>
      <c r="E524" s="13">
        <v>206</v>
      </c>
      <c r="F524" s="13">
        <f>ROUND(Source!T503,O524)</f>
        <v>0</v>
      </c>
      <c r="G524" s="13" t="s">
        <v>139</v>
      </c>
      <c r="H524" s="13" t="s">
        <v>140</v>
      </c>
      <c r="I524" s="13"/>
      <c r="J524" s="13"/>
      <c r="K524" s="13">
        <v>206</v>
      </c>
      <c r="L524" s="13">
        <v>20</v>
      </c>
      <c r="M524" s="13">
        <v>3</v>
      </c>
      <c r="N524" s="13" t="s">
        <v>3</v>
      </c>
      <c r="O524" s="13">
        <v>2</v>
      </c>
      <c r="P524" s="13">
        <f>ROUND(Source!DL503,O524)</f>
        <v>0</v>
      </c>
      <c r="Q524" s="13"/>
      <c r="R524" s="13"/>
      <c r="S524" s="13"/>
      <c r="T524" s="13"/>
      <c r="U524" s="13"/>
      <c r="V524" s="13"/>
      <c r="W524" s="13">
        <v>0</v>
      </c>
      <c r="X524" s="13">
        <v>1</v>
      </c>
      <c r="Y524" s="13">
        <v>0</v>
      </c>
      <c r="Z524" s="13">
        <v>0</v>
      </c>
      <c r="AA524" s="13">
        <v>1</v>
      </c>
      <c r="AB524" s="13">
        <v>0</v>
      </c>
    </row>
    <row r="525" spans="1:28" x14ac:dyDescent="0.2">
      <c r="A525" s="13">
        <v>50</v>
      </c>
      <c r="B525" s="13">
        <v>0</v>
      </c>
      <c r="C525" s="13">
        <v>0</v>
      </c>
      <c r="D525" s="13">
        <v>1</v>
      </c>
      <c r="E525" s="13">
        <v>207</v>
      </c>
      <c r="F525" s="13">
        <f>Source!U503</f>
        <v>9027.0876717599986</v>
      </c>
      <c r="G525" s="13" t="s">
        <v>141</v>
      </c>
      <c r="H525" s="13" t="s">
        <v>142</v>
      </c>
      <c r="I525" s="13"/>
      <c r="J525" s="13"/>
      <c r="K525" s="13">
        <v>207</v>
      </c>
      <c r="L525" s="13">
        <v>21</v>
      </c>
      <c r="M525" s="13">
        <v>3</v>
      </c>
      <c r="N525" s="13" t="s">
        <v>3</v>
      </c>
      <c r="O525" s="13">
        <v>-1</v>
      </c>
      <c r="P525" s="13">
        <f>Source!DM503</f>
        <v>9027.0876717599986</v>
      </c>
      <c r="Q525" s="13"/>
      <c r="R525" s="13"/>
      <c r="S525" s="13"/>
      <c r="T525" s="13"/>
      <c r="U525" s="13"/>
      <c r="V525" s="13"/>
      <c r="W525" s="13">
        <v>9027.0876717600004</v>
      </c>
      <c r="X525" s="13">
        <v>1</v>
      </c>
      <c r="Y525" s="13">
        <v>9027.0876717600004</v>
      </c>
      <c r="Z525" s="13">
        <v>9027.0876717600004</v>
      </c>
      <c r="AA525" s="13">
        <v>1</v>
      </c>
      <c r="AB525" s="13">
        <v>9027.0876717600004</v>
      </c>
    </row>
    <row r="526" spans="1:28" x14ac:dyDescent="0.2">
      <c r="A526" s="13">
        <v>50</v>
      </c>
      <c r="B526" s="13">
        <v>0</v>
      </c>
      <c r="C526" s="13">
        <v>0</v>
      </c>
      <c r="D526" s="13">
        <v>1</v>
      </c>
      <c r="E526" s="13">
        <v>208</v>
      </c>
      <c r="F526" s="13">
        <f>Source!V503</f>
        <v>0</v>
      </c>
      <c r="G526" s="13" t="s">
        <v>143</v>
      </c>
      <c r="H526" s="13" t="s">
        <v>144</v>
      </c>
      <c r="I526" s="13"/>
      <c r="J526" s="13"/>
      <c r="K526" s="13">
        <v>208</v>
      </c>
      <c r="L526" s="13">
        <v>22</v>
      </c>
      <c r="M526" s="13">
        <v>3</v>
      </c>
      <c r="N526" s="13" t="s">
        <v>3</v>
      </c>
      <c r="O526" s="13">
        <v>-1</v>
      </c>
      <c r="P526" s="13">
        <f>Source!DN503</f>
        <v>0</v>
      </c>
      <c r="Q526" s="13"/>
      <c r="R526" s="13"/>
      <c r="S526" s="13"/>
      <c r="T526" s="13"/>
      <c r="U526" s="13"/>
      <c r="V526" s="13"/>
      <c r="W526" s="13">
        <v>0</v>
      </c>
      <c r="X526" s="13">
        <v>1</v>
      </c>
      <c r="Y526" s="13">
        <v>0</v>
      </c>
      <c r="Z526" s="13">
        <v>0</v>
      </c>
      <c r="AA526" s="13">
        <v>1</v>
      </c>
      <c r="AB526" s="13">
        <v>0</v>
      </c>
    </row>
    <row r="527" spans="1:28" x14ac:dyDescent="0.2">
      <c r="A527" s="13">
        <v>50</v>
      </c>
      <c r="B527" s="13">
        <v>0</v>
      </c>
      <c r="C527" s="13">
        <v>0</v>
      </c>
      <c r="D527" s="13">
        <v>1</v>
      </c>
      <c r="E527" s="13">
        <v>209</v>
      </c>
      <c r="F527" s="13">
        <f>ROUND(Source!W503,O527)</f>
        <v>0</v>
      </c>
      <c r="G527" s="13" t="s">
        <v>145</v>
      </c>
      <c r="H527" s="13" t="s">
        <v>146</v>
      </c>
      <c r="I527" s="13"/>
      <c r="J527" s="13"/>
      <c r="K527" s="13">
        <v>209</v>
      </c>
      <c r="L527" s="13">
        <v>23</v>
      </c>
      <c r="M527" s="13">
        <v>3</v>
      </c>
      <c r="N527" s="13" t="s">
        <v>3</v>
      </c>
      <c r="O527" s="13">
        <v>2</v>
      </c>
      <c r="P527" s="13">
        <f>ROUND(Source!DO503,O527)</f>
        <v>0</v>
      </c>
      <c r="Q527" s="13"/>
      <c r="R527" s="13"/>
      <c r="S527" s="13"/>
      <c r="T527" s="13"/>
      <c r="U527" s="13"/>
      <c r="V527" s="13"/>
      <c r="W527" s="13">
        <v>0</v>
      </c>
      <c r="X527" s="13">
        <v>1</v>
      </c>
      <c r="Y527" s="13">
        <v>0</v>
      </c>
      <c r="Z527" s="13">
        <v>0</v>
      </c>
      <c r="AA527" s="13">
        <v>1</v>
      </c>
      <c r="AB527" s="13">
        <v>0</v>
      </c>
    </row>
    <row r="528" spans="1:28" x14ac:dyDescent="0.2">
      <c r="A528" s="13">
        <v>50</v>
      </c>
      <c r="B528" s="13">
        <v>0</v>
      </c>
      <c r="C528" s="13">
        <v>0</v>
      </c>
      <c r="D528" s="13">
        <v>1</v>
      </c>
      <c r="E528" s="13">
        <v>233</v>
      </c>
      <c r="F528" s="13">
        <f>ROUND(Source!BD503,O528)</f>
        <v>0</v>
      </c>
      <c r="G528" s="13" t="s">
        <v>147</v>
      </c>
      <c r="H528" s="13" t="s">
        <v>148</v>
      </c>
      <c r="I528" s="13"/>
      <c r="J528" s="13"/>
      <c r="K528" s="13">
        <v>233</v>
      </c>
      <c r="L528" s="13">
        <v>24</v>
      </c>
      <c r="M528" s="13">
        <v>3</v>
      </c>
      <c r="N528" s="13" t="s">
        <v>3</v>
      </c>
      <c r="O528" s="13">
        <v>2</v>
      </c>
      <c r="P528" s="13">
        <f>ROUND(Source!EV503,O528)</f>
        <v>0</v>
      </c>
      <c r="Q528" s="13"/>
      <c r="R528" s="13"/>
      <c r="S528" s="13"/>
      <c r="T528" s="13"/>
      <c r="U528" s="13"/>
      <c r="V528" s="13"/>
      <c r="W528" s="13">
        <v>0</v>
      </c>
      <c r="X528" s="13">
        <v>1</v>
      </c>
      <c r="Y528" s="13">
        <v>0</v>
      </c>
      <c r="Z528" s="13">
        <v>0</v>
      </c>
      <c r="AA528" s="13">
        <v>1</v>
      </c>
      <c r="AB528" s="13">
        <v>0</v>
      </c>
    </row>
    <row r="529" spans="1:206" x14ac:dyDescent="0.2">
      <c r="A529" s="13">
        <v>50</v>
      </c>
      <c r="B529" s="13">
        <v>0</v>
      </c>
      <c r="C529" s="13">
        <v>0</v>
      </c>
      <c r="D529" s="13">
        <v>1</v>
      </c>
      <c r="E529" s="13">
        <v>210</v>
      </c>
      <c r="F529" s="13">
        <f>ROUND(Source!X503,O529)</f>
        <v>93468.08</v>
      </c>
      <c r="G529" s="13" t="s">
        <v>149</v>
      </c>
      <c r="H529" s="13" t="s">
        <v>150</v>
      </c>
      <c r="I529" s="13"/>
      <c r="J529" s="13"/>
      <c r="K529" s="13">
        <v>210</v>
      </c>
      <c r="L529" s="13">
        <v>25</v>
      </c>
      <c r="M529" s="13">
        <v>3</v>
      </c>
      <c r="N529" s="13" t="s">
        <v>3</v>
      </c>
      <c r="O529" s="13">
        <v>2</v>
      </c>
      <c r="P529" s="13">
        <f>ROUND(Source!DP503,O529)</f>
        <v>5266926.07</v>
      </c>
      <c r="Q529" s="13"/>
      <c r="R529" s="13"/>
      <c r="S529" s="13"/>
      <c r="T529" s="13"/>
      <c r="U529" s="13"/>
      <c r="V529" s="13"/>
      <c r="W529" s="13">
        <v>93468.08</v>
      </c>
      <c r="X529" s="13">
        <v>1</v>
      </c>
      <c r="Y529" s="13">
        <v>93468.08</v>
      </c>
      <c r="Z529" s="13">
        <v>5266926.07</v>
      </c>
      <c r="AA529" s="13">
        <v>1</v>
      </c>
      <c r="AB529" s="13">
        <v>5266926.07</v>
      </c>
    </row>
    <row r="530" spans="1:206" x14ac:dyDescent="0.2">
      <c r="A530" s="13">
        <v>50</v>
      </c>
      <c r="B530" s="13">
        <v>0</v>
      </c>
      <c r="C530" s="13">
        <v>0</v>
      </c>
      <c r="D530" s="13">
        <v>1</v>
      </c>
      <c r="E530" s="13">
        <v>211</v>
      </c>
      <c r="F530" s="13">
        <f>ROUND(Source!Y503,O530)</f>
        <v>49014.97</v>
      </c>
      <c r="G530" s="13" t="s">
        <v>151</v>
      </c>
      <c r="H530" s="13" t="s">
        <v>152</v>
      </c>
      <c r="I530" s="13"/>
      <c r="J530" s="13"/>
      <c r="K530" s="13">
        <v>211</v>
      </c>
      <c r="L530" s="13">
        <v>26</v>
      </c>
      <c r="M530" s="13">
        <v>3</v>
      </c>
      <c r="N530" s="13" t="s">
        <v>3</v>
      </c>
      <c r="O530" s="13">
        <v>2</v>
      </c>
      <c r="P530" s="13">
        <f>ROUND(Source!DQ503,O530)</f>
        <v>2761994.81</v>
      </c>
      <c r="Q530" s="13"/>
      <c r="R530" s="13"/>
      <c r="S530" s="13"/>
      <c r="T530" s="13"/>
      <c r="U530" s="13"/>
      <c r="V530" s="13"/>
      <c r="W530" s="13">
        <v>49014.97</v>
      </c>
      <c r="X530" s="13">
        <v>1</v>
      </c>
      <c r="Y530" s="13">
        <v>49014.97</v>
      </c>
      <c r="Z530" s="13">
        <v>2761994.81</v>
      </c>
      <c r="AA530" s="13">
        <v>1</v>
      </c>
      <c r="AB530" s="13">
        <v>2761994.81</v>
      </c>
    </row>
    <row r="531" spans="1:206" x14ac:dyDescent="0.2">
      <c r="A531" s="13">
        <v>50</v>
      </c>
      <c r="B531" s="13">
        <v>0</v>
      </c>
      <c r="C531" s="13">
        <v>0</v>
      </c>
      <c r="D531" s="13">
        <v>1</v>
      </c>
      <c r="E531" s="13">
        <v>224</v>
      </c>
      <c r="F531" s="13">
        <f>ROUND(Source!AR503,O531)</f>
        <v>1679954.42</v>
      </c>
      <c r="G531" s="13" t="s">
        <v>153</v>
      </c>
      <c r="H531" s="13" t="s">
        <v>154</v>
      </c>
      <c r="I531" s="13"/>
      <c r="J531" s="13"/>
      <c r="K531" s="13">
        <v>224</v>
      </c>
      <c r="L531" s="13">
        <v>27</v>
      </c>
      <c r="M531" s="13">
        <v>3</v>
      </c>
      <c r="N531" s="13" t="s">
        <v>3</v>
      </c>
      <c r="O531" s="13">
        <v>2</v>
      </c>
      <c r="P531" s="13">
        <f>ROUND(Source!EJ503,O531)</f>
        <v>24694277.91</v>
      </c>
      <c r="Q531" s="13"/>
      <c r="R531" s="13"/>
      <c r="S531" s="13"/>
      <c r="T531" s="13"/>
      <c r="U531" s="13"/>
      <c r="V531" s="13"/>
      <c r="W531" s="13">
        <v>1679954.42</v>
      </c>
      <c r="X531" s="13">
        <v>1</v>
      </c>
      <c r="Y531" s="13">
        <v>1679954.42</v>
      </c>
      <c r="Z531" s="13">
        <v>24694277.91</v>
      </c>
      <c r="AA531" s="13">
        <v>1</v>
      </c>
      <c r="AB531" s="13">
        <v>24694277.91</v>
      </c>
    </row>
    <row r="533" spans="1:206" x14ac:dyDescent="0.2">
      <c r="A533" s="11">
        <v>51</v>
      </c>
      <c r="B533" s="11">
        <f>B12</f>
        <v>572</v>
      </c>
      <c r="C533" s="11">
        <f>A12</f>
        <v>1</v>
      </c>
      <c r="D533" s="11">
        <f>ROW(A12)</f>
        <v>12</v>
      </c>
      <c r="E533" s="11"/>
      <c r="F533" s="11" t="str">
        <f>IF(F12&lt;&gt;"",F12,"")</f>
        <v>02-01-13</v>
      </c>
      <c r="G533" s="11" t="str">
        <f>IF(G12&lt;&gt;"",G12,"")</f>
        <v>02-01-13 СКС</v>
      </c>
      <c r="H533" s="11">
        <v>0</v>
      </c>
      <c r="I533" s="11"/>
      <c r="J533" s="11"/>
      <c r="K533" s="11"/>
      <c r="L533" s="11"/>
      <c r="M533" s="11"/>
      <c r="N533" s="11"/>
      <c r="O533" s="11">
        <f t="shared" ref="O533:T533" si="496">ROUND(O503,2)</f>
        <v>1537471.37</v>
      </c>
      <c r="P533" s="11">
        <f t="shared" si="496"/>
        <v>1433742.07</v>
      </c>
      <c r="Q533" s="11">
        <f t="shared" si="496"/>
        <v>3062.82</v>
      </c>
      <c r="R533" s="11">
        <f t="shared" si="496"/>
        <v>334.51</v>
      </c>
      <c r="S533" s="11">
        <f t="shared" si="496"/>
        <v>100666.48</v>
      </c>
      <c r="T533" s="11">
        <f t="shared" si="496"/>
        <v>0</v>
      </c>
      <c r="U533" s="11">
        <f>U503</f>
        <v>9027.0876717599986</v>
      </c>
      <c r="V533" s="11">
        <f>V503</f>
        <v>0</v>
      </c>
      <c r="W533" s="11">
        <f>ROUND(W503,2)</f>
        <v>0</v>
      </c>
      <c r="X533" s="11">
        <f>ROUND(X503,2)</f>
        <v>93468.08</v>
      </c>
      <c r="Y533" s="11">
        <f>ROUND(Y503,2)</f>
        <v>49014.97</v>
      </c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>
        <f t="shared" ref="AO533:BD533" si="497">ROUND(AO503,2)</f>
        <v>0</v>
      </c>
      <c r="AP533" s="11">
        <f t="shared" si="497"/>
        <v>675405.39</v>
      </c>
      <c r="AQ533" s="11">
        <f t="shared" si="497"/>
        <v>0</v>
      </c>
      <c r="AR533" s="11">
        <f t="shared" si="497"/>
        <v>1679954.42</v>
      </c>
      <c r="AS533" s="11">
        <f t="shared" si="497"/>
        <v>123478.27</v>
      </c>
      <c r="AT533" s="11">
        <f t="shared" si="497"/>
        <v>881070.76</v>
      </c>
      <c r="AU533" s="11">
        <f t="shared" si="497"/>
        <v>0</v>
      </c>
      <c r="AV533" s="11">
        <f t="shared" si="497"/>
        <v>1433742.07</v>
      </c>
      <c r="AW533" s="11">
        <f t="shared" si="497"/>
        <v>758336.68</v>
      </c>
      <c r="AX533" s="11">
        <f t="shared" si="497"/>
        <v>0</v>
      </c>
      <c r="AY533" s="11">
        <f t="shared" si="497"/>
        <v>758336.68</v>
      </c>
      <c r="AZ533" s="11">
        <f t="shared" si="497"/>
        <v>675405.39</v>
      </c>
      <c r="BA533" s="11">
        <f t="shared" si="497"/>
        <v>0</v>
      </c>
      <c r="BB533" s="11">
        <f t="shared" si="497"/>
        <v>0</v>
      </c>
      <c r="BC533" s="11">
        <f t="shared" si="497"/>
        <v>0</v>
      </c>
      <c r="BD533" s="11">
        <f t="shared" si="497"/>
        <v>0</v>
      </c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2">
        <f t="shared" ref="DG533:DL533" si="498">ROUND(DG503,2)</f>
        <v>16665357.029999999</v>
      </c>
      <c r="DH533" s="12">
        <f t="shared" si="498"/>
        <v>10944532.539999999</v>
      </c>
      <c r="DI533" s="12">
        <f t="shared" si="498"/>
        <v>48268.34</v>
      </c>
      <c r="DJ533" s="12">
        <f t="shared" si="498"/>
        <v>18849.64</v>
      </c>
      <c r="DK533" s="12">
        <f t="shared" si="498"/>
        <v>5672556.1500000004</v>
      </c>
      <c r="DL533" s="12">
        <f t="shared" si="498"/>
        <v>0</v>
      </c>
      <c r="DM533" s="12">
        <f>DM503</f>
        <v>9027.0876717599986</v>
      </c>
      <c r="DN533" s="12">
        <f>DN503</f>
        <v>0</v>
      </c>
      <c r="DO533" s="12">
        <f>ROUND(DO503,2)</f>
        <v>0</v>
      </c>
      <c r="DP533" s="12">
        <f>ROUND(DP503,2)</f>
        <v>5266926.07</v>
      </c>
      <c r="DQ533" s="12">
        <f>ROUND(DQ503,2)</f>
        <v>2761994.81</v>
      </c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>
        <f t="shared" ref="EG533:EV533" si="499">ROUND(EG503,2)</f>
        <v>0</v>
      </c>
      <c r="EH533" s="12">
        <f t="shared" si="499"/>
        <v>5160226.46</v>
      </c>
      <c r="EI533" s="12">
        <f t="shared" si="499"/>
        <v>0</v>
      </c>
      <c r="EJ533" s="12">
        <f t="shared" si="499"/>
        <v>24694277.91</v>
      </c>
      <c r="EK533" s="12">
        <f t="shared" si="499"/>
        <v>6958000.7599999998</v>
      </c>
      <c r="EL533" s="12">
        <f t="shared" si="499"/>
        <v>12576050.689999999</v>
      </c>
      <c r="EM533" s="12">
        <f t="shared" si="499"/>
        <v>0</v>
      </c>
      <c r="EN533" s="12">
        <f t="shared" si="499"/>
        <v>10944532.539999999</v>
      </c>
      <c r="EO533" s="12">
        <f t="shared" si="499"/>
        <v>5784306.0800000001</v>
      </c>
      <c r="EP533" s="12">
        <f t="shared" si="499"/>
        <v>0</v>
      </c>
      <c r="EQ533" s="12">
        <f t="shared" si="499"/>
        <v>5784306.0800000001</v>
      </c>
      <c r="ER533" s="12">
        <f t="shared" si="499"/>
        <v>5160226.46</v>
      </c>
      <c r="ES533" s="12">
        <f t="shared" si="499"/>
        <v>0</v>
      </c>
      <c r="ET533" s="12">
        <f t="shared" si="499"/>
        <v>0</v>
      </c>
      <c r="EU533" s="12">
        <f t="shared" si="499"/>
        <v>0</v>
      </c>
      <c r="EV533" s="12">
        <f t="shared" si="499"/>
        <v>0</v>
      </c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  <c r="FN533" s="12"/>
      <c r="FO533" s="12"/>
      <c r="FP533" s="12"/>
      <c r="FQ533" s="12"/>
      <c r="FR533" s="12"/>
      <c r="FS533" s="12"/>
      <c r="FT533" s="12"/>
      <c r="FU533" s="12"/>
      <c r="FV533" s="12"/>
      <c r="FW533" s="12"/>
      <c r="FX533" s="12"/>
      <c r="FY533" s="12"/>
      <c r="FZ533" s="12"/>
      <c r="GA533" s="12"/>
      <c r="GB533" s="12"/>
      <c r="GC533" s="12"/>
      <c r="GD533" s="12"/>
      <c r="GE533" s="12"/>
      <c r="GF533" s="12"/>
      <c r="GG533" s="12"/>
      <c r="GH533" s="12"/>
      <c r="GI533" s="12"/>
      <c r="GJ533" s="12"/>
      <c r="GK533" s="12"/>
      <c r="GL533" s="12"/>
      <c r="GM533" s="12"/>
      <c r="GN533" s="12"/>
      <c r="GO533" s="12"/>
      <c r="GP533" s="12"/>
      <c r="GQ533" s="12"/>
      <c r="GR533" s="12"/>
      <c r="GS533" s="12"/>
      <c r="GT533" s="12"/>
      <c r="GU533" s="12"/>
      <c r="GV533" s="12"/>
      <c r="GW533" s="12"/>
      <c r="GX533" s="12">
        <v>0</v>
      </c>
    </row>
    <row r="535" spans="1:206" x14ac:dyDescent="0.2">
      <c r="A535" s="13">
        <v>50</v>
      </c>
      <c r="B535" s="13">
        <v>0</v>
      </c>
      <c r="C535" s="13">
        <v>0</v>
      </c>
      <c r="D535" s="13">
        <v>1</v>
      </c>
      <c r="E535" s="13">
        <v>201</v>
      </c>
      <c r="F535" s="13">
        <f>ROUND(Source!O533,O535)</f>
        <v>1537471.37</v>
      </c>
      <c r="G535" s="13" t="s">
        <v>101</v>
      </c>
      <c r="H535" s="13" t="s">
        <v>102</v>
      </c>
      <c r="I535" s="13"/>
      <c r="J535" s="13"/>
      <c r="K535" s="13">
        <v>201</v>
      </c>
      <c r="L535" s="13">
        <v>1</v>
      </c>
      <c r="M535" s="13">
        <v>3</v>
      </c>
      <c r="N535" s="13" t="s">
        <v>3</v>
      </c>
      <c r="O535" s="13">
        <v>2</v>
      </c>
      <c r="P535" s="13">
        <f>ROUND(Source!DG533,O535)</f>
        <v>16665357.029999999</v>
      </c>
      <c r="Q535" s="13"/>
      <c r="R535" s="13"/>
      <c r="S535" s="13"/>
      <c r="T535" s="13"/>
      <c r="U535" s="13"/>
      <c r="V535" s="13"/>
      <c r="W535" s="13">
        <v>1537471.37</v>
      </c>
      <c r="X535" s="13">
        <v>1</v>
      </c>
      <c r="Y535" s="13">
        <v>1537471.37</v>
      </c>
      <c r="Z535" s="13">
        <v>16665357.029999999</v>
      </c>
      <c r="AA535" s="13">
        <v>1</v>
      </c>
      <c r="AB535" s="13">
        <v>16665357.029999999</v>
      </c>
    </row>
    <row r="536" spans="1:206" x14ac:dyDescent="0.2">
      <c r="A536" s="13">
        <v>50</v>
      </c>
      <c r="B536" s="13">
        <v>0</v>
      </c>
      <c r="C536" s="13">
        <v>0</v>
      </c>
      <c r="D536" s="13">
        <v>1</v>
      </c>
      <c r="E536" s="13">
        <v>202</v>
      </c>
      <c r="F536" s="13">
        <f>ROUND(Source!P533,O536)</f>
        <v>1433742.07</v>
      </c>
      <c r="G536" s="13" t="s">
        <v>103</v>
      </c>
      <c r="H536" s="13" t="s">
        <v>104</v>
      </c>
      <c r="I536" s="13"/>
      <c r="J536" s="13"/>
      <c r="K536" s="13">
        <v>202</v>
      </c>
      <c r="L536" s="13">
        <v>2</v>
      </c>
      <c r="M536" s="13">
        <v>3</v>
      </c>
      <c r="N536" s="13" t="s">
        <v>3</v>
      </c>
      <c r="O536" s="13">
        <v>2</v>
      </c>
      <c r="P536" s="13">
        <f>ROUND(Source!DH533,O536)</f>
        <v>10944532.539999999</v>
      </c>
      <c r="Q536" s="13"/>
      <c r="R536" s="13"/>
      <c r="S536" s="13"/>
      <c r="T536" s="13"/>
      <c r="U536" s="13"/>
      <c r="V536" s="13"/>
      <c r="W536" s="13">
        <v>1433742.07</v>
      </c>
      <c r="X536" s="13">
        <v>1</v>
      </c>
      <c r="Y536" s="13">
        <v>1433742.07</v>
      </c>
      <c r="Z536" s="13">
        <v>10944532.539999999</v>
      </c>
      <c r="AA536" s="13">
        <v>1</v>
      </c>
      <c r="AB536" s="13">
        <v>10944532.539999999</v>
      </c>
    </row>
    <row r="537" spans="1:206" x14ac:dyDescent="0.2">
      <c r="A537" s="13">
        <v>50</v>
      </c>
      <c r="B537" s="13">
        <v>0</v>
      </c>
      <c r="C537" s="13">
        <v>0</v>
      </c>
      <c r="D537" s="13">
        <v>1</v>
      </c>
      <c r="E537" s="13">
        <v>222</v>
      </c>
      <c r="F537" s="13">
        <f>ROUND(Source!AO533,O537)</f>
        <v>0</v>
      </c>
      <c r="G537" s="13" t="s">
        <v>105</v>
      </c>
      <c r="H537" s="13" t="s">
        <v>106</v>
      </c>
      <c r="I537" s="13"/>
      <c r="J537" s="13"/>
      <c r="K537" s="13">
        <v>222</v>
      </c>
      <c r="L537" s="13">
        <v>3</v>
      </c>
      <c r="M537" s="13">
        <v>3</v>
      </c>
      <c r="N537" s="13" t="s">
        <v>3</v>
      </c>
      <c r="O537" s="13">
        <v>2</v>
      </c>
      <c r="P537" s="13">
        <f>ROUND(Source!EG533,O537)</f>
        <v>0</v>
      </c>
      <c r="Q537" s="13"/>
      <c r="R537" s="13"/>
      <c r="S537" s="13"/>
      <c r="T537" s="13"/>
      <c r="U537" s="13"/>
      <c r="V537" s="13"/>
      <c r="W537" s="13">
        <v>0</v>
      </c>
      <c r="X537" s="13">
        <v>1</v>
      </c>
      <c r="Y537" s="13">
        <v>0</v>
      </c>
      <c r="Z537" s="13">
        <v>0</v>
      </c>
      <c r="AA537" s="13">
        <v>1</v>
      </c>
      <c r="AB537" s="13">
        <v>0</v>
      </c>
    </row>
    <row r="538" spans="1:206" x14ac:dyDescent="0.2">
      <c r="A538" s="13">
        <v>50</v>
      </c>
      <c r="B538" s="13">
        <v>0</v>
      </c>
      <c r="C538" s="13">
        <v>0</v>
      </c>
      <c r="D538" s="13">
        <v>1</v>
      </c>
      <c r="E538" s="13">
        <v>225</v>
      </c>
      <c r="F538" s="13">
        <f>ROUND(Source!AV533,O538)</f>
        <v>1433742.07</v>
      </c>
      <c r="G538" s="13" t="s">
        <v>107</v>
      </c>
      <c r="H538" s="13" t="s">
        <v>108</v>
      </c>
      <c r="I538" s="13"/>
      <c r="J538" s="13"/>
      <c r="K538" s="13">
        <v>225</v>
      </c>
      <c r="L538" s="13">
        <v>4</v>
      </c>
      <c r="M538" s="13">
        <v>3</v>
      </c>
      <c r="N538" s="13" t="s">
        <v>3</v>
      </c>
      <c r="O538" s="13">
        <v>2</v>
      </c>
      <c r="P538" s="13">
        <f>ROUND(Source!EN533,O538)</f>
        <v>10944532.539999999</v>
      </c>
      <c r="Q538" s="13"/>
      <c r="R538" s="13"/>
      <c r="S538" s="13"/>
      <c r="T538" s="13"/>
      <c r="U538" s="13"/>
      <c r="V538" s="13"/>
      <c r="W538" s="13">
        <v>1433742.07</v>
      </c>
      <c r="X538" s="13">
        <v>1</v>
      </c>
      <c r="Y538" s="13">
        <v>1433742.07</v>
      </c>
      <c r="Z538" s="13">
        <v>10944532.539999999</v>
      </c>
      <c r="AA538" s="13">
        <v>1</v>
      </c>
      <c r="AB538" s="13">
        <v>10944532.539999999</v>
      </c>
    </row>
    <row r="539" spans="1:206" x14ac:dyDescent="0.2">
      <c r="A539" s="13">
        <v>50</v>
      </c>
      <c r="B539" s="13">
        <v>0</v>
      </c>
      <c r="C539" s="13">
        <v>0</v>
      </c>
      <c r="D539" s="13">
        <v>1</v>
      </c>
      <c r="E539" s="13">
        <v>226</v>
      </c>
      <c r="F539" s="13">
        <f>ROUND(Source!AW533,O539)</f>
        <v>758336.68</v>
      </c>
      <c r="G539" s="13" t="s">
        <v>109</v>
      </c>
      <c r="H539" s="13" t="s">
        <v>110</v>
      </c>
      <c r="I539" s="13"/>
      <c r="J539" s="13"/>
      <c r="K539" s="13">
        <v>226</v>
      </c>
      <c r="L539" s="13">
        <v>5</v>
      </c>
      <c r="M539" s="13">
        <v>3</v>
      </c>
      <c r="N539" s="13" t="s">
        <v>3</v>
      </c>
      <c r="O539" s="13">
        <v>2</v>
      </c>
      <c r="P539" s="13">
        <f>ROUND(Source!EO533,O539)</f>
        <v>5784306.0800000001</v>
      </c>
      <c r="Q539" s="13"/>
      <c r="R539" s="13"/>
      <c r="S539" s="13"/>
      <c r="T539" s="13"/>
      <c r="U539" s="13"/>
      <c r="V539" s="13"/>
      <c r="W539" s="13">
        <v>758336.68</v>
      </c>
      <c r="X539" s="13">
        <v>1</v>
      </c>
      <c r="Y539" s="13">
        <v>758336.68</v>
      </c>
      <c r="Z539" s="13">
        <v>5784306.0800000001</v>
      </c>
      <c r="AA539" s="13">
        <v>1</v>
      </c>
      <c r="AB539" s="13">
        <v>5784306.0800000001</v>
      </c>
    </row>
    <row r="540" spans="1:206" x14ac:dyDescent="0.2">
      <c r="A540" s="13">
        <v>50</v>
      </c>
      <c r="B540" s="13">
        <v>0</v>
      </c>
      <c r="C540" s="13">
        <v>0</v>
      </c>
      <c r="D540" s="13">
        <v>1</v>
      </c>
      <c r="E540" s="13">
        <v>227</v>
      </c>
      <c r="F540" s="13">
        <f>ROUND(Source!AX533,O540)</f>
        <v>0</v>
      </c>
      <c r="G540" s="13" t="s">
        <v>111</v>
      </c>
      <c r="H540" s="13" t="s">
        <v>112</v>
      </c>
      <c r="I540" s="13"/>
      <c r="J540" s="13"/>
      <c r="K540" s="13">
        <v>227</v>
      </c>
      <c r="L540" s="13">
        <v>6</v>
      </c>
      <c r="M540" s="13">
        <v>3</v>
      </c>
      <c r="N540" s="13" t="s">
        <v>3</v>
      </c>
      <c r="O540" s="13">
        <v>2</v>
      </c>
      <c r="P540" s="13">
        <f>ROUND(Source!EP533,O540)</f>
        <v>0</v>
      </c>
      <c r="Q540" s="13"/>
      <c r="R540" s="13"/>
      <c r="S540" s="13"/>
      <c r="T540" s="13"/>
      <c r="U540" s="13"/>
      <c r="V540" s="13"/>
      <c r="W540" s="13">
        <v>0</v>
      </c>
      <c r="X540" s="13">
        <v>1</v>
      </c>
      <c r="Y540" s="13">
        <v>0</v>
      </c>
      <c r="Z540" s="13">
        <v>0</v>
      </c>
      <c r="AA540" s="13">
        <v>1</v>
      </c>
      <c r="AB540" s="13">
        <v>0</v>
      </c>
    </row>
    <row r="541" spans="1:206" x14ac:dyDescent="0.2">
      <c r="A541" s="13">
        <v>50</v>
      </c>
      <c r="B541" s="13">
        <v>0</v>
      </c>
      <c r="C541" s="13">
        <v>0</v>
      </c>
      <c r="D541" s="13">
        <v>1</v>
      </c>
      <c r="E541" s="13">
        <v>228</v>
      </c>
      <c r="F541" s="13">
        <f>ROUND(Source!AY533,O541)</f>
        <v>758336.68</v>
      </c>
      <c r="G541" s="13" t="s">
        <v>113</v>
      </c>
      <c r="H541" s="13" t="s">
        <v>114</v>
      </c>
      <c r="I541" s="13"/>
      <c r="J541" s="13"/>
      <c r="K541" s="13">
        <v>228</v>
      </c>
      <c r="L541" s="13">
        <v>7</v>
      </c>
      <c r="M541" s="13">
        <v>3</v>
      </c>
      <c r="N541" s="13" t="s">
        <v>3</v>
      </c>
      <c r="O541" s="13">
        <v>2</v>
      </c>
      <c r="P541" s="13">
        <f>ROUND(Source!EQ533,O541)</f>
        <v>5784306.0800000001</v>
      </c>
      <c r="Q541" s="13"/>
      <c r="R541" s="13"/>
      <c r="S541" s="13"/>
      <c r="T541" s="13"/>
      <c r="U541" s="13"/>
      <c r="V541" s="13"/>
      <c r="W541" s="13">
        <v>758336.68</v>
      </c>
      <c r="X541" s="13">
        <v>1</v>
      </c>
      <c r="Y541" s="13">
        <v>758336.68</v>
      </c>
      <c r="Z541" s="13">
        <v>5784306.0800000001</v>
      </c>
      <c r="AA541" s="13">
        <v>1</v>
      </c>
      <c r="AB541" s="13">
        <v>5784306.0800000001</v>
      </c>
    </row>
    <row r="542" spans="1:206" x14ac:dyDescent="0.2">
      <c r="A542" s="13">
        <v>50</v>
      </c>
      <c r="B542" s="13">
        <v>0</v>
      </c>
      <c r="C542" s="13">
        <v>0</v>
      </c>
      <c r="D542" s="13">
        <v>1</v>
      </c>
      <c r="E542" s="13">
        <v>216</v>
      </c>
      <c r="F542" s="13">
        <f>ROUND(Source!AP533,O542)</f>
        <v>675405.39</v>
      </c>
      <c r="G542" s="13" t="s">
        <v>115</v>
      </c>
      <c r="H542" s="13" t="s">
        <v>116</v>
      </c>
      <c r="I542" s="13"/>
      <c r="J542" s="13"/>
      <c r="K542" s="13">
        <v>216</v>
      </c>
      <c r="L542" s="13">
        <v>8</v>
      </c>
      <c r="M542" s="13">
        <v>3</v>
      </c>
      <c r="N542" s="13" t="s">
        <v>3</v>
      </c>
      <c r="O542" s="13">
        <v>2</v>
      </c>
      <c r="P542" s="13">
        <f>ROUND(Source!EH533,O542)</f>
        <v>5160226.46</v>
      </c>
      <c r="Q542" s="13"/>
      <c r="R542" s="13"/>
      <c r="S542" s="13"/>
      <c r="T542" s="13"/>
      <c r="U542" s="13"/>
      <c r="V542" s="13"/>
      <c r="W542" s="13">
        <v>675405.39</v>
      </c>
      <c r="X542" s="13">
        <v>1</v>
      </c>
      <c r="Y542" s="13">
        <v>675405.39</v>
      </c>
      <c r="Z542" s="13">
        <v>5160226.46</v>
      </c>
      <c r="AA542" s="13">
        <v>1</v>
      </c>
      <c r="AB542" s="13">
        <v>5160226.46</v>
      </c>
    </row>
    <row r="543" spans="1:206" x14ac:dyDescent="0.2">
      <c r="A543" s="13">
        <v>50</v>
      </c>
      <c r="B543" s="13">
        <v>0</v>
      </c>
      <c r="C543" s="13">
        <v>0</v>
      </c>
      <c r="D543" s="13">
        <v>1</v>
      </c>
      <c r="E543" s="13">
        <v>223</v>
      </c>
      <c r="F543" s="13">
        <f>ROUND(Source!AQ533,O543)</f>
        <v>0</v>
      </c>
      <c r="G543" s="13" t="s">
        <v>117</v>
      </c>
      <c r="H543" s="13" t="s">
        <v>118</v>
      </c>
      <c r="I543" s="13"/>
      <c r="J543" s="13"/>
      <c r="K543" s="13">
        <v>223</v>
      </c>
      <c r="L543" s="13">
        <v>9</v>
      </c>
      <c r="M543" s="13">
        <v>3</v>
      </c>
      <c r="N543" s="13" t="s">
        <v>3</v>
      </c>
      <c r="O543" s="13">
        <v>2</v>
      </c>
      <c r="P543" s="13">
        <f>ROUND(Source!EI533,O543)</f>
        <v>0</v>
      </c>
      <c r="Q543" s="13"/>
      <c r="R543" s="13"/>
      <c r="S543" s="13"/>
      <c r="T543" s="13"/>
      <c r="U543" s="13"/>
      <c r="V543" s="13"/>
      <c r="W543" s="13">
        <v>0</v>
      </c>
      <c r="X543" s="13">
        <v>1</v>
      </c>
      <c r="Y543" s="13">
        <v>0</v>
      </c>
      <c r="Z543" s="13">
        <v>0</v>
      </c>
      <c r="AA543" s="13">
        <v>1</v>
      </c>
      <c r="AB543" s="13">
        <v>0</v>
      </c>
    </row>
    <row r="544" spans="1:206" x14ac:dyDescent="0.2">
      <c r="A544" s="13">
        <v>50</v>
      </c>
      <c r="B544" s="13">
        <v>0</v>
      </c>
      <c r="C544" s="13">
        <v>0</v>
      </c>
      <c r="D544" s="13">
        <v>1</v>
      </c>
      <c r="E544" s="13">
        <v>229</v>
      </c>
      <c r="F544" s="13">
        <f>ROUND(Source!AZ533,O544)</f>
        <v>675405.39</v>
      </c>
      <c r="G544" s="13" t="s">
        <v>119</v>
      </c>
      <c r="H544" s="13" t="s">
        <v>120</v>
      </c>
      <c r="I544" s="13"/>
      <c r="J544" s="13"/>
      <c r="K544" s="13">
        <v>229</v>
      </c>
      <c r="L544" s="13">
        <v>10</v>
      </c>
      <c r="M544" s="13">
        <v>3</v>
      </c>
      <c r="N544" s="13" t="s">
        <v>3</v>
      </c>
      <c r="O544" s="13">
        <v>2</v>
      </c>
      <c r="P544" s="13">
        <f>ROUND(Source!ER533,O544)</f>
        <v>5160226.46</v>
      </c>
      <c r="Q544" s="13"/>
      <c r="R544" s="13"/>
      <c r="S544" s="13"/>
      <c r="T544" s="13"/>
      <c r="U544" s="13"/>
      <c r="V544" s="13"/>
      <c r="W544" s="13">
        <v>675405.39</v>
      </c>
      <c r="X544" s="13">
        <v>1</v>
      </c>
      <c r="Y544" s="13">
        <v>675405.39</v>
      </c>
      <c r="Z544" s="13">
        <v>5160226.46</v>
      </c>
      <c r="AA544" s="13">
        <v>1</v>
      </c>
      <c r="AB544" s="13">
        <v>5160226.46</v>
      </c>
    </row>
    <row r="545" spans="1:28" x14ac:dyDescent="0.2">
      <c r="A545" s="13">
        <v>50</v>
      </c>
      <c r="B545" s="13">
        <v>0</v>
      </c>
      <c r="C545" s="13">
        <v>0</v>
      </c>
      <c r="D545" s="13">
        <v>1</v>
      </c>
      <c r="E545" s="13">
        <v>203</v>
      </c>
      <c r="F545" s="13">
        <f>ROUND(Source!Q533,O545)</f>
        <v>3062.82</v>
      </c>
      <c r="G545" s="13" t="s">
        <v>121</v>
      </c>
      <c r="H545" s="13" t="s">
        <v>122</v>
      </c>
      <c r="I545" s="13"/>
      <c r="J545" s="13"/>
      <c r="K545" s="13">
        <v>203</v>
      </c>
      <c r="L545" s="13">
        <v>11</v>
      </c>
      <c r="M545" s="13">
        <v>3</v>
      </c>
      <c r="N545" s="13" t="s">
        <v>3</v>
      </c>
      <c r="O545" s="13">
        <v>2</v>
      </c>
      <c r="P545" s="13">
        <f>ROUND(Source!DI533,O545)</f>
        <v>48268.34</v>
      </c>
      <c r="Q545" s="13"/>
      <c r="R545" s="13"/>
      <c r="S545" s="13"/>
      <c r="T545" s="13"/>
      <c r="U545" s="13"/>
      <c r="V545" s="13"/>
      <c r="W545" s="13">
        <v>3062.82</v>
      </c>
      <c r="X545" s="13">
        <v>1</v>
      </c>
      <c r="Y545" s="13">
        <v>3062.82</v>
      </c>
      <c r="Z545" s="13">
        <v>48268.34</v>
      </c>
      <c r="AA545" s="13">
        <v>1</v>
      </c>
      <c r="AB545" s="13">
        <v>48268.34</v>
      </c>
    </row>
    <row r="546" spans="1:28" x14ac:dyDescent="0.2">
      <c r="A546" s="13">
        <v>50</v>
      </c>
      <c r="B546" s="13">
        <v>0</v>
      </c>
      <c r="C546" s="13">
        <v>0</v>
      </c>
      <c r="D546" s="13">
        <v>1</v>
      </c>
      <c r="E546" s="13">
        <v>231</v>
      </c>
      <c r="F546" s="13">
        <f>ROUND(Source!BB533,O546)</f>
        <v>0</v>
      </c>
      <c r="G546" s="13" t="s">
        <v>123</v>
      </c>
      <c r="H546" s="13" t="s">
        <v>124</v>
      </c>
      <c r="I546" s="13"/>
      <c r="J546" s="13"/>
      <c r="K546" s="13">
        <v>231</v>
      </c>
      <c r="L546" s="13">
        <v>12</v>
      </c>
      <c r="M546" s="13">
        <v>3</v>
      </c>
      <c r="N546" s="13" t="s">
        <v>3</v>
      </c>
      <c r="O546" s="13">
        <v>2</v>
      </c>
      <c r="P546" s="13">
        <f>ROUND(Source!ET533,O546)</f>
        <v>0</v>
      </c>
      <c r="Q546" s="13"/>
      <c r="R546" s="13"/>
      <c r="S546" s="13"/>
      <c r="T546" s="13"/>
      <c r="U546" s="13"/>
      <c r="V546" s="13"/>
      <c r="W546" s="13">
        <v>0</v>
      </c>
      <c r="X546" s="13">
        <v>1</v>
      </c>
      <c r="Y546" s="13">
        <v>0</v>
      </c>
      <c r="Z546" s="13">
        <v>0</v>
      </c>
      <c r="AA546" s="13">
        <v>1</v>
      </c>
      <c r="AB546" s="13">
        <v>0</v>
      </c>
    </row>
    <row r="547" spans="1:28" x14ac:dyDescent="0.2">
      <c r="A547" s="13">
        <v>50</v>
      </c>
      <c r="B547" s="13">
        <v>0</v>
      </c>
      <c r="C547" s="13">
        <v>0</v>
      </c>
      <c r="D547" s="13">
        <v>1</v>
      </c>
      <c r="E547" s="13">
        <v>204</v>
      </c>
      <c r="F547" s="13">
        <f>ROUND(Source!R533,O547)</f>
        <v>334.51</v>
      </c>
      <c r="G547" s="13" t="s">
        <v>125</v>
      </c>
      <c r="H547" s="13" t="s">
        <v>126</v>
      </c>
      <c r="I547" s="13"/>
      <c r="J547" s="13"/>
      <c r="K547" s="13">
        <v>204</v>
      </c>
      <c r="L547" s="13">
        <v>13</v>
      </c>
      <c r="M547" s="13">
        <v>3</v>
      </c>
      <c r="N547" s="13" t="s">
        <v>3</v>
      </c>
      <c r="O547" s="13">
        <v>2</v>
      </c>
      <c r="P547" s="13">
        <f>ROUND(Source!DJ533,O547)</f>
        <v>18849.64</v>
      </c>
      <c r="Q547" s="13"/>
      <c r="R547" s="13"/>
      <c r="S547" s="13"/>
      <c r="T547" s="13"/>
      <c r="U547" s="13"/>
      <c r="V547" s="13"/>
      <c r="W547" s="13">
        <v>334.51</v>
      </c>
      <c r="X547" s="13">
        <v>1</v>
      </c>
      <c r="Y547" s="13">
        <v>334.51</v>
      </c>
      <c r="Z547" s="13">
        <v>18849.64</v>
      </c>
      <c r="AA547" s="13">
        <v>1</v>
      </c>
      <c r="AB547" s="13">
        <v>18849.64</v>
      </c>
    </row>
    <row r="548" spans="1:28" x14ac:dyDescent="0.2">
      <c r="A548" s="13">
        <v>50</v>
      </c>
      <c r="B548" s="13">
        <v>0</v>
      </c>
      <c r="C548" s="13">
        <v>0</v>
      </c>
      <c r="D548" s="13">
        <v>1</v>
      </c>
      <c r="E548" s="13">
        <v>205</v>
      </c>
      <c r="F548" s="13">
        <f>ROUND(Source!S533,O548)</f>
        <v>100666.48</v>
      </c>
      <c r="G548" s="13" t="s">
        <v>127</v>
      </c>
      <c r="H548" s="13" t="s">
        <v>128</v>
      </c>
      <c r="I548" s="13"/>
      <c r="J548" s="13"/>
      <c r="K548" s="13">
        <v>205</v>
      </c>
      <c r="L548" s="13">
        <v>14</v>
      </c>
      <c r="M548" s="13">
        <v>3</v>
      </c>
      <c r="N548" s="13" t="s">
        <v>3</v>
      </c>
      <c r="O548" s="13">
        <v>2</v>
      </c>
      <c r="P548" s="13">
        <f>ROUND(Source!DK533,O548)</f>
        <v>5672556.1500000004</v>
      </c>
      <c r="Q548" s="13"/>
      <c r="R548" s="13"/>
      <c r="S548" s="13"/>
      <c r="T548" s="13"/>
      <c r="U548" s="13"/>
      <c r="V548" s="13"/>
      <c r="W548" s="13">
        <v>100666.48</v>
      </c>
      <c r="X548" s="13">
        <v>1</v>
      </c>
      <c r="Y548" s="13">
        <v>100666.48</v>
      </c>
      <c r="Z548" s="13">
        <v>5672556.1500000004</v>
      </c>
      <c r="AA548" s="13">
        <v>1</v>
      </c>
      <c r="AB548" s="13">
        <v>5672556.1500000004</v>
      </c>
    </row>
    <row r="549" spans="1:28" x14ac:dyDescent="0.2">
      <c r="A549" s="13">
        <v>50</v>
      </c>
      <c r="B549" s="13">
        <v>0</v>
      </c>
      <c r="C549" s="13">
        <v>0</v>
      </c>
      <c r="D549" s="13">
        <v>1</v>
      </c>
      <c r="E549" s="13">
        <v>232</v>
      </c>
      <c r="F549" s="13">
        <f>ROUND(Source!BC533,O549)</f>
        <v>0</v>
      </c>
      <c r="G549" s="13" t="s">
        <v>129</v>
      </c>
      <c r="H549" s="13" t="s">
        <v>130</v>
      </c>
      <c r="I549" s="13"/>
      <c r="J549" s="13"/>
      <c r="K549" s="13">
        <v>232</v>
      </c>
      <c r="L549" s="13">
        <v>15</v>
      </c>
      <c r="M549" s="13">
        <v>3</v>
      </c>
      <c r="N549" s="13" t="s">
        <v>3</v>
      </c>
      <c r="O549" s="13">
        <v>2</v>
      </c>
      <c r="P549" s="13">
        <f>ROUND(Source!EU533,O549)</f>
        <v>0</v>
      </c>
      <c r="Q549" s="13"/>
      <c r="R549" s="13"/>
      <c r="S549" s="13"/>
      <c r="T549" s="13"/>
      <c r="U549" s="13"/>
      <c r="V549" s="13"/>
      <c r="W549" s="13">
        <v>0</v>
      </c>
      <c r="X549" s="13">
        <v>1</v>
      </c>
      <c r="Y549" s="13">
        <v>0</v>
      </c>
      <c r="Z549" s="13">
        <v>0</v>
      </c>
      <c r="AA549" s="13">
        <v>1</v>
      </c>
      <c r="AB549" s="13">
        <v>0</v>
      </c>
    </row>
    <row r="550" spans="1:28" x14ac:dyDescent="0.2">
      <c r="A550" s="13">
        <v>50</v>
      </c>
      <c r="B550" s="13">
        <v>0</v>
      </c>
      <c r="C550" s="13">
        <v>0</v>
      </c>
      <c r="D550" s="13">
        <v>1</v>
      </c>
      <c r="E550" s="13">
        <v>214</v>
      </c>
      <c r="F550" s="13">
        <f>ROUND(Source!AS533,O550)</f>
        <v>123478.27</v>
      </c>
      <c r="G550" s="13" t="s">
        <v>131</v>
      </c>
      <c r="H550" s="13" t="s">
        <v>132</v>
      </c>
      <c r="I550" s="13"/>
      <c r="J550" s="13"/>
      <c r="K550" s="13">
        <v>214</v>
      </c>
      <c r="L550" s="13">
        <v>16</v>
      </c>
      <c r="M550" s="13">
        <v>3</v>
      </c>
      <c r="N550" s="13" t="s">
        <v>3</v>
      </c>
      <c r="O550" s="13">
        <v>2</v>
      </c>
      <c r="P550" s="13">
        <f>ROUND(Source!EK533,O550)</f>
        <v>6958000.7599999998</v>
      </c>
      <c r="Q550" s="13"/>
      <c r="R550" s="13"/>
      <c r="S550" s="13"/>
      <c r="T550" s="13"/>
      <c r="U550" s="13"/>
      <c r="V550" s="13"/>
      <c r="W550" s="13">
        <v>123478.27</v>
      </c>
      <c r="X550" s="13">
        <v>1</v>
      </c>
      <c r="Y550" s="13">
        <v>123478.27</v>
      </c>
      <c r="Z550" s="13">
        <v>6958000.7599999998</v>
      </c>
      <c r="AA550" s="13">
        <v>1</v>
      </c>
      <c r="AB550" s="13">
        <v>6958000.7599999998</v>
      </c>
    </row>
    <row r="551" spans="1:28" x14ac:dyDescent="0.2">
      <c r="A551" s="13">
        <v>50</v>
      </c>
      <c r="B551" s="13">
        <v>0</v>
      </c>
      <c r="C551" s="13">
        <v>0</v>
      </c>
      <c r="D551" s="13">
        <v>1</v>
      </c>
      <c r="E551" s="13">
        <v>215</v>
      </c>
      <c r="F551" s="13">
        <f>ROUND(Source!AT533,O551)</f>
        <v>881070.76</v>
      </c>
      <c r="G551" s="13" t="s">
        <v>133</v>
      </c>
      <c r="H551" s="13" t="s">
        <v>134</v>
      </c>
      <c r="I551" s="13"/>
      <c r="J551" s="13"/>
      <c r="K551" s="13">
        <v>215</v>
      </c>
      <c r="L551" s="13">
        <v>17</v>
      </c>
      <c r="M551" s="13">
        <v>3</v>
      </c>
      <c r="N551" s="13" t="s">
        <v>3</v>
      </c>
      <c r="O551" s="13">
        <v>2</v>
      </c>
      <c r="P551" s="13">
        <f>ROUND(Source!EL533,O551)</f>
        <v>12576050.689999999</v>
      </c>
      <c r="Q551" s="13"/>
      <c r="R551" s="13"/>
      <c r="S551" s="13"/>
      <c r="T551" s="13"/>
      <c r="U551" s="13"/>
      <c r="V551" s="13"/>
      <c r="W551" s="13">
        <v>881070.76</v>
      </c>
      <c r="X551" s="13">
        <v>1</v>
      </c>
      <c r="Y551" s="13">
        <v>881070.76</v>
      </c>
      <c r="Z551" s="13">
        <v>12576050.689999999</v>
      </c>
      <c r="AA551" s="13">
        <v>1</v>
      </c>
      <c r="AB551" s="13">
        <v>12576050.689999999</v>
      </c>
    </row>
    <row r="552" spans="1:28" x14ac:dyDescent="0.2">
      <c r="A552" s="13">
        <v>50</v>
      </c>
      <c r="B552" s="13">
        <v>0</v>
      </c>
      <c r="C552" s="13">
        <v>0</v>
      </c>
      <c r="D552" s="13">
        <v>1</v>
      </c>
      <c r="E552" s="13">
        <v>217</v>
      </c>
      <c r="F552" s="13">
        <f>ROUND(Source!AU533,O552)</f>
        <v>0</v>
      </c>
      <c r="G552" s="13" t="s">
        <v>135</v>
      </c>
      <c r="H552" s="13" t="s">
        <v>136</v>
      </c>
      <c r="I552" s="13"/>
      <c r="J552" s="13"/>
      <c r="K552" s="13">
        <v>217</v>
      </c>
      <c r="L552" s="13">
        <v>18</v>
      </c>
      <c r="M552" s="13">
        <v>3</v>
      </c>
      <c r="N552" s="13" t="s">
        <v>3</v>
      </c>
      <c r="O552" s="13">
        <v>2</v>
      </c>
      <c r="P552" s="13">
        <f>ROUND(Source!EM533,O552)</f>
        <v>0</v>
      </c>
      <c r="Q552" s="13"/>
      <c r="R552" s="13"/>
      <c r="S552" s="13"/>
      <c r="T552" s="13"/>
      <c r="U552" s="13"/>
      <c r="V552" s="13"/>
      <c r="W552" s="13">
        <v>0</v>
      </c>
      <c r="X552" s="13">
        <v>1</v>
      </c>
      <c r="Y552" s="13">
        <v>0</v>
      </c>
      <c r="Z552" s="13">
        <v>0</v>
      </c>
      <c r="AA552" s="13">
        <v>1</v>
      </c>
      <c r="AB552" s="13">
        <v>0</v>
      </c>
    </row>
    <row r="553" spans="1:28" x14ac:dyDescent="0.2">
      <c r="A553" s="13">
        <v>50</v>
      </c>
      <c r="B553" s="13">
        <v>0</v>
      </c>
      <c r="C553" s="13">
        <v>0</v>
      </c>
      <c r="D553" s="13">
        <v>1</v>
      </c>
      <c r="E553" s="13">
        <v>230</v>
      </c>
      <c r="F553" s="13">
        <f>ROUND(Source!BA533,O553)</f>
        <v>0</v>
      </c>
      <c r="G553" s="13" t="s">
        <v>137</v>
      </c>
      <c r="H553" s="13" t="s">
        <v>138</v>
      </c>
      <c r="I553" s="13"/>
      <c r="J553" s="13"/>
      <c r="K553" s="13">
        <v>230</v>
      </c>
      <c r="L553" s="13">
        <v>19</v>
      </c>
      <c r="M553" s="13">
        <v>3</v>
      </c>
      <c r="N553" s="13" t="s">
        <v>3</v>
      </c>
      <c r="O553" s="13">
        <v>2</v>
      </c>
      <c r="P553" s="13">
        <f>ROUND(Source!ES533,O553)</f>
        <v>0</v>
      </c>
      <c r="Q553" s="13"/>
      <c r="R553" s="13"/>
      <c r="S553" s="13"/>
      <c r="T553" s="13"/>
      <c r="U553" s="13"/>
      <c r="V553" s="13"/>
      <c r="W553" s="13">
        <v>0</v>
      </c>
      <c r="X553" s="13">
        <v>1</v>
      </c>
      <c r="Y553" s="13">
        <v>0</v>
      </c>
      <c r="Z553" s="13">
        <v>0</v>
      </c>
      <c r="AA553" s="13">
        <v>1</v>
      </c>
      <c r="AB553" s="13">
        <v>0</v>
      </c>
    </row>
    <row r="554" spans="1:28" x14ac:dyDescent="0.2">
      <c r="A554" s="13">
        <v>50</v>
      </c>
      <c r="B554" s="13">
        <v>0</v>
      </c>
      <c r="C554" s="13">
        <v>0</v>
      </c>
      <c r="D554" s="13">
        <v>1</v>
      </c>
      <c r="E554" s="13">
        <v>206</v>
      </c>
      <c r="F554" s="13">
        <f>ROUND(Source!T533,O554)</f>
        <v>0</v>
      </c>
      <c r="G554" s="13" t="s">
        <v>139</v>
      </c>
      <c r="H554" s="13" t="s">
        <v>140</v>
      </c>
      <c r="I554" s="13"/>
      <c r="J554" s="13"/>
      <c r="K554" s="13">
        <v>206</v>
      </c>
      <c r="L554" s="13">
        <v>20</v>
      </c>
      <c r="M554" s="13">
        <v>3</v>
      </c>
      <c r="N554" s="13" t="s">
        <v>3</v>
      </c>
      <c r="O554" s="13">
        <v>2</v>
      </c>
      <c r="P554" s="13">
        <f>ROUND(Source!DL533,O554)</f>
        <v>0</v>
      </c>
      <c r="Q554" s="13"/>
      <c r="R554" s="13"/>
      <c r="S554" s="13"/>
      <c r="T554" s="13"/>
      <c r="U554" s="13"/>
      <c r="V554" s="13"/>
      <c r="W554" s="13">
        <v>0</v>
      </c>
      <c r="X554" s="13">
        <v>1</v>
      </c>
      <c r="Y554" s="13">
        <v>0</v>
      </c>
      <c r="Z554" s="13">
        <v>0</v>
      </c>
      <c r="AA554" s="13">
        <v>1</v>
      </c>
      <c r="AB554" s="13">
        <v>0</v>
      </c>
    </row>
    <row r="555" spans="1:28" x14ac:dyDescent="0.2">
      <c r="A555" s="13">
        <v>50</v>
      </c>
      <c r="B555" s="13">
        <v>0</v>
      </c>
      <c r="C555" s="13">
        <v>0</v>
      </c>
      <c r="D555" s="13">
        <v>1</v>
      </c>
      <c r="E555" s="13">
        <v>207</v>
      </c>
      <c r="F555" s="13">
        <f>Source!U533</f>
        <v>9027.0876717599986</v>
      </c>
      <c r="G555" s="13" t="s">
        <v>141</v>
      </c>
      <c r="H555" s="13" t="s">
        <v>142</v>
      </c>
      <c r="I555" s="13"/>
      <c r="J555" s="13"/>
      <c r="K555" s="13">
        <v>207</v>
      </c>
      <c r="L555" s="13">
        <v>21</v>
      </c>
      <c r="M555" s="13">
        <v>3</v>
      </c>
      <c r="N555" s="13" t="s">
        <v>3</v>
      </c>
      <c r="O555" s="13">
        <v>-1</v>
      </c>
      <c r="P555" s="13">
        <f>Source!DM533</f>
        <v>9027.0876717599986</v>
      </c>
      <c r="Q555" s="13"/>
      <c r="R555" s="13"/>
      <c r="S555" s="13"/>
      <c r="T555" s="13"/>
      <c r="U555" s="13"/>
      <c r="V555" s="13"/>
      <c r="W555" s="13">
        <v>9027.0876717600004</v>
      </c>
      <c r="X555" s="13">
        <v>1</v>
      </c>
      <c r="Y555" s="13">
        <v>9027.0876717600004</v>
      </c>
      <c r="Z555" s="13">
        <v>9027.0876717600004</v>
      </c>
      <c r="AA555" s="13">
        <v>1</v>
      </c>
      <c r="AB555" s="13">
        <v>9027.0876717600004</v>
      </c>
    </row>
    <row r="556" spans="1:28" x14ac:dyDescent="0.2">
      <c r="A556" s="13">
        <v>50</v>
      </c>
      <c r="B556" s="13">
        <v>0</v>
      </c>
      <c r="C556" s="13">
        <v>0</v>
      </c>
      <c r="D556" s="13">
        <v>1</v>
      </c>
      <c r="E556" s="13">
        <v>208</v>
      </c>
      <c r="F556" s="13">
        <f>Source!V533</f>
        <v>0</v>
      </c>
      <c r="G556" s="13" t="s">
        <v>143</v>
      </c>
      <c r="H556" s="13" t="s">
        <v>144</v>
      </c>
      <c r="I556" s="13"/>
      <c r="J556" s="13"/>
      <c r="K556" s="13">
        <v>208</v>
      </c>
      <c r="L556" s="13">
        <v>22</v>
      </c>
      <c r="M556" s="13">
        <v>3</v>
      </c>
      <c r="N556" s="13" t="s">
        <v>3</v>
      </c>
      <c r="O556" s="13">
        <v>-1</v>
      </c>
      <c r="P556" s="13">
        <f>Source!DN533</f>
        <v>0</v>
      </c>
      <c r="Q556" s="13"/>
      <c r="R556" s="13"/>
      <c r="S556" s="13"/>
      <c r="T556" s="13"/>
      <c r="U556" s="13"/>
      <c r="V556" s="13"/>
      <c r="W556" s="13">
        <v>0</v>
      </c>
      <c r="X556" s="13">
        <v>1</v>
      </c>
      <c r="Y556" s="13">
        <v>0</v>
      </c>
      <c r="Z556" s="13">
        <v>0</v>
      </c>
      <c r="AA556" s="13">
        <v>1</v>
      </c>
      <c r="AB556" s="13">
        <v>0</v>
      </c>
    </row>
    <row r="557" spans="1:28" x14ac:dyDescent="0.2">
      <c r="A557" s="13">
        <v>50</v>
      </c>
      <c r="B557" s="13">
        <v>0</v>
      </c>
      <c r="C557" s="13">
        <v>0</v>
      </c>
      <c r="D557" s="13">
        <v>1</v>
      </c>
      <c r="E557" s="13">
        <v>209</v>
      </c>
      <c r="F557" s="13">
        <f>ROUND(Source!W533,O557)</f>
        <v>0</v>
      </c>
      <c r="G557" s="13" t="s">
        <v>145</v>
      </c>
      <c r="H557" s="13" t="s">
        <v>146</v>
      </c>
      <c r="I557" s="13"/>
      <c r="J557" s="13"/>
      <c r="K557" s="13">
        <v>209</v>
      </c>
      <c r="L557" s="13">
        <v>23</v>
      </c>
      <c r="M557" s="13">
        <v>3</v>
      </c>
      <c r="N557" s="13" t="s">
        <v>3</v>
      </c>
      <c r="O557" s="13">
        <v>2</v>
      </c>
      <c r="P557" s="13">
        <f>ROUND(Source!DO533,O557)</f>
        <v>0</v>
      </c>
      <c r="Q557" s="13"/>
      <c r="R557" s="13"/>
      <c r="S557" s="13"/>
      <c r="T557" s="13"/>
      <c r="U557" s="13"/>
      <c r="V557" s="13"/>
      <c r="W557" s="13">
        <v>0</v>
      </c>
      <c r="X557" s="13">
        <v>1</v>
      </c>
      <c r="Y557" s="13">
        <v>0</v>
      </c>
      <c r="Z557" s="13">
        <v>0</v>
      </c>
      <c r="AA557" s="13">
        <v>1</v>
      </c>
      <c r="AB557" s="13">
        <v>0</v>
      </c>
    </row>
    <row r="558" spans="1:28" x14ac:dyDescent="0.2">
      <c r="A558" s="13">
        <v>50</v>
      </c>
      <c r="B558" s="13">
        <v>0</v>
      </c>
      <c r="C558" s="13">
        <v>0</v>
      </c>
      <c r="D558" s="13">
        <v>1</v>
      </c>
      <c r="E558" s="13">
        <v>233</v>
      </c>
      <c r="F558" s="13">
        <f>ROUND(Source!BD533,O558)</f>
        <v>0</v>
      </c>
      <c r="G558" s="13" t="s">
        <v>147</v>
      </c>
      <c r="H558" s="13" t="s">
        <v>148</v>
      </c>
      <c r="I558" s="13"/>
      <c r="J558" s="13"/>
      <c r="K558" s="13">
        <v>233</v>
      </c>
      <c r="L558" s="13">
        <v>24</v>
      </c>
      <c r="M558" s="13">
        <v>3</v>
      </c>
      <c r="N558" s="13" t="s">
        <v>3</v>
      </c>
      <c r="O558" s="13">
        <v>2</v>
      </c>
      <c r="P558" s="13">
        <f>ROUND(Source!EV533,O558)</f>
        <v>0</v>
      </c>
      <c r="Q558" s="13"/>
      <c r="R558" s="13"/>
      <c r="S558" s="13"/>
      <c r="T558" s="13"/>
      <c r="U558" s="13"/>
      <c r="V558" s="13"/>
      <c r="W558" s="13">
        <v>0</v>
      </c>
      <c r="X558" s="13">
        <v>1</v>
      </c>
      <c r="Y558" s="13">
        <v>0</v>
      </c>
      <c r="Z558" s="13">
        <v>0</v>
      </c>
      <c r="AA558" s="13">
        <v>1</v>
      </c>
      <c r="AB558" s="13">
        <v>0</v>
      </c>
    </row>
    <row r="559" spans="1:28" x14ac:dyDescent="0.2">
      <c r="A559" s="13">
        <v>50</v>
      </c>
      <c r="B559" s="13">
        <v>0</v>
      </c>
      <c r="C559" s="13">
        <v>0</v>
      </c>
      <c r="D559" s="13">
        <v>1</v>
      </c>
      <c r="E559" s="13">
        <v>210</v>
      </c>
      <c r="F559" s="13">
        <f>ROUND(Source!X533,O559)</f>
        <v>93468.08</v>
      </c>
      <c r="G559" s="13" t="s">
        <v>149</v>
      </c>
      <c r="H559" s="13" t="s">
        <v>150</v>
      </c>
      <c r="I559" s="13"/>
      <c r="J559" s="13"/>
      <c r="K559" s="13">
        <v>210</v>
      </c>
      <c r="L559" s="13">
        <v>25</v>
      </c>
      <c r="M559" s="13">
        <v>3</v>
      </c>
      <c r="N559" s="13" t="s">
        <v>3</v>
      </c>
      <c r="O559" s="13">
        <v>2</v>
      </c>
      <c r="P559" s="13">
        <f>ROUND(Source!DP533,O559)</f>
        <v>5266926.07</v>
      </c>
      <c r="Q559" s="13"/>
      <c r="R559" s="13"/>
      <c r="S559" s="13"/>
      <c r="T559" s="13"/>
      <c r="U559" s="13"/>
      <c r="V559" s="13"/>
      <c r="W559" s="13">
        <v>93468.08</v>
      </c>
      <c r="X559" s="13">
        <v>1</v>
      </c>
      <c r="Y559" s="13">
        <v>93468.08</v>
      </c>
      <c r="Z559" s="13">
        <v>5266926.07</v>
      </c>
      <c r="AA559" s="13">
        <v>1</v>
      </c>
      <c r="AB559" s="13">
        <v>5266926.07</v>
      </c>
    </row>
    <row r="560" spans="1:28" x14ac:dyDescent="0.2">
      <c r="A560" s="13">
        <v>50</v>
      </c>
      <c r="B560" s="13">
        <v>0</v>
      </c>
      <c r="C560" s="13">
        <v>0</v>
      </c>
      <c r="D560" s="13">
        <v>1</v>
      </c>
      <c r="E560" s="13">
        <v>211</v>
      </c>
      <c r="F560" s="13">
        <f>ROUND(Source!Y533,O560)</f>
        <v>49014.97</v>
      </c>
      <c r="G560" s="13" t="s">
        <v>151</v>
      </c>
      <c r="H560" s="13" t="s">
        <v>152</v>
      </c>
      <c r="I560" s="13"/>
      <c r="J560" s="13"/>
      <c r="K560" s="13">
        <v>211</v>
      </c>
      <c r="L560" s="13">
        <v>26</v>
      </c>
      <c r="M560" s="13">
        <v>3</v>
      </c>
      <c r="N560" s="13" t="s">
        <v>3</v>
      </c>
      <c r="O560" s="13">
        <v>2</v>
      </c>
      <c r="P560" s="13">
        <f>ROUND(Source!DQ533,O560)</f>
        <v>2761994.81</v>
      </c>
      <c r="Q560" s="13"/>
      <c r="R560" s="13"/>
      <c r="S560" s="13"/>
      <c r="T560" s="13"/>
      <c r="U560" s="13"/>
      <c r="V560" s="13"/>
      <c r="W560" s="13">
        <v>49014.97</v>
      </c>
      <c r="X560" s="13">
        <v>1</v>
      </c>
      <c r="Y560" s="13">
        <v>49014.97</v>
      </c>
      <c r="Z560" s="13">
        <v>2761994.81</v>
      </c>
      <c r="AA560" s="13">
        <v>1</v>
      </c>
      <c r="AB560" s="13">
        <v>2761994.81</v>
      </c>
    </row>
    <row r="561" spans="1:50" x14ac:dyDescent="0.2">
      <c r="A561" s="13">
        <v>50</v>
      </c>
      <c r="B561" s="13">
        <v>0</v>
      </c>
      <c r="C561" s="13">
        <v>0</v>
      </c>
      <c r="D561" s="13">
        <v>1</v>
      </c>
      <c r="E561" s="13">
        <v>224</v>
      </c>
      <c r="F561" s="13">
        <f>ROUND(Source!AR533,O561)</f>
        <v>1679954.42</v>
      </c>
      <c r="G561" s="13" t="s">
        <v>153</v>
      </c>
      <c r="H561" s="13" t="s">
        <v>154</v>
      </c>
      <c r="I561" s="13"/>
      <c r="J561" s="13"/>
      <c r="K561" s="13">
        <v>224</v>
      </c>
      <c r="L561" s="13">
        <v>27</v>
      </c>
      <c r="M561" s="13">
        <v>3</v>
      </c>
      <c r="N561" s="13" t="s">
        <v>3</v>
      </c>
      <c r="O561" s="13">
        <v>2</v>
      </c>
      <c r="P561" s="13">
        <f>ROUND(Source!EJ533,O561)</f>
        <v>24694277.91</v>
      </c>
      <c r="Q561" s="13"/>
      <c r="R561" s="13"/>
      <c r="S561" s="13"/>
      <c r="T561" s="13"/>
      <c r="U561" s="13"/>
      <c r="V561" s="13"/>
      <c r="W561" s="13">
        <v>1679954.42</v>
      </c>
      <c r="X561" s="13">
        <v>1</v>
      </c>
      <c r="Y561" s="13">
        <v>1679954.42</v>
      </c>
      <c r="Z561" s="13">
        <v>24694277.91</v>
      </c>
      <c r="AA561" s="13">
        <v>1</v>
      </c>
      <c r="AB561" s="13">
        <v>24694277.91</v>
      </c>
    </row>
    <row r="564" spans="1:50" x14ac:dyDescent="0.2">
      <c r="A564" s="3">
        <v>70</v>
      </c>
      <c r="B564" s="3">
        <v>1</v>
      </c>
      <c r="D564" s="3">
        <v>1</v>
      </c>
      <c r="E564" s="3" t="s">
        <v>633</v>
      </c>
      <c r="F564" s="3" t="s">
        <v>634</v>
      </c>
      <c r="G564" s="3">
        <v>0</v>
      </c>
      <c r="H564" s="3">
        <v>0</v>
      </c>
      <c r="I564" s="3" t="s">
        <v>3</v>
      </c>
      <c r="J564" s="3">
        <v>1</v>
      </c>
      <c r="K564" s="3">
        <v>0</v>
      </c>
      <c r="L564" s="3" t="s">
        <v>3</v>
      </c>
      <c r="M564" s="3" t="s">
        <v>3</v>
      </c>
      <c r="N564" s="3">
        <v>0</v>
      </c>
      <c r="O564" s="3">
        <v>0</v>
      </c>
      <c r="P564" s="3" t="s">
        <v>3</v>
      </c>
    </row>
    <row r="565" spans="1:50" x14ac:dyDescent="0.2">
      <c r="A565" s="3">
        <v>70</v>
      </c>
      <c r="B565" s="3">
        <v>1</v>
      </c>
      <c r="D565" s="3">
        <v>2</v>
      </c>
      <c r="E565" s="3" t="s">
        <v>635</v>
      </c>
      <c r="F565" s="3" t="s">
        <v>636</v>
      </c>
      <c r="G565" s="3">
        <v>1</v>
      </c>
      <c r="H565" s="3">
        <v>0</v>
      </c>
      <c r="I565" s="3" t="s">
        <v>3</v>
      </c>
      <c r="J565" s="3">
        <v>1</v>
      </c>
      <c r="K565" s="3">
        <v>0</v>
      </c>
      <c r="L565" s="3" t="s">
        <v>3</v>
      </c>
      <c r="M565" s="3" t="s">
        <v>3</v>
      </c>
      <c r="N565" s="3">
        <v>0</v>
      </c>
      <c r="O565" s="3">
        <v>1</v>
      </c>
      <c r="P565" s="3" t="s">
        <v>3</v>
      </c>
    </row>
    <row r="566" spans="1:50" x14ac:dyDescent="0.2">
      <c r="A566" s="3">
        <v>70</v>
      </c>
      <c r="B566" s="3">
        <v>1</v>
      </c>
      <c r="D566" s="3">
        <v>3</v>
      </c>
      <c r="E566" s="3" t="s">
        <v>637</v>
      </c>
      <c r="F566" s="3" t="s">
        <v>638</v>
      </c>
      <c r="G566" s="3">
        <v>1</v>
      </c>
      <c r="H566" s="3">
        <v>0</v>
      </c>
      <c r="I566" s="3" t="s">
        <v>3</v>
      </c>
      <c r="J566" s="3">
        <v>0</v>
      </c>
      <c r="K566" s="3">
        <v>0</v>
      </c>
      <c r="L566" s="3" t="s">
        <v>3</v>
      </c>
      <c r="M566" s="3" t="s">
        <v>3</v>
      </c>
      <c r="N566" s="3">
        <v>0</v>
      </c>
      <c r="O566" s="3">
        <v>1</v>
      </c>
      <c r="P566" s="3" t="s">
        <v>3</v>
      </c>
    </row>
    <row r="567" spans="1:50" x14ac:dyDescent="0.2">
      <c r="A567" s="3">
        <v>70</v>
      </c>
      <c r="B567" s="3">
        <v>1</v>
      </c>
      <c r="D567" s="3">
        <v>4</v>
      </c>
      <c r="E567" s="3" t="s">
        <v>639</v>
      </c>
      <c r="F567" s="3" t="s">
        <v>640</v>
      </c>
      <c r="G567" s="3">
        <v>1</v>
      </c>
      <c r="H567" s="3">
        <v>0</v>
      </c>
      <c r="I567" s="3" t="s">
        <v>3</v>
      </c>
      <c r="J567" s="3">
        <v>0</v>
      </c>
      <c r="K567" s="3">
        <v>0</v>
      </c>
      <c r="L567" s="3" t="s">
        <v>3</v>
      </c>
      <c r="M567" s="3" t="s">
        <v>3</v>
      </c>
      <c r="N567" s="3">
        <v>0</v>
      </c>
      <c r="O567" s="3">
        <v>1</v>
      </c>
      <c r="P567" s="3" t="s">
        <v>3</v>
      </c>
    </row>
    <row r="568" spans="1:50" x14ac:dyDescent="0.2">
      <c r="A568" s="3">
        <v>70</v>
      </c>
      <c r="B568" s="3">
        <v>1</v>
      </c>
      <c r="D568" s="3">
        <v>5</v>
      </c>
      <c r="E568" s="3" t="s">
        <v>641</v>
      </c>
      <c r="F568" s="3" t="s">
        <v>642</v>
      </c>
      <c r="G568" s="3">
        <v>0</v>
      </c>
      <c r="H568" s="3">
        <v>0</v>
      </c>
      <c r="I568" s="3" t="s">
        <v>3</v>
      </c>
      <c r="J568" s="3">
        <v>0</v>
      </c>
      <c r="K568" s="3">
        <v>0</v>
      </c>
      <c r="L568" s="3" t="s">
        <v>3</v>
      </c>
      <c r="M568" s="3" t="s">
        <v>3</v>
      </c>
      <c r="N568" s="3">
        <v>0</v>
      </c>
      <c r="O568" s="3">
        <v>0</v>
      </c>
      <c r="P568" s="3" t="s">
        <v>3</v>
      </c>
    </row>
    <row r="570" spans="1:50" x14ac:dyDescent="0.2">
      <c r="A570" s="3">
        <v>-1</v>
      </c>
    </row>
    <row r="572" spans="1:50" x14ac:dyDescent="0.2">
      <c r="A572" s="12">
        <v>75</v>
      </c>
      <c r="B572" s="12" t="s">
        <v>643</v>
      </c>
      <c r="C572" s="12">
        <v>2000</v>
      </c>
      <c r="D572" s="12">
        <v>0</v>
      </c>
      <c r="E572" s="12">
        <v>1</v>
      </c>
      <c r="F572" s="12">
        <v>0</v>
      </c>
      <c r="G572" s="12">
        <v>0</v>
      </c>
      <c r="H572" s="12">
        <v>1</v>
      </c>
      <c r="I572" s="12">
        <v>1</v>
      </c>
      <c r="J572" s="12">
        <v>3</v>
      </c>
      <c r="K572" s="12">
        <v>0</v>
      </c>
      <c r="L572" s="12">
        <v>0</v>
      </c>
      <c r="M572" s="12">
        <v>0</v>
      </c>
      <c r="N572" s="12">
        <v>55929113</v>
      </c>
      <c r="O572" s="12">
        <v>1</v>
      </c>
    </row>
    <row r="573" spans="1:50" x14ac:dyDescent="0.2">
      <c r="A573" s="14">
        <v>1</v>
      </c>
      <c r="B573" s="14" t="s">
        <v>644</v>
      </c>
      <c r="C573" s="14" t="s">
        <v>645</v>
      </c>
      <c r="D573" s="14">
        <v>2000</v>
      </c>
      <c r="E573" s="14">
        <v>1</v>
      </c>
      <c r="F573" s="14">
        <v>1</v>
      </c>
      <c r="G573" s="14">
        <v>1</v>
      </c>
      <c r="H573" s="14">
        <v>0</v>
      </c>
      <c r="I573" s="14">
        <v>2</v>
      </c>
      <c r="J573" s="14">
        <v>1</v>
      </c>
      <c r="K573" s="14">
        <v>1</v>
      </c>
      <c r="L573" s="14">
        <v>1</v>
      </c>
      <c r="M573" s="14">
        <v>1</v>
      </c>
      <c r="N573" s="14">
        <v>1</v>
      </c>
      <c r="O573" s="14">
        <v>1</v>
      </c>
      <c r="P573" s="14">
        <v>1</v>
      </c>
      <c r="Q573" s="14">
        <v>1</v>
      </c>
      <c r="R573" s="14" t="s">
        <v>3</v>
      </c>
      <c r="S573" s="14" t="s">
        <v>3</v>
      </c>
      <c r="T573" s="14" t="s">
        <v>3</v>
      </c>
      <c r="U573" s="14" t="s">
        <v>3</v>
      </c>
      <c r="V573" s="14" t="s">
        <v>3</v>
      </c>
      <c r="W573" s="14" t="s">
        <v>3</v>
      </c>
      <c r="X573" s="14" t="s">
        <v>3</v>
      </c>
      <c r="Y573" s="14" t="s">
        <v>3</v>
      </c>
      <c r="Z573" s="14" t="s">
        <v>3</v>
      </c>
      <c r="AA573" s="14" t="s">
        <v>211</v>
      </c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>
        <v>55929114</v>
      </c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</row>
    <row r="574" spans="1:50" x14ac:dyDescent="0.2">
      <c r="A574" s="12">
        <v>75</v>
      </c>
      <c r="B574" s="12" t="s">
        <v>646</v>
      </c>
      <c r="C574" s="12">
        <v>2026</v>
      </c>
      <c r="D574" s="12">
        <v>1</v>
      </c>
      <c r="E574" s="12">
        <v>0</v>
      </c>
      <c r="F574" s="12"/>
      <c r="G574" s="12">
        <v>0</v>
      </c>
      <c r="H574" s="12">
        <v>1</v>
      </c>
      <c r="I574" s="12">
        <v>1</v>
      </c>
      <c r="J574" s="12">
        <v>1</v>
      </c>
      <c r="K574" s="12">
        <v>0</v>
      </c>
      <c r="L574" s="12">
        <v>0</v>
      </c>
      <c r="M574" s="12">
        <v>1</v>
      </c>
      <c r="N574" s="12">
        <v>55929115</v>
      </c>
      <c r="O574" s="12">
        <v>2</v>
      </c>
    </row>
    <row r="575" spans="1:50" x14ac:dyDescent="0.2">
      <c r="A575" s="14">
        <v>1</v>
      </c>
      <c r="B575" s="14" t="s">
        <v>644</v>
      </c>
      <c r="C575" s="14" t="s">
        <v>645</v>
      </c>
      <c r="D575" s="14">
        <v>2026</v>
      </c>
      <c r="E575" s="14">
        <v>1</v>
      </c>
      <c r="F575" s="14">
        <v>1</v>
      </c>
      <c r="G575" s="14">
        <v>1</v>
      </c>
      <c r="H575" s="14">
        <v>0</v>
      </c>
      <c r="I575" s="14">
        <v>2</v>
      </c>
      <c r="J575" s="14">
        <v>1</v>
      </c>
      <c r="K575" s="14">
        <v>9.84</v>
      </c>
      <c r="L575" s="14">
        <v>7.57</v>
      </c>
      <c r="M575" s="14">
        <v>1</v>
      </c>
      <c r="N575" s="14">
        <v>1</v>
      </c>
      <c r="O575" s="14">
        <v>9.84</v>
      </c>
      <c r="P575" s="14">
        <v>7.57</v>
      </c>
      <c r="Q575" s="14">
        <v>1</v>
      </c>
      <c r="R575" s="14" t="s">
        <v>3</v>
      </c>
      <c r="S575" s="14" t="s">
        <v>3</v>
      </c>
      <c r="T575" s="14" t="s">
        <v>3</v>
      </c>
      <c r="U575" s="14" t="s">
        <v>3</v>
      </c>
      <c r="V575" s="14" t="s">
        <v>3</v>
      </c>
      <c r="W575" s="14" t="s">
        <v>3</v>
      </c>
      <c r="X575" s="14" t="s">
        <v>3</v>
      </c>
      <c r="Y575" s="14" t="s">
        <v>3</v>
      </c>
      <c r="Z575" s="14" t="s">
        <v>3</v>
      </c>
      <c r="AA575" s="14" t="s">
        <v>647</v>
      </c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>
        <v>55929116</v>
      </c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</row>
    <row r="576" spans="1:50" x14ac:dyDescent="0.2">
      <c r="A576" s="14">
        <v>1</v>
      </c>
      <c r="B576" s="14" t="s">
        <v>644</v>
      </c>
      <c r="C576" s="14" t="s">
        <v>648</v>
      </c>
      <c r="D576" s="14">
        <v>2026</v>
      </c>
      <c r="E576" s="14">
        <v>1</v>
      </c>
      <c r="F576" s="14">
        <v>1</v>
      </c>
      <c r="G576" s="14">
        <v>1</v>
      </c>
      <c r="H576" s="14">
        <v>0</v>
      </c>
      <c r="I576" s="14">
        <v>2</v>
      </c>
      <c r="J576" s="14">
        <v>1</v>
      </c>
      <c r="K576" s="14">
        <v>9.84</v>
      </c>
      <c r="L576" s="14">
        <v>7.57</v>
      </c>
      <c r="M576" s="14">
        <v>1</v>
      </c>
      <c r="N576" s="14">
        <v>1</v>
      </c>
      <c r="O576" s="14">
        <v>9.84</v>
      </c>
      <c r="P576" s="14">
        <v>7.57</v>
      </c>
      <c r="Q576" s="14">
        <v>1</v>
      </c>
      <c r="R576" s="14" t="s">
        <v>3</v>
      </c>
      <c r="S576" s="14" t="s">
        <v>3</v>
      </c>
      <c r="T576" s="14" t="s">
        <v>3</v>
      </c>
      <c r="U576" s="14" t="s">
        <v>3</v>
      </c>
      <c r="V576" s="14" t="s">
        <v>3</v>
      </c>
      <c r="W576" s="14" t="s">
        <v>3</v>
      </c>
      <c r="X576" s="14" t="s">
        <v>3</v>
      </c>
      <c r="Y576" s="14" t="s">
        <v>3</v>
      </c>
      <c r="Z576" s="14" t="s">
        <v>3</v>
      </c>
      <c r="AA576" s="14" t="s">
        <v>649</v>
      </c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>
        <v>55929117</v>
      </c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</row>
    <row r="580" spans="1:5" x14ac:dyDescent="0.2">
      <c r="A580" s="3">
        <v>65</v>
      </c>
      <c r="C580" s="3">
        <v>1</v>
      </c>
      <c r="D580" s="3">
        <v>0</v>
      </c>
      <c r="E580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650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1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x14ac:dyDescent="0.2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10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55929113</v>
      </c>
      <c r="E14" s="1">
        <v>55929115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5</v>
      </c>
      <c r="D16" s="7" t="s">
        <v>16</v>
      </c>
      <c r="E16" s="8">
        <f>ROUND((Source!F520)/1000,2)</f>
        <v>123.48</v>
      </c>
      <c r="F16" s="8">
        <f>ROUND((Source!F521)/1000,2)</f>
        <v>881.07</v>
      </c>
      <c r="G16" s="8">
        <f>ROUND((Source!F512)/1000,2)</f>
        <v>675.41</v>
      </c>
      <c r="H16" s="8">
        <f>ROUND((Source!F522)/1000+(Source!F523)/1000,2)</f>
        <v>0</v>
      </c>
      <c r="I16" s="8">
        <f>E16+F16+G16+H16</f>
        <v>1679.96</v>
      </c>
      <c r="J16" s="8">
        <f>ROUND((Source!F518+Source!F517)/1000,2)</f>
        <v>101</v>
      </c>
      <c r="K16" s="8">
        <v>2971.21</v>
      </c>
      <c r="L16" s="8">
        <v>0</v>
      </c>
      <c r="M16" s="8">
        <v>0</v>
      </c>
      <c r="N16" s="8">
        <f>I16+L16+M16</f>
        <v>1679.96</v>
      </c>
      <c r="T16" s="9">
        <f>ROUND((Source!P520)/1000,2)</f>
        <v>6958</v>
      </c>
      <c r="U16" s="9">
        <f>ROUND((Source!P521)/1000,2)</f>
        <v>12576.05</v>
      </c>
      <c r="V16" s="9">
        <f>ROUND((Source!P512)/1000,2)</f>
        <v>5160.2299999999996</v>
      </c>
      <c r="W16" s="9">
        <f>ROUND((Source!P522)/1000+(Source!P523)/1000,2)</f>
        <v>0</v>
      </c>
      <c r="X16" s="9">
        <f>T16+U16+V16+W16</f>
        <v>24694.28</v>
      </c>
      <c r="Y16" s="9">
        <f>ROUND((Source!P518+Source!P517)/1000,2)</f>
        <v>5691.41</v>
      </c>
      <c r="Z16" s="9">
        <v>27609.89</v>
      </c>
      <c r="AA16" s="9">
        <v>0</v>
      </c>
      <c r="AB16" s="9">
        <v>0</v>
      </c>
      <c r="AC16" s="9">
        <f>X16+AA16+AB16</f>
        <v>24694.28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1537471.37</v>
      </c>
      <c r="AU16" s="8">
        <v>1433742.07</v>
      </c>
      <c r="AV16" s="8">
        <v>0</v>
      </c>
      <c r="AW16" s="8">
        <v>675405.39</v>
      </c>
      <c r="AX16" s="8">
        <v>0</v>
      </c>
      <c r="AY16" s="8">
        <v>3062.82</v>
      </c>
      <c r="AZ16" s="8">
        <v>334.51</v>
      </c>
      <c r="BA16" s="8">
        <v>100666.48</v>
      </c>
      <c r="BB16" s="8">
        <v>123478.27</v>
      </c>
      <c r="BC16" s="8">
        <v>881070.76</v>
      </c>
      <c r="BD16" s="8">
        <v>0</v>
      </c>
      <c r="BE16" s="8">
        <v>0</v>
      </c>
      <c r="BF16" s="8">
        <v>9027.0876717600004</v>
      </c>
      <c r="BG16" s="8">
        <v>0</v>
      </c>
      <c r="BH16" s="8">
        <v>0</v>
      </c>
      <c r="BI16" s="8">
        <v>93468.08</v>
      </c>
      <c r="BJ16" s="8">
        <v>49014.97</v>
      </c>
      <c r="BK16" s="8">
        <v>1679954.42</v>
      </c>
      <c r="BR16" s="9">
        <v>16665357.029999999</v>
      </c>
      <c r="BS16" s="9">
        <v>10944532.539999999</v>
      </c>
      <c r="BT16" s="9">
        <v>0</v>
      </c>
      <c r="BU16" s="9">
        <v>5160226.46</v>
      </c>
      <c r="BV16" s="9">
        <v>0</v>
      </c>
      <c r="BW16" s="9">
        <v>48268.34</v>
      </c>
      <c r="BX16" s="9">
        <v>18849.64</v>
      </c>
      <c r="BY16" s="9">
        <v>5672556.1500000004</v>
      </c>
      <c r="BZ16" s="9">
        <v>6958000.7599999998</v>
      </c>
      <c r="CA16" s="9">
        <v>12576050.689999999</v>
      </c>
      <c r="CB16" s="9">
        <v>0</v>
      </c>
      <c r="CC16" s="9">
        <v>0</v>
      </c>
      <c r="CD16" s="9">
        <v>9027.0876717600004</v>
      </c>
      <c r="CE16" s="9">
        <v>0</v>
      </c>
      <c r="CF16" s="9">
        <v>0</v>
      </c>
      <c r="CG16" s="9">
        <v>5266926.07</v>
      </c>
      <c r="CH16" s="9">
        <v>2761994.81</v>
      </c>
      <c r="CI16" s="9">
        <v>24694277.91</v>
      </c>
    </row>
    <row r="18" spans="1:29" x14ac:dyDescent="0.2">
      <c r="A18">
        <v>51</v>
      </c>
      <c r="E18">
        <v>123.48</v>
      </c>
      <c r="F18">
        <v>881.07</v>
      </c>
      <c r="G18">
        <v>675.41</v>
      </c>
      <c r="H18">
        <v>0</v>
      </c>
      <c r="I18">
        <v>1679.96</v>
      </c>
      <c r="J18">
        <v>101</v>
      </c>
      <c r="K18">
        <v>2971.21</v>
      </c>
      <c r="L18">
        <v>0</v>
      </c>
      <c r="M18">
        <v>0</v>
      </c>
      <c r="N18">
        <v>1679.96</v>
      </c>
      <c r="T18">
        <v>6958</v>
      </c>
      <c r="U18">
        <v>12576.05</v>
      </c>
      <c r="V18">
        <v>5160.2299999999996</v>
      </c>
      <c r="W18">
        <v>0</v>
      </c>
      <c r="X18">
        <v>24694.28</v>
      </c>
      <c r="Y18">
        <v>5691.41</v>
      </c>
      <c r="Z18">
        <v>27609.89</v>
      </c>
      <c r="AA18">
        <v>0</v>
      </c>
      <c r="AB18">
        <v>0</v>
      </c>
      <c r="AC18">
        <v>24694.28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1537471.37</v>
      </c>
      <c r="G20" s="5" t="s">
        <v>101</v>
      </c>
      <c r="H20" s="5" t="s">
        <v>102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16665357.029999999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1433742.07</v>
      </c>
      <c r="G21" s="5" t="s">
        <v>103</v>
      </c>
      <c r="H21" s="5" t="s">
        <v>104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10944532.539999999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105</v>
      </c>
      <c r="H22" s="5" t="s">
        <v>106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1433742.07</v>
      </c>
      <c r="G23" s="5" t="s">
        <v>107</v>
      </c>
      <c r="H23" s="5" t="s">
        <v>108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10944532.539999999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758336.68</v>
      </c>
      <c r="G24" s="5" t="s">
        <v>109</v>
      </c>
      <c r="H24" s="5" t="s">
        <v>110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5784306.0800000001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111</v>
      </c>
      <c r="H25" s="5" t="s">
        <v>112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758336.68</v>
      </c>
      <c r="G26" s="5" t="s">
        <v>113</v>
      </c>
      <c r="H26" s="5" t="s">
        <v>114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5784306.0800000001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675405.39</v>
      </c>
      <c r="G27" s="5" t="s">
        <v>115</v>
      </c>
      <c r="H27" s="5" t="s">
        <v>116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5160226.46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117</v>
      </c>
      <c r="H28" s="5" t="s">
        <v>118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675405.39</v>
      </c>
      <c r="G29" s="5" t="s">
        <v>119</v>
      </c>
      <c r="H29" s="5" t="s">
        <v>120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5160226.46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3062.82</v>
      </c>
      <c r="G30" s="5" t="s">
        <v>121</v>
      </c>
      <c r="H30" s="5" t="s">
        <v>122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48268.34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123</v>
      </c>
      <c r="H31" s="5" t="s">
        <v>124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334.51</v>
      </c>
      <c r="G32" s="5" t="s">
        <v>125</v>
      </c>
      <c r="H32" s="5" t="s">
        <v>126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18849.64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100666.48</v>
      </c>
      <c r="G33" s="5" t="s">
        <v>127</v>
      </c>
      <c r="H33" s="5" t="s">
        <v>128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5672556.1500000004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129</v>
      </c>
      <c r="H34" s="5" t="s">
        <v>130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123478.27</v>
      </c>
      <c r="G35" s="5" t="s">
        <v>131</v>
      </c>
      <c r="H35" s="5" t="s">
        <v>132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6958000.7599999998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881070.76</v>
      </c>
      <c r="G36" s="5" t="s">
        <v>133</v>
      </c>
      <c r="H36" s="5" t="s">
        <v>134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12576050.689999999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135</v>
      </c>
      <c r="H37" s="5" t="s">
        <v>136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137</v>
      </c>
      <c r="H38" s="5" t="s">
        <v>138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139</v>
      </c>
      <c r="H39" s="5" t="s">
        <v>140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9027.0876717600004</v>
      </c>
      <c r="G40" s="5" t="s">
        <v>141</v>
      </c>
      <c r="H40" s="5" t="s">
        <v>142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9027.0876717600004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143</v>
      </c>
      <c r="H41" s="5" t="s">
        <v>144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145</v>
      </c>
      <c r="H42" s="5" t="s">
        <v>146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147</v>
      </c>
      <c r="H43" s="5" t="s">
        <v>148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93468.08</v>
      </c>
      <c r="G44" s="5" t="s">
        <v>149</v>
      </c>
      <c r="H44" s="5" t="s">
        <v>150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5266926.07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49014.97</v>
      </c>
      <c r="G45" s="5" t="s">
        <v>151</v>
      </c>
      <c r="H45" s="5" t="s">
        <v>152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2761994.81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1679954.42</v>
      </c>
      <c r="G46" s="5" t="s">
        <v>153</v>
      </c>
      <c r="H46" s="5" t="s">
        <v>154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24694277.91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643</v>
      </c>
      <c r="C51" s="4">
        <v>2000</v>
      </c>
      <c r="D51" s="4">
        <v>0</v>
      </c>
      <c r="E51" s="4">
        <v>1</v>
      </c>
      <c r="F51" s="4">
        <v>0</v>
      </c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0</v>
      </c>
      <c r="N51" s="4">
        <v>55929113</v>
      </c>
      <c r="O51" s="4">
        <v>1</v>
      </c>
    </row>
    <row r="52" spans="1:50" x14ac:dyDescent="0.2">
      <c r="A52" s="6">
        <v>1</v>
      </c>
      <c r="B52" s="6" t="s">
        <v>644</v>
      </c>
      <c r="C52" s="6" t="s">
        <v>645</v>
      </c>
      <c r="D52" s="6">
        <v>2000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211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55929114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4">
        <v>75</v>
      </c>
      <c r="B53" s="4" t="s">
        <v>646</v>
      </c>
      <c r="C53" s="4">
        <v>2026</v>
      </c>
      <c r="D53" s="4">
        <v>1</v>
      </c>
      <c r="E53" s="4">
        <v>0</v>
      </c>
      <c r="F53" s="4"/>
      <c r="G53" s="4">
        <v>0</v>
      </c>
      <c r="H53" s="4">
        <v>1</v>
      </c>
      <c r="I53" s="4">
        <v>1</v>
      </c>
      <c r="J53" s="4">
        <v>1</v>
      </c>
      <c r="K53" s="4">
        <v>0</v>
      </c>
      <c r="L53" s="4">
        <v>0</v>
      </c>
      <c r="M53" s="4">
        <v>1</v>
      </c>
      <c r="N53" s="4">
        <v>55929115</v>
      </c>
      <c r="O53" s="4">
        <v>2</v>
      </c>
    </row>
    <row r="54" spans="1:50" x14ac:dyDescent="0.2">
      <c r="A54" s="6">
        <v>1</v>
      </c>
      <c r="B54" s="6" t="s">
        <v>644</v>
      </c>
      <c r="C54" s="6" t="s">
        <v>645</v>
      </c>
      <c r="D54" s="6">
        <v>2026</v>
      </c>
      <c r="E54" s="6">
        <v>1</v>
      </c>
      <c r="F54" s="6">
        <v>1</v>
      </c>
      <c r="G54" s="6">
        <v>1</v>
      </c>
      <c r="H54" s="6">
        <v>0</v>
      </c>
      <c r="I54" s="6">
        <v>2</v>
      </c>
      <c r="J54" s="6">
        <v>1</v>
      </c>
      <c r="K54" s="6">
        <v>9.84</v>
      </c>
      <c r="L54" s="6">
        <v>7.57</v>
      </c>
      <c r="M54" s="6">
        <v>1</v>
      </c>
      <c r="N54" s="6">
        <v>1</v>
      </c>
      <c r="O54" s="6">
        <v>9.84</v>
      </c>
      <c r="P54" s="6">
        <v>7.57</v>
      </c>
      <c r="Q54" s="6">
        <v>1</v>
      </c>
      <c r="R54" s="6" t="s">
        <v>3</v>
      </c>
      <c r="S54" s="6" t="s">
        <v>3</v>
      </c>
      <c r="T54" s="6" t="s">
        <v>3</v>
      </c>
      <c r="U54" s="6" t="s">
        <v>3</v>
      </c>
      <c r="V54" s="6" t="s">
        <v>3</v>
      </c>
      <c r="W54" s="6" t="s">
        <v>3</v>
      </c>
      <c r="X54" s="6" t="s">
        <v>3</v>
      </c>
      <c r="Y54" s="6" t="s">
        <v>3</v>
      </c>
      <c r="Z54" s="6" t="s">
        <v>3</v>
      </c>
      <c r="AA54" s="6" t="s">
        <v>647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>
        <v>55929116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x14ac:dyDescent="0.2">
      <c r="A55" s="6">
        <v>1</v>
      </c>
      <c r="B55" s="6" t="s">
        <v>644</v>
      </c>
      <c r="C55" s="6" t="s">
        <v>648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9.84</v>
      </c>
      <c r="L55" s="6">
        <v>7.57</v>
      </c>
      <c r="M55" s="6">
        <v>1</v>
      </c>
      <c r="N55" s="6">
        <v>1</v>
      </c>
      <c r="O55" s="6">
        <v>9.84</v>
      </c>
      <c r="P55" s="6">
        <v>7.57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649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55929117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7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55929113</v>
      </c>
      <c r="C1">
        <v>55983714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651</v>
      </c>
      <c r="J1" t="s">
        <v>3</v>
      </c>
      <c r="K1" t="s">
        <v>652</v>
      </c>
      <c r="L1">
        <v>1191</v>
      </c>
      <c r="N1">
        <v>1013</v>
      </c>
      <c r="O1" t="s">
        <v>653</v>
      </c>
      <c r="P1" t="s">
        <v>653</v>
      </c>
      <c r="Q1">
        <v>1</v>
      </c>
      <c r="W1">
        <v>0</v>
      </c>
      <c r="X1">
        <v>476480486</v>
      </c>
      <c r="Y1">
        <f>((AT1*1.2)*0.3)</f>
        <v>2.2319999999999998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6.2</v>
      </c>
      <c r="AU1" t="s">
        <v>25</v>
      </c>
      <c r="AV1">
        <v>1</v>
      </c>
      <c r="AW1">
        <v>2</v>
      </c>
      <c r="AX1">
        <v>55983719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20.088000000000001</v>
      </c>
      <c r="CW1">
        <v>0</v>
      </c>
      <c r="CX1">
        <f>ROUND(Y1*Source!I28,9)</f>
        <v>20.088000000000001</v>
      </c>
      <c r="CY1">
        <f>AD1</f>
        <v>0</v>
      </c>
      <c r="CZ1">
        <f>AH1</f>
        <v>0</v>
      </c>
      <c r="DA1">
        <f>AL1</f>
        <v>1</v>
      </c>
      <c r="DB1">
        <f>ROUND(((ROUND(AT1*CZ1,2)*1.2)*0.3),6)</f>
        <v>0</v>
      </c>
      <c r="DC1">
        <f>ROUND(((ROUND(AT1*AG1,2)*1.2)*0.3),6)</f>
        <v>0</v>
      </c>
      <c r="DD1" t="s">
        <v>3</v>
      </c>
      <c r="DE1" t="s">
        <v>3</v>
      </c>
      <c r="DF1">
        <f t="shared" ref="DF1:DF6" si="0">ROUND(ROUND(AE1,2)*CX1,2)</f>
        <v>0</v>
      </c>
      <c r="DG1">
        <f>ROUND(ROUND(AF1,2)*CX1,2)</f>
        <v>0</v>
      </c>
      <c r="DH1">
        <f>ROUND(ROUND(AG1,2)*CX1,2)</f>
        <v>0</v>
      </c>
      <c r="DI1">
        <f t="shared" ref="DI1:DI64" si="1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55929113</v>
      </c>
      <c r="C2">
        <v>55983714</v>
      </c>
      <c r="D2">
        <v>55489513</v>
      </c>
      <c r="E2">
        <v>1</v>
      </c>
      <c r="F2">
        <v>1</v>
      </c>
      <c r="G2">
        <v>1081</v>
      </c>
      <c r="H2">
        <v>2</v>
      </c>
      <c r="I2" t="s">
        <v>654</v>
      </c>
      <c r="J2" t="s">
        <v>655</v>
      </c>
      <c r="K2" t="s">
        <v>656</v>
      </c>
      <c r="L2">
        <v>1368</v>
      </c>
      <c r="N2">
        <v>1011</v>
      </c>
      <c r="O2" t="s">
        <v>657</v>
      </c>
      <c r="P2" t="s">
        <v>657</v>
      </c>
      <c r="Q2">
        <v>1</v>
      </c>
      <c r="W2">
        <v>0</v>
      </c>
      <c r="X2">
        <v>-1520980008</v>
      </c>
      <c r="Y2">
        <f>((AT2*1.2)*0.3)</f>
        <v>0.09</v>
      </c>
      <c r="AA2">
        <v>0</v>
      </c>
      <c r="AB2">
        <v>120.23</v>
      </c>
      <c r="AC2">
        <v>13.21</v>
      </c>
      <c r="AD2">
        <v>0</v>
      </c>
      <c r="AE2">
        <v>0</v>
      </c>
      <c r="AF2">
        <v>114.83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0.25</v>
      </c>
      <c r="AU2" t="s">
        <v>25</v>
      </c>
      <c r="AV2">
        <v>0</v>
      </c>
      <c r="AW2">
        <v>2</v>
      </c>
      <c r="AX2">
        <v>55983720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10.222200000000001</v>
      </c>
      <c r="CX2">
        <f>ROUND(Y2*Source!I28,9)</f>
        <v>0.81</v>
      </c>
      <c r="CY2">
        <f>AB2</f>
        <v>120.23</v>
      </c>
      <c r="CZ2">
        <f>AF2</f>
        <v>114.83</v>
      </c>
      <c r="DA2">
        <f>AJ2</f>
        <v>1</v>
      </c>
      <c r="DB2">
        <f>ROUND(((ROUND(AT2*CZ2,2)*1.2)*0.3),6)</f>
        <v>10.335599999999999</v>
      </c>
      <c r="DC2">
        <f>ROUND(((ROUND(AT2*AG2,2)*1.2)*0.3),6)</f>
        <v>1.1375999999999999</v>
      </c>
      <c r="DD2" t="s">
        <v>3</v>
      </c>
      <c r="DE2" t="s">
        <v>3</v>
      </c>
      <c r="DF2">
        <f t="shared" si="0"/>
        <v>0</v>
      </c>
      <c r="DG2">
        <f>ROUND(ROUND(AF2,2)*CX2,2)</f>
        <v>93.01</v>
      </c>
      <c r="DH2">
        <f>ROUND(ROUND(AG2,2)*CX2,2)</f>
        <v>10.220000000000001</v>
      </c>
      <c r="DI2">
        <f t="shared" si="1"/>
        <v>0</v>
      </c>
      <c r="DJ2">
        <f>DG2</f>
        <v>93.01</v>
      </c>
      <c r="DK2">
        <v>0</v>
      </c>
      <c r="DL2" t="s">
        <v>658</v>
      </c>
      <c r="DM2">
        <v>0</v>
      </c>
      <c r="DN2" t="s">
        <v>653</v>
      </c>
      <c r="DO2">
        <v>12.62</v>
      </c>
    </row>
    <row r="3" spans="1:119" x14ac:dyDescent="0.2">
      <c r="A3">
        <f>ROW(Source!A28)</f>
        <v>28</v>
      </c>
      <c r="B3">
        <v>55929113</v>
      </c>
      <c r="C3">
        <v>55983714</v>
      </c>
      <c r="D3">
        <v>55461719</v>
      </c>
      <c r="E3">
        <v>1</v>
      </c>
      <c r="F3">
        <v>1</v>
      </c>
      <c r="G3">
        <v>1081</v>
      </c>
      <c r="H3">
        <v>3</v>
      </c>
      <c r="I3" t="s">
        <v>659</v>
      </c>
      <c r="J3" t="s">
        <v>660</v>
      </c>
      <c r="K3" t="s">
        <v>661</v>
      </c>
      <c r="L3">
        <v>1348</v>
      </c>
      <c r="N3">
        <v>1009</v>
      </c>
      <c r="O3" t="s">
        <v>538</v>
      </c>
      <c r="P3" t="s">
        <v>538</v>
      </c>
      <c r="Q3">
        <v>1000</v>
      </c>
      <c r="W3">
        <v>0</v>
      </c>
      <c r="X3">
        <v>-1265888387</v>
      </c>
      <c r="Y3">
        <f>((AT3*1)*0)</f>
        <v>0</v>
      </c>
      <c r="AA3">
        <v>10643.18</v>
      </c>
      <c r="AB3">
        <v>0</v>
      </c>
      <c r="AC3">
        <v>0</v>
      </c>
      <c r="AD3">
        <v>0</v>
      </c>
      <c r="AE3">
        <v>10643.18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1.1000000000000001E-3</v>
      </c>
      <c r="AU3" t="s">
        <v>24</v>
      </c>
      <c r="AV3">
        <v>0</v>
      </c>
      <c r="AW3">
        <v>2</v>
      </c>
      <c r="AX3">
        <v>55983721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ROUND(Y3*Source!I28,9)</f>
        <v>0</v>
      </c>
      <c r="CY3">
        <f>AA3</f>
        <v>10643.18</v>
      </c>
      <c r="CZ3">
        <f>AE3</f>
        <v>10643.18</v>
      </c>
      <c r="DA3">
        <f>AI3</f>
        <v>1</v>
      </c>
      <c r="DB3">
        <f>ROUND(((ROUND(AT3*CZ3,2)*1)*0),6)</f>
        <v>0</v>
      </c>
      <c r="DC3">
        <f>ROUND(((ROUND(AT3*AG3,2)*1)*0),6)</f>
        <v>0</v>
      </c>
      <c r="DD3" t="s">
        <v>3</v>
      </c>
      <c r="DE3" t="s">
        <v>3</v>
      </c>
      <c r="DF3">
        <f t="shared" si="0"/>
        <v>0</v>
      </c>
      <c r="DG3">
        <f>ROUND(ROUND(AF3,2)*CX3,2)</f>
        <v>0</v>
      </c>
      <c r="DH3">
        <f>ROUND(ROUND(AG3,2)*CX3,2)</f>
        <v>0</v>
      </c>
      <c r="DI3">
        <f t="shared" si="1"/>
        <v>0</v>
      </c>
      <c r="DJ3">
        <f>DF3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ROW(Source!A28)</f>
        <v>28</v>
      </c>
      <c r="B4">
        <v>55929113</v>
      </c>
      <c r="C4">
        <v>55983714</v>
      </c>
      <c r="D4">
        <v>55459793</v>
      </c>
      <c r="E4">
        <v>1</v>
      </c>
      <c r="F4">
        <v>1</v>
      </c>
      <c r="G4">
        <v>1081</v>
      </c>
      <c r="H4">
        <v>3</v>
      </c>
      <c r="I4" t="s">
        <v>662</v>
      </c>
      <c r="J4" t="s">
        <v>663</v>
      </c>
      <c r="K4" t="s">
        <v>664</v>
      </c>
      <c r="L4">
        <v>1348</v>
      </c>
      <c r="N4">
        <v>1009</v>
      </c>
      <c r="O4" t="s">
        <v>538</v>
      </c>
      <c r="P4" t="s">
        <v>538</v>
      </c>
      <c r="Q4">
        <v>1000</v>
      </c>
      <c r="W4">
        <v>0</v>
      </c>
      <c r="X4">
        <v>-761454284</v>
      </c>
      <c r="Y4">
        <f>((AT4*1)*0)</f>
        <v>0</v>
      </c>
      <c r="AA4">
        <v>64123.05</v>
      </c>
      <c r="AB4">
        <v>0</v>
      </c>
      <c r="AC4">
        <v>0</v>
      </c>
      <c r="AD4">
        <v>0</v>
      </c>
      <c r="AE4">
        <v>64123.05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1.0000000000000001E-5</v>
      </c>
      <c r="AU4" t="s">
        <v>24</v>
      </c>
      <c r="AV4">
        <v>0</v>
      </c>
      <c r="AW4">
        <v>2</v>
      </c>
      <c r="AX4">
        <v>55983722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0</v>
      </c>
      <c r="CY4">
        <f>AA4</f>
        <v>64123.05</v>
      </c>
      <c r="CZ4">
        <f>AE4</f>
        <v>64123.05</v>
      </c>
      <c r="DA4">
        <f>AI4</f>
        <v>1</v>
      </c>
      <c r="DB4">
        <f>ROUND(((ROUND(AT4*CZ4,2)*1)*0),6)</f>
        <v>0</v>
      </c>
      <c r="DC4">
        <f>ROUND(((ROUND(AT4*AG4,2)*1)*0),6)</f>
        <v>0</v>
      </c>
      <c r="DD4" t="s">
        <v>3</v>
      </c>
      <c r="DE4" t="s">
        <v>3</v>
      </c>
      <c r="DF4">
        <f t="shared" si="0"/>
        <v>0</v>
      </c>
      <c r="DG4">
        <f>ROUND(ROUND(AF4,2)*CX4,2)</f>
        <v>0</v>
      </c>
      <c r="DH4">
        <f>ROUND(ROUND(AG4,2)*CX4,2)</f>
        <v>0</v>
      </c>
      <c r="DI4">
        <f t="shared" si="1"/>
        <v>0</v>
      </c>
      <c r="DJ4">
        <f>DF4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ROW(Source!A29)</f>
        <v>29</v>
      </c>
      <c r="B5">
        <v>55929115</v>
      </c>
      <c r="C5">
        <v>55983714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651</v>
      </c>
      <c r="J5" t="s">
        <v>3</v>
      </c>
      <c r="K5" t="s">
        <v>652</v>
      </c>
      <c r="L5">
        <v>1191</v>
      </c>
      <c r="N5">
        <v>1013</v>
      </c>
      <c r="O5" t="s">
        <v>653</v>
      </c>
      <c r="P5" t="s">
        <v>653</v>
      </c>
      <c r="Q5">
        <v>1</v>
      </c>
      <c r="W5">
        <v>0</v>
      </c>
      <c r="X5">
        <v>476480486</v>
      </c>
      <c r="Y5">
        <f>((AT5*1.2)*0.3)</f>
        <v>2.2319999999999998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5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6.2</v>
      </c>
      <c r="AU5" t="s">
        <v>25</v>
      </c>
      <c r="AV5">
        <v>1</v>
      </c>
      <c r="AW5">
        <v>2</v>
      </c>
      <c r="AX5">
        <v>55983719</v>
      </c>
      <c r="AY5">
        <v>1</v>
      </c>
      <c r="AZ5">
        <v>0</v>
      </c>
      <c r="BA5">
        <v>6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ROUND(AT5*Source!I29*AH5*AL5,2)</f>
        <v>0</v>
      </c>
      <c r="CV5">
        <f>ROUND(Y5*Source!I29,9)</f>
        <v>20.088000000000001</v>
      </c>
      <c r="CW5">
        <v>0</v>
      </c>
      <c r="CX5">
        <f>ROUND(Y5*Source!I29,9)</f>
        <v>20.088000000000001</v>
      </c>
      <c r="CY5">
        <f>AD5</f>
        <v>0</v>
      </c>
      <c r="CZ5">
        <f>AH5</f>
        <v>0</v>
      </c>
      <c r="DA5">
        <f>AL5</f>
        <v>1</v>
      </c>
      <c r="DB5">
        <f>ROUND(((ROUND(AT5*CZ5,2)*1.2)*0.3),6)</f>
        <v>0</v>
      </c>
      <c r="DC5">
        <f>ROUND(((ROUND(AT5*AG5,2)*1.2)*0.3),6)</f>
        <v>0</v>
      </c>
      <c r="DD5" t="s">
        <v>3</v>
      </c>
      <c r="DE5" t="s">
        <v>3</v>
      </c>
      <c r="DF5">
        <f t="shared" si="0"/>
        <v>0</v>
      </c>
      <c r="DG5">
        <f>ROUND(ROUND(AF5,2)*CX5,2)</f>
        <v>0</v>
      </c>
      <c r="DH5">
        <f>ROUND(ROUND(AG5,2)*CX5,2)</f>
        <v>0</v>
      </c>
      <c r="DI5">
        <f t="shared" si="1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ROW(Source!A29)</f>
        <v>29</v>
      </c>
      <c r="B6">
        <v>55929115</v>
      </c>
      <c r="C6">
        <v>55983714</v>
      </c>
      <c r="D6">
        <v>55489513</v>
      </c>
      <c r="E6">
        <v>1</v>
      </c>
      <c r="F6">
        <v>1</v>
      </c>
      <c r="G6">
        <v>1081</v>
      </c>
      <c r="H6">
        <v>2</v>
      </c>
      <c r="I6" t="s">
        <v>654</v>
      </c>
      <c r="J6" t="s">
        <v>655</v>
      </c>
      <c r="K6" t="s">
        <v>656</v>
      </c>
      <c r="L6">
        <v>1368</v>
      </c>
      <c r="N6">
        <v>1011</v>
      </c>
      <c r="O6" t="s">
        <v>657</v>
      </c>
      <c r="P6" t="s">
        <v>657</v>
      </c>
      <c r="Q6">
        <v>1</v>
      </c>
      <c r="W6">
        <v>0</v>
      </c>
      <c r="X6">
        <v>-1520980008</v>
      </c>
      <c r="Y6">
        <f>((AT6*1.2)*0.3)</f>
        <v>0.09</v>
      </c>
      <c r="AA6">
        <v>0</v>
      </c>
      <c r="AB6">
        <v>1942.87</v>
      </c>
      <c r="AC6">
        <v>744.56</v>
      </c>
      <c r="AD6">
        <v>0</v>
      </c>
      <c r="AE6">
        <v>0</v>
      </c>
      <c r="AF6">
        <v>114.83</v>
      </c>
      <c r="AG6">
        <v>12.62</v>
      </c>
      <c r="AH6">
        <v>0</v>
      </c>
      <c r="AI6">
        <v>1</v>
      </c>
      <c r="AJ6">
        <v>16.16</v>
      </c>
      <c r="AK6">
        <v>56.35</v>
      </c>
      <c r="AL6">
        <v>1</v>
      </c>
      <c r="AM6">
        <v>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0.25</v>
      </c>
      <c r="AU6" t="s">
        <v>25</v>
      </c>
      <c r="AV6">
        <v>0</v>
      </c>
      <c r="AW6">
        <v>2</v>
      </c>
      <c r="AX6">
        <v>55983720</v>
      </c>
      <c r="AY6">
        <v>1</v>
      </c>
      <c r="AZ6">
        <v>0</v>
      </c>
      <c r="BA6">
        <v>7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ROUND(Y6*Source!I29*DO6,9)</f>
        <v>10.222200000000001</v>
      </c>
      <c r="CX6">
        <f>ROUND(Y6*Source!I29,9)</f>
        <v>0.81</v>
      </c>
      <c r="CY6">
        <f>AB6</f>
        <v>1942.87</v>
      </c>
      <c r="CZ6">
        <f>AF6</f>
        <v>114.83</v>
      </c>
      <c r="DA6">
        <f>AJ6</f>
        <v>16.16</v>
      </c>
      <c r="DB6">
        <f>ROUND(((ROUND(AT6*CZ6,2)*1.2)*0.3),6)</f>
        <v>10.335599999999999</v>
      </c>
      <c r="DC6">
        <f>ROUND(((ROUND(AT6*AG6,2)*1.2)*0.3),6)</f>
        <v>1.1375999999999999</v>
      </c>
      <c r="DD6" t="s">
        <v>3</v>
      </c>
      <c r="DE6" t="s">
        <v>3</v>
      </c>
      <c r="DF6">
        <f t="shared" si="0"/>
        <v>0</v>
      </c>
      <c r="DG6">
        <f>ROUND(ROUND(AF6*AJ6,2)*CX6,2)</f>
        <v>1503.08</v>
      </c>
      <c r="DH6">
        <f>ROUND(ROUND(AG6*AK6,2)*CX6,2)</f>
        <v>576.02</v>
      </c>
      <c r="DI6">
        <f t="shared" si="1"/>
        <v>0</v>
      </c>
      <c r="DJ6">
        <f>DG6</f>
        <v>1503.08</v>
      </c>
      <c r="DK6">
        <v>0</v>
      </c>
      <c r="DL6" t="s">
        <v>658</v>
      </c>
      <c r="DM6">
        <v>0</v>
      </c>
      <c r="DN6" t="s">
        <v>653</v>
      </c>
      <c r="DO6">
        <v>12.62</v>
      </c>
    </row>
    <row r="7" spans="1:119" x14ac:dyDescent="0.2">
      <c r="A7">
        <f>ROW(Source!A29)</f>
        <v>29</v>
      </c>
      <c r="B7">
        <v>55929115</v>
      </c>
      <c r="C7">
        <v>55983714</v>
      </c>
      <c r="D7">
        <v>55461719</v>
      </c>
      <c r="E7">
        <v>1</v>
      </c>
      <c r="F7">
        <v>1</v>
      </c>
      <c r="G7">
        <v>1081</v>
      </c>
      <c r="H7">
        <v>3</v>
      </c>
      <c r="I7" t="s">
        <v>659</v>
      </c>
      <c r="J7" t="s">
        <v>660</v>
      </c>
      <c r="K7" t="s">
        <v>661</v>
      </c>
      <c r="L7">
        <v>1348</v>
      </c>
      <c r="N7">
        <v>1009</v>
      </c>
      <c r="O7" t="s">
        <v>538</v>
      </c>
      <c r="P7" t="s">
        <v>538</v>
      </c>
      <c r="Q7">
        <v>1000</v>
      </c>
      <c r="W7">
        <v>0</v>
      </c>
      <c r="X7">
        <v>-1265888387</v>
      </c>
      <c r="Y7">
        <f>((AT7*1)*0)</f>
        <v>0</v>
      </c>
      <c r="AA7">
        <v>147514.47</v>
      </c>
      <c r="AB7">
        <v>0</v>
      </c>
      <c r="AC7">
        <v>0</v>
      </c>
      <c r="AD7">
        <v>0</v>
      </c>
      <c r="AE7">
        <v>10643.18</v>
      </c>
      <c r="AF7">
        <v>0</v>
      </c>
      <c r="AG7">
        <v>0</v>
      </c>
      <c r="AH7">
        <v>0</v>
      </c>
      <c r="AI7">
        <v>13.86</v>
      </c>
      <c r="AJ7">
        <v>1</v>
      </c>
      <c r="AK7">
        <v>1</v>
      </c>
      <c r="AL7">
        <v>1</v>
      </c>
      <c r="AM7">
        <v>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1.1000000000000001E-3</v>
      </c>
      <c r="AU7" t="s">
        <v>24</v>
      </c>
      <c r="AV7">
        <v>0</v>
      </c>
      <c r="AW7">
        <v>2</v>
      </c>
      <c r="AX7">
        <v>55983721</v>
      </c>
      <c r="AY7">
        <v>1</v>
      </c>
      <c r="AZ7">
        <v>0</v>
      </c>
      <c r="BA7">
        <v>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ROUND(Y7*Source!I29,9)</f>
        <v>0</v>
      </c>
      <c r="CY7">
        <f>AA7</f>
        <v>147514.47</v>
      </c>
      <c r="CZ7">
        <f>AE7</f>
        <v>10643.18</v>
      </c>
      <c r="DA7">
        <f>AI7</f>
        <v>13.86</v>
      </c>
      <c r="DB7">
        <f>ROUND(((ROUND(AT7*CZ7,2)*1)*0),6)</f>
        <v>0</v>
      </c>
      <c r="DC7">
        <f>ROUND(((ROUND(AT7*AG7,2)*1)*0),6)</f>
        <v>0</v>
      </c>
      <c r="DD7" t="s">
        <v>3</v>
      </c>
      <c r="DE7" t="s">
        <v>3</v>
      </c>
      <c r="DF7">
        <f>ROUND(ROUND(AE7*AI7,2)*CX7,2)</f>
        <v>0</v>
      </c>
      <c r="DG7">
        <f t="shared" ref="DG7:DG22" si="2">ROUND(ROUND(AF7,2)*CX7,2)</f>
        <v>0</v>
      </c>
      <c r="DH7">
        <f t="shared" ref="DH7:DH22" si="3">ROUND(ROUND(AG7,2)*CX7,2)</f>
        <v>0</v>
      </c>
      <c r="DI7">
        <f t="shared" si="1"/>
        <v>0</v>
      </c>
      <c r="DJ7">
        <f>DF7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ROW(Source!A29)</f>
        <v>29</v>
      </c>
      <c r="B8">
        <v>55929115</v>
      </c>
      <c r="C8">
        <v>55983714</v>
      </c>
      <c r="D8">
        <v>55459793</v>
      </c>
      <c r="E8">
        <v>1</v>
      </c>
      <c r="F8">
        <v>1</v>
      </c>
      <c r="G8">
        <v>1081</v>
      </c>
      <c r="H8">
        <v>3</v>
      </c>
      <c r="I8" t="s">
        <v>662</v>
      </c>
      <c r="J8" t="s">
        <v>663</v>
      </c>
      <c r="K8" t="s">
        <v>664</v>
      </c>
      <c r="L8">
        <v>1348</v>
      </c>
      <c r="N8">
        <v>1009</v>
      </c>
      <c r="O8" t="s">
        <v>538</v>
      </c>
      <c r="P8" t="s">
        <v>538</v>
      </c>
      <c r="Q8">
        <v>1000</v>
      </c>
      <c r="W8">
        <v>0</v>
      </c>
      <c r="X8">
        <v>-761454284</v>
      </c>
      <c r="Y8">
        <f>((AT8*1)*0)</f>
        <v>0</v>
      </c>
      <c r="AA8">
        <v>1930745.04</v>
      </c>
      <c r="AB8">
        <v>0</v>
      </c>
      <c r="AC8">
        <v>0</v>
      </c>
      <c r="AD8">
        <v>0</v>
      </c>
      <c r="AE8">
        <v>64123.05</v>
      </c>
      <c r="AF8">
        <v>0</v>
      </c>
      <c r="AG8">
        <v>0</v>
      </c>
      <c r="AH8">
        <v>0</v>
      </c>
      <c r="AI8">
        <v>30.11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1.0000000000000001E-5</v>
      </c>
      <c r="AU8" t="s">
        <v>24</v>
      </c>
      <c r="AV8">
        <v>0</v>
      </c>
      <c r="AW8">
        <v>2</v>
      </c>
      <c r="AX8">
        <v>55983722</v>
      </c>
      <c r="AY8">
        <v>1</v>
      </c>
      <c r="AZ8">
        <v>0</v>
      </c>
      <c r="BA8">
        <v>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ROUND(Y8*Source!I29,9)</f>
        <v>0</v>
      </c>
      <c r="CY8">
        <f>AA8</f>
        <v>1930745.04</v>
      </c>
      <c r="CZ8">
        <f>AE8</f>
        <v>64123.05</v>
      </c>
      <c r="DA8">
        <f>AI8</f>
        <v>30.11</v>
      </c>
      <c r="DB8">
        <f>ROUND(((ROUND(AT8*CZ8,2)*1)*0),6)</f>
        <v>0</v>
      </c>
      <c r="DC8">
        <f>ROUND(((ROUND(AT8*AG8,2)*1)*0),6)</f>
        <v>0</v>
      </c>
      <c r="DD8" t="s">
        <v>3</v>
      </c>
      <c r="DE8" t="s">
        <v>3</v>
      </c>
      <c r="DF8">
        <f>ROUND(ROUND(AE8*AI8,2)*CX8,2)</f>
        <v>0</v>
      </c>
      <c r="DG8">
        <f t="shared" si="2"/>
        <v>0</v>
      </c>
      <c r="DH8">
        <f t="shared" si="3"/>
        <v>0</v>
      </c>
      <c r="DI8">
        <f t="shared" si="1"/>
        <v>0</v>
      </c>
      <c r="DJ8">
        <f>DF8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ROW(Source!A30)</f>
        <v>30</v>
      </c>
      <c r="B9">
        <v>55929113</v>
      </c>
      <c r="C9">
        <v>55983724</v>
      </c>
      <c r="D9">
        <v>55424304</v>
      </c>
      <c r="E9">
        <v>1081</v>
      </c>
      <c r="F9">
        <v>1</v>
      </c>
      <c r="G9">
        <v>1081</v>
      </c>
      <c r="H9">
        <v>1</v>
      </c>
      <c r="I9" t="s">
        <v>651</v>
      </c>
      <c r="J9" t="s">
        <v>3</v>
      </c>
      <c r="K9" t="s">
        <v>652</v>
      </c>
      <c r="L9">
        <v>1191</v>
      </c>
      <c r="N9">
        <v>1013</v>
      </c>
      <c r="O9" t="s">
        <v>653</v>
      </c>
      <c r="P9" t="s">
        <v>653</v>
      </c>
      <c r="Q9">
        <v>1</v>
      </c>
      <c r="W9">
        <v>0</v>
      </c>
      <c r="X9">
        <v>476480486</v>
      </c>
      <c r="Y9">
        <f>((AT9*1.2)*0.3)</f>
        <v>3.3479999999999999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9.3000000000000007</v>
      </c>
      <c r="AU9" t="s">
        <v>25</v>
      </c>
      <c r="AV9">
        <v>1</v>
      </c>
      <c r="AW9">
        <v>2</v>
      </c>
      <c r="AX9">
        <v>55983738</v>
      </c>
      <c r="AY9">
        <v>1</v>
      </c>
      <c r="AZ9">
        <v>0</v>
      </c>
      <c r="BA9">
        <v>11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U9">
        <f>ROUND(AT9*Source!I30*AH9*AL9,2)</f>
        <v>0</v>
      </c>
      <c r="CV9">
        <f>ROUND(Y9*Source!I30,9)</f>
        <v>20.088000000000001</v>
      </c>
      <c r="CW9">
        <v>0</v>
      </c>
      <c r="CX9">
        <f>ROUND(Y9*Source!I30,9)</f>
        <v>20.088000000000001</v>
      </c>
      <c r="CY9">
        <f>AD9</f>
        <v>0</v>
      </c>
      <c r="CZ9">
        <f>AH9</f>
        <v>0</v>
      </c>
      <c r="DA9">
        <f>AL9</f>
        <v>1</v>
      </c>
      <c r="DB9">
        <f>ROUND(((ROUND(AT9*CZ9,2)*1.2)*0.3),6)</f>
        <v>0</v>
      </c>
      <c r="DC9">
        <f>ROUND(((ROUND(AT9*AG9,2)*1.2)*0.3),6)</f>
        <v>0</v>
      </c>
      <c r="DD9" t="s">
        <v>3</v>
      </c>
      <c r="DE9" t="s">
        <v>3</v>
      </c>
      <c r="DF9">
        <f t="shared" ref="DF9:DF23" si="4">ROUND(ROUND(AE9,2)*CX9,2)</f>
        <v>0</v>
      </c>
      <c r="DG9">
        <f t="shared" si="2"/>
        <v>0</v>
      </c>
      <c r="DH9">
        <f t="shared" si="3"/>
        <v>0</v>
      </c>
      <c r="DI9">
        <f t="shared" si="1"/>
        <v>0</v>
      </c>
      <c r="DJ9">
        <f>DI9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ROW(Source!A30)</f>
        <v>30</v>
      </c>
      <c r="B10">
        <v>55929113</v>
      </c>
      <c r="C10">
        <v>55983724</v>
      </c>
      <c r="D10">
        <v>55489513</v>
      </c>
      <c r="E10">
        <v>1</v>
      </c>
      <c r="F10">
        <v>1</v>
      </c>
      <c r="G10">
        <v>1081</v>
      </c>
      <c r="H10">
        <v>2</v>
      </c>
      <c r="I10" t="s">
        <v>654</v>
      </c>
      <c r="J10" t="s">
        <v>655</v>
      </c>
      <c r="K10" t="s">
        <v>656</v>
      </c>
      <c r="L10">
        <v>1368</v>
      </c>
      <c r="N10">
        <v>1011</v>
      </c>
      <c r="O10" t="s">
        <v>657</v>
      </c>
      <c r="P10" t="s">
        <v>657</v>
      </c>
      <c r="Q10">
        <v>1</v>
      </c>
      <c r="W10">
        <v>0</v>
      </c>
      <c r="X10">
        <v>-1520980008</v>
      </c>
      <c r="Y10">
        <f>((AT10*1.2)*0.3)</f>
        <v>0.14399999999999999</v>
      </c>
      <c r="AA10">
        <v>0</v>
      </c>
      <c r="AB10">
        <v>120.23</v>
      </c>
      <c r="AC10">
        <v>13.21</v>
      </c>
      <c r="AD10">
        <v>0</v>
      </c>
      <c r="AE10">
        <v>0</v>
      </c>
      <c r="AF10">
        <v>114.83</v>
      </c>
      <c r="AG10">
        <v>12.62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0.4</v>
      </c>
      <c r="AU10" t="s">
        <v>25</v>
      </c>
      <c r="AV10">
        <v>0</v>
      </c>
      <c r="AW10">
        <v>2</v>
      </c>
      <c r="AX10">
        <v>55983739</v>
      </c>
      <c r="AY10">
        <v>1</v>
      </c>
      <c r="AZ10">
        <v>0</v>
      </c>
      <c r="BA10">
        <v>12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f>ROUND(Y10*Source!I30*DO10,9)</f>
        <v>10.90368</v>
      </c>
      <c r="CX10">
        <f>ROUND(Y10*Source!I30,9)</f>
        <v>0.86399999999999999</v>
      </c>
      <c r="CY10">
        <f>AB10</f>
        <v>120.23</v>
      </c>
      <c r="CZ10">
        <f>AF10</f>
        <v>114.83</v>
      </c>
      <c r="DA10">
        <f>AJ10</f>
        <v>1</v>
      </c>
      <c r="DB10">
        <f>ROUND(((ROUND(AT10*CZ10,2)*1.2)*0.3),6)</f>
        <v>16.534800000000001</v>
      </c>
      <c r="DC10">
        <f>ROUND(((ROUND(AT10*AG10,2)*1.2)*0.3),6)</f>
        <v>1.8180000000000001</v>
      </c>
      <c r="DD10" t="s">
        <v>3</v>
      </c>
      <c r="DE10" t="s">
        <v>3</v>
      </c>
      <c r="DF10">
        <f t="shared" si="4"/>
        <v>0</v>
      </c>
      <c r="DG10">
        <f t="shared" si="2"/>
        <v>99.21</v>
      </c>
      <c r="DH10">
        <f t="shared" si="3"/>
        <v>10.9</v>
      </c>
      <c r="DI10">
        <f t="shared" si="1"/>
        <v>0</v>
      </c>
      <c r="DJ10">
        <f>DG10</f>
        <v>99.21</v>
      </c>
      <c r="DK10">
        <v>0</v>
      </c>
      <c r="DL10" t="s">
        <v>658</v>
      </c>
      <c r="DM10">
        <v>0</v>
      </c>
      <c r="DN10" t="s">
        <v>653</v>
      </c>
      <c r="DO10">
        <v>12.62</v>
      </c>
    </row>
    <row r="11" spans="1:119" x14ac:dyDescent="0.2">
      <c r="A11">
        <f>ROW(Source!A30)</f>
        <v>30</v>
      </c>
      <c r="B11">
        <v>55929113</v>
      </c>
      <c r="C11">
        <v>55983724</v>
      </c>
      <c r="D11">
        <v>55459261</v>
      </c>
      <c r="E11">
        <v>1</v>
      </c>
      <c r="F11">
        <v>1</v>
      </c>
      <c r="G11">
        <v>1081</v>
      </c>
      <c r="H11">
        <v>3</v>
      </c>
      <c r="I11" t="s">
        <v>665</v>
      </c>
      <c r="J11" t="s">
        <v>666</v>
      </c>
      <c r="K11" t="s">
        <v>667</v>
      </c>
      <c r="L11">
        <v>1348</v>
      </c>
      <c r="N11">
        <v>1009</v>
      </c>
      <c r="O11" t="s">
        <v>538</v>
      </c>
      <c r="P11" t="s">
        <v>538</v>
      </c>
      <c r="Q11">
        <v>1000</v>
      </c>
      <c r="W11">
        <v>0</v>
      </c>
      <c r="X11">
        <v>-2092697376</v>
      </c>
      <c r="Y11">
        <f t="shared" ref="Y11:Y21" si="5">((AT11*1)*0)</f>
        <v>0</v>
      </c>
      <c r="AA11">
        <v>1219.68</v>
      </c>
      <c r="AB11">
        <v>0</v>
      </c>
      <c r="AC11">
        <v>0</v>
      </c>
      <c r="AD11">
        <v>0</v>
      </c>
      <c r="AE11">
        <v>1219.68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2.9999999999999997E-4</v>
      </c>
      <c r="AU11" t="s">
        <v>24</v>
      </c>
      <c r="AV11">
        <v>0</v>
      </c>
      <c r="AW11">
        <v>2</v>
      </c>
      <c r="AX11">
        <v>55983740</v>
      </c>
      <c r="AY11">
        <v>1</v>
      </c>
      <c r="AZ11">
        <v>0</v>
      </c>
      <c r="BA11">
        <v>13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ROUND(Y11*Source!I30,9)</f>
        <v>0</v>
      </c>
      <c r="CY11">
        <f t="shared" ref="CY11:CY21" si="6">AA11</f>
        <v>1219.68</v>
      </c>
      <c r="CZ11">
        <f t="shared" ref="CZ11:CZ21" si="7">AE11</f>
        <v>1219.68</v>
      </c>
      <c r="DA11">
        <f t="shared" ref="DA11:DA21" si="8">AI11</f>
        <v>1</v>
      </c>
      <c r="DB11">
        <f t="shared" ref="DB11:DB21" si="9">ROUND(((ROUND(AT11*CZ11,2)*1)*0),6)</f>
        <v>0</v>
      </c>
      <c r="DC11">
        <f t="shared" ref="DC11:DC21" si="10">ROUND(((ROUND(AT11*AG11,2)*1)*0),6)</f>
        <v>0</v>
      </c>
      <c r="DD11" t="s">
        <v>3</v>
      </c>
      <c r="DE11" t="s">
        <v>3</v>
      </c>
      <c r="DF11">
        <f t="shared" si="4"/>
        <v>0</v>
      </c>
      <c r="DG11">
        <f t="shared" si="2"/>
        <v>0</v>
      </c>
      <c r="DH11">
        <f t="shared" si="3"/>
        <v>0</v>
      </c>
      <c r="DI11">
        <f t="shared" si="1"/>
        <v>0</v>
      </c>
      <c r="DJ11">
        <f t="shared" ref="DJ11:DJ21" si="11">DF11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ROW(Source!A30)</f>
        <v>30</v>
      </c>
      <c r="B12">
        <v>55929113</v>
      </c>
      <c r="C12">
        <v>55983724</v>
      </c>
      <c r="D12">
        <v>55461230</v>
      </c>
      <c r="E12">
        <v>1</v>
      </c>
      <c r="F12">
        <v>1</v>
      </c>
      <c r="G12">
        <v>1081</v>
      </c>
      <c r="H12">
        <v>3</v>
      </c>
      <c r="I12" t="s">
        <v>668</v>
      </c>
      <c r="J12" t="s">
        <v>669</v>
      </c>
      <c r="K12" t="s">
        <v>670</v>
      </c>
      <c r="L12">
        <v>1346</v>
      </c>
      <c r="N12">
        <v>1009</v>
      </c>
      <c r="O12" t="s">
        <v>175</v>
      </c>
      <c r="P12" t="s">
        <v>175</v>
      </c>
      <c r="Q12">
        <v>1</v>
      </c>
      <c r="W12">
        <v>0</v>
      </c>
      <c r="X12">
        <v>1561715650</v>
      </c>
      <c r="Y12">
        <f t="shared" si="5"/>
        <v>0</v>
      </c>
      <c r="AA12">
        <v>15.11</v>
      </c>
      <c r="AB12">
        <v>0</v>
      </c>
      <c r="AC12">
        <v>0</v>
      </c>
      <c r="AD12">
        <v>0</v>
      </c>
      <c r="AE12">
        <v>15.11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0.03</v>
      </c>
      <c r="AU12" t="s">
        <v>24</v>
      </c>
      <c r="AV12">
        <v>0</v>
      </c>
      <c r="AW12">
        <v>2</v>
      </c>
      <c r="AX12">
        <v>55983741</v>
      </c>
      <c r="AY12">
        <v>1</v>
      </c>
      <c r="AZ12">
        <v>0</v>
      </c>
      <c r="BA12">
        <v>14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ROUND(Y12*Source!I30,9)</f>
        <v>0</v>
      </c>
      <c r="CY12">
        <f t="shared" si="6"/>
        <v>15.11</v>
      </c>
      <c r="CZ12">
        <f t="shared" si="7"/>
        <v>15.11</v>
      </c>
      <c r="DA12">
        <f t="shared" si="8"/>
        <v>1</v>
      </c>
      <c r="DB12">
        <f t="shared" si="9"/>
        <v>0</v>
      </c>
      <c r="DC12">
        <f t="shared" si="10"/>
        <v>0</v>
      </c>
      <c r="DD12" t="s">
        <v>3</v>
      </c>
      <c r="DE12" t="s">
        <v>3</v>
      </c>
      <c r="DF12">
        <f t="shared" si="4"/>
        <v>0</v>
      </c>
      <c r="DG12">
        <f t="shared" si="2"/>
        <v>0</v>
      </c>
      <c r="DH12">
        <f t="shared" si="3"/>
        <v>0</v>
      </c>
      <c r="DI12">
        <f t="shared" si="1"/>
        <v>0</v>
      </c>
      <c r="DJ12">
        <f t="shared" si="11"/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ROW(Source!A30)</f>
        <v>30</v>
      </c>
      <c r="B13">
        <v>55929113</v>
      </c>
      <c r="C13">
        <v>55983724</v>
      </c>
      <c r="D13">
        <v>55459400</v>
      </c>
      <c r="E13">
        <v>1</v>
      </c>
      <c r="F13">
        <v>1</v>
      </c>
      <c r="G13">
        <v>1081</v>
      </c>
      <c r="H13">
        <v>3</v>
      </c>
      <c r="I13" t="s">
        <v>671</v>
      </c>
      <c r="J13" t="s">
        <v>672</v>
      </c>
      <c r="K13" t="s">
        <v>673</v>
      </c>
      <c r="L13">
        <v>1346</v>
      </c>
      <c r="N13">
        <v>1009</v>
      </c>
      <c r="O13" t="s">
        <v>175</v>
      </c>
      <c r="P13" t="s">
        <v>175</v>
      </c>
      <c r="Q13">
        <v>1</v>
      </c>
      <c r="W13">
        <v>0</v>
      </c>
      <c r="X13">
        <v>-2129869794</v>
      </c>
      <c r="Y13">
        <f t="shared" si="5"/>
        <v>0</v>
      </c>
      <c r="AA13">
        <v>16.690000000000001</v>
      </c>
      <c r="AB13">
        <v>0</v>
      </c>
      <c r="AC13">
        <v>0</v>
      </c>
      <c r="AD13">
        <v>0</v>
      </c>
      <c r="AE13">
        <v>16.690000000000001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0.01</v>
      </c>
      <c r="AU13" t="s">
        <v>24</v>
      </c>
      <c r="AV13">
        <v>0</v>
      </c>
      <c r="AW13">
        <v>2</v>
      </c>
      <c r="AX13">
        <v>55983742</v>
      </c>
      <c r="AY13">
        <v>1</v>
      </c>
      <c r="AZ13">
        <v>0</v>
      </c>
      <c r="BA13">
        <v>15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ROUND(Y13*Source!I30,9)</f>
        <v>0</v>
      </c>
      <c r="CY13">
        <f t="shared" si="6"/>
        <v>16.690000000000001</v>
      </c>
      <c r="CZ13">
        <f t="shared" si="7"/>
        <v>16.690000000000001</v>
      </c>
      <c r="DA13">
        <f t="shared" si="8"/>
        <v>1</v>
      </c>
      <c r="DB13">
        <f t="shared" si="9"/>
        <v>0</v>
      </c>
      <c r="DC13">
        <f t="shared" si="10"/>
        <v>0</v>
      </c>
      <c r="DD13" t="s">
        <v>3</v>
      </c>
      <c r="DE13" t="s">
        <v>3</v>
      </c>
      <c r="DF13">
        <f t="shared" si="4"/>
        <v>0</v>
      </c>
      <c r="DG13">
        <f t="shared" si="2"/>
        <v>0</v>
      </c>
      <c r="DH13">
        <f t="shared" si="3"/>
        <v>0</v>
      </c>
      <c r="DI13">
        <f t="shared" si="1"/>
        <v>0</v>
      </c>
      <c r="DJ13">
        <f t="shared" si="11"/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ROW(Source!A30)</f>
        <v>30</v>
      </c>
      <c r="B14">
        <v>55929113</v>
      </c>
      <c r="C14">
        <v>55983724</v>
      </c>
      <c r="D14">
        <v>55459485</v>
      </c>
      <c r="E14">
        <v>1</v>
      </c>
      <c r="F14">
        <v>1</v>
      </c>
      <c r="G14">
        <v>1081</v>
      </c>
      <c r="H14">
        <v>3</v>
      </c>
      <c r="I14" t="s">
        <v>674</v>
      </c>
      <c r="J14" t="s">
        <v>675</v>
      </c>
      <c r="K14" t="s">
        <v>676</v>
      </c>
      <c r="L14">
        <v>1348</v>
      </c>
      <c r="N14">
        <v>1009</v>
      </c>
      <c r="O14" t="s">
        <v>538</v>
      </c>
      <c r="P14" t="s">
        <v>538</v>
      </c>
      <c r="Q14">
        <v>1000</v>
      </c>
      <c r="W14">
        <v>0</v>
      </c>
      <c r="X14">
        <v>1193527006</v>
      </c>
      <c r="Y14">
        <f t="shared" si="5"/>
        <v>0</v>
      </c>
      <c r="AA14">
        <v>17722.25</v>
      </c>
      <c r="AB14">
        <v>0</v>
      </c>
      <c r="AC14">
        <v>0</v>
      </c>
      <c r="AD14">
        <v>0</v>
      </c>
      <c r="AE14">
        <v>17722.25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2.0000000000000002E-5</v>
      </c>
      <c r="AU14" t="s">
        <v>24</v>
      </c>
      <c r="AV14">
        <v>0</v>
      </c>
      <c r="AW14">
        <v>2</v>
      </c>
      <c r="AX14">
        <v>55983743</v>
      </c>
      <c r="AY14">
        <v>1</v>
      </c>
      <c r="AZ14">
        <v>0</v>
      </c>
      <c r="BA14">
        <v>16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ROUND(Y14*Source!I30,9)</f>
        <v>0</v>
      </c>
      <c r="CY14">
        <f t="shared" si="6"/>
        <v>17722.25</v>
      </c>
      <c r="CZ14">
        <f t="shared" si="7"/>
        <v>17722.25</v>
      </c>
      <c r="DA14">
        <f t="shared" si="8"/>
        <v>1</v>
      </c>
      <c r="DB14">
        <f t="shared" si="9"/>
        <v>0</v>
      </c>
      <c r="DC14">
        <f t="shared" si="10"/>
        <v>0</v>
      </c>
      <c r="DD14" t="s">
        <v>3</v>
      </c>
      <c r="DE14" t="s">
        <v>3</v>
      </c>
      <c r="DF14">
        <f t="shared" si="4"/>
        <v>0</v>
      </c>
      <c r="DG14">
        <f t="shared" si="2"/>
        <v>0</v>
      </c>
      <c r="DH14">
        <f t="shared" si="3"/>
        <v>0</v>
      </c>
      <c r="DI14">
        <f t="shared" si="1"/>
        <v>0</v>
      </c>
      <c r="DJ14">
        <f t="shared" si="11"/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ROW(Source!A30)</f>
        <v>30</v>
      </c>
      <c r="B15">
        <v>55929113</v>
      </c>
      <c r="C15">
        <v>55983724</v>
      </c>
      <c r="D15">
        <v>55466000</v>
      </c>
      <c r="E15">
        <v>1</v>
      </c>
      <c r="F15">
        <v>1</v>
      </c>
      <c r="G15">
        <v>1081</v>
      </c>
      <c r="H15">
        <v>3</v>
      </c>
      <c r="I15" t="s">
        <v>677</v>
      </c>
      <c r="J15" t="s">
        <v>678</v>
      </c>
      <c r="K15" t="s">
        <v>679</v>
      </c>
      <c r="L15">
        <v>1355</v>
      </c>
      <c r="N15">
        <v>1010</v>
      </c>
      <c r="O15" t="s">
        <v>60</v>
      </c>
      <c r="P15" t="s">
        <v>60</v>
      </c>
      <c r="Q15">
        <v>100</v>
      </c>
      <c r="W15">
        <v>0</v>
      </c>
      <c r="X15">
        <v>436393287</v>
      </c>
      <c r="Y15">
        <f t="shared" si="5"/>
        <v>0</v>
      </c>
      <c r="AA15">
        <v>120.19</v>
      </c>
      <c r="AB15">
        <v>0</v>
      </c>
      <c r="AC15">
        <v>0</v>
      </c>
      <c r="AD15">
        <v>0</v>
      </c>
      <c r="AE15">
        <v>120.19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0.1</v>
      </c>
      <c r="AU15" t="s">
        <v>24</v>
      </c>
      <c r="AV15">
        <v>0</v>
      </c>
      <c r="AW15">
        <v>2</v>
      </c>
      <c r="AX15">
        <v>55983744</v>
      </c>
      <c r="AY15">
        <v>1</v>
      </c>
      <c r="AZ15">
        <v>0</v>
      </c>
      <c r="BA15">
        <v>17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ROUND(Y15*Source!I30,9)</f>
        <v>0</v>
      </c>
      <c r="CY15">
        <f t="shared" si="6"/>
        <v>120.19</v>
      </c>
      <c r="CZ15">
        <f t="shared" si="7"/>
        <v>120.19</v>
      </c>
      <c r="DA15">
        <f t="shared" si="8"/>
        <v>1</v>
      </c>
      <c r="DB15">
        <f t="shared" si="9"/>
        <v>0</v>
      </c>
      <c r="DC15">
        <f t="shared" si="10"/>
        <v>0</v>
      </c>
      <c r="DD15" t="s">
        <v>3</v>
      </c>
      <c r="DE15" t="s">
        <v>3</v>
      </c>
      <c r="DF15">
        <f t="shared" si="4"/>
        <v>0</v>
      </c>
      <c r="DG15">
        <f t="shared" si="2"/>
        <v>0</v>
      </c>
      <c r="DH15">
        <f t="shared" si="3"/>
        <v>0</v>
      </c>
      <c r="DI15">
        <f t="shared" si="1"/>
        <v>0</v>
      </c>
      <c r="DJ15">
        <f t="shared" si="11"/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ROW(Source!A30)</f>
        <v>30</v>
      </c>
      <c r="B16">
        <v>55929113</v>
      </c>
      <c r="C16">
        <v>55983724</v>
      </c>
      <c r="D16">
        <v>55459793</v>
      </c>
      <c r="E16">
        <v>1</v>
      </c>
      <c r="F16">
        <v>1</v>
      </c>
      <c r="G16">
        <v>1081</v>
      </c>
      <c r="H16">
        <v>3</v>
      </c>
      <c r="I16" t="s">
        <v>662</v>
      </c>
      <c r="J16" t="s">
        <v>663</v>
      </c>
      <c r="K16" t="s">
        <v>664</v>
      </c>
      <c r="L16">
        <v>1348</v>
      </c>
      <c r="N16">
        <v>1009</v>
      </c>
      <c r="O16" t="s">
        <v>538</v>
      </c>
      <c r="P16" t="s">
        <v>538</v>
      </c>
      <c r="Q16">
        <v>1000</v>
      </c>
      <c r="W16">
        <v>0</v>
      </c>
      <c r="X16">
        <v>-761454284</v>
      </c>
      <c r="Y16">
        <f t="shared" si="5"/>
        <v>0</v>
      </c>
      <c r="AA16">
        <v>64123.05</v>
      </c>
      <c r="AB16">
        <v>0</v>
      </c>
      <c r="AC16">
        <v>0</v>
      </c>
      <c r="AD16">
        <v>0</v>
      </c>
      <c r="AE16">
        <v>64123.05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6.0000000000000002E-5</v>
      </c>
      <c r="AU16" t="s">
        <v>24</v>
      </c>
      <c r="AV16">
        <v>0</v>
      </c>
      <c r="AW16">
        <v>2</v>
      </c>
      <c r="AX16">
        <v>55983745</v>
      </c>
      <c r="AY16">
        <v>1</v>
      </c>
      <c r="AZ16">
        <v>0</v>
      </c>
      <c r="BA16">
        <v>18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ROUND(Y16*Source!I30,9)</f>
        <v>0</v>
      </c>
      <c r="CY16">
        <f t="shared" si="6"/>
        <v>64123.05</v>
      </c>
      <c r="CZ16">
        <f t="shared" si="7"/>
        <v>64123.05</v>
      </c>
      <c r="DA16">
        <f t="shared" si="8"/>
        <v>1</v>
      </c>
      <c r="DB16">
        <f t="shared" si="9"/>
        <v>0</v>
      </c>
      <c r="DC16">
        <f t="shared" si="10"/>
        <v>0</v>
      </c>
      <c r="DD16" t="s">
        <v>3</v>
      </c>
      <c r="DE16" t="s">
        <v>3</v>
      </c>
      <c r="DF16">
        <f t="shared" si="4"/>
        <v>0</v>
      </c>
      <c r="DG16">
        <f t="shared" si="2"/>
        <v>0</v>
      </c>
      <c r="DH16">
        <f t="shared" si="3"/>
        <v>0</v>
      </c>
      <c r="DI16">
        <f t="shared" si="1"/>
        <v>0</v>
      </c>
      <c r="DJ16">
        <f t="shared" si="11"/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ROW(Source!A30)</f>
        <v>30</v>
      </c>
      <c r="B17">
        <v>55929113</v>
      </c>
      <c r="C17">
        <v>55983724</v>
      </c>
      <c r="D17">
        <v>55459801</v>
      </c>
      <c r="E17">
        <v>1</v>
      </c>
      <c r="F17">
        <v>1</v>
      </c>
      <c r="G17">
        <v>1081</v>
      </c>
      <c r="H17">
        <v>3</v>
      </c>
      <c r="I17" t="s">
        <v>680</v>
      </c>
      <c r="J17" t="s">
        <v>681</v>
      </c>
      <c r="K17" t="s">
        <v>682</v>
      </c>
      <c r="L17">
        <v>1348</v>
      </c>
      <c r="N17">
        <v>1009</v>
      </c>
      <c r="O17" t="s">
        <v>538</v>
      </c>
      <c r="P17" t="s">
        <v>538</v>
      </c>
      <c r="Q17">
        <v>1000</v>
      </c>
      <c r="W17">
        <v>0</v>
      </c>
      <c r="X17">
        <v>-148386787</v>
      </c>
      <c r="Y17">
        <f t="shared" si="5"/>
        <v>0</v>
      </c>
      <c r="AA17">
        <v>81241.14</v>
      </c>
      <c r="AB17">
        <v>0</v>
      </c>
      <c r="AC17">
        <v>0</v>
      </c>
      <c r="AD17">
        <v>0</v>
      </c>
      <c r="AE17">
        <v>81241.14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1E-4</v>
      </c>
      <c r="AU17" t="s">
        <v>24</v>
      </c>
      <c r="AV17">
        <v>0</v>
      </c>
      <c r="AW17">
        <v>2</v>
      </c>
      <c r="AX17">
        <v>55983746</v>
      </c>
      <c r="AY17">
        <v>1</v>
      </c>
      <c r="AZ17">
        <v>0</v>
      </c>
      <c r="BA17">
        <v>19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ROUND(Y17*Source!I30,9)</f>
        <v>0</v>
      </c>
      <c r="CY17">
        <f t="shared" si="6"/>
        <v>81241.14</v>
      </c>
      <c r="CZ17">
        <f t="shared" si="7"/>
        <v>81241.14</v>
      </c>
      <c r="DA17">
        <f t="shared" si="8"/>
        <v>1</v>
      </c>
      <c r="DB17">
        <f t="shared" si="9"/>
        <v>0</v>
      </c>
      <c r="DC17">
        <f t="shared" si="10"/>
        <v>0</v>
      </c>
      <c r="DD17" t="s">
        <v>3</v>
      </c>
      <c r="DE17" t="s">
        <v>3</v>
      </c>
      <c r="DF17">
        <f t="shared" si="4"/>
        <v>0</v>
      </c>
      <c r="DG17">
        <f t="shared" si="2"/>
        <v>0</v>
      </c>
      <c r="DH17">
        <f t="shared" si="3"/>
        <v>0</v>
      </c>
      <c r="DI17">
        <f t="shared" si="1"/>
        <v>0</v>
      </c>
      <c r="DJ17">
        <f t="shared" si="11"/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ROW(Source!A30)</f>
        <v>30</v>
      </c>
      <c r="B18">
        <v>55929113</v>
      </c>
      <c r="C18">
        <v>55983724</v>
      </c>
      <c r="D18">
        <v>55482166</v>
      </c>
      <c r="E18">
        <v>1</v>
      </c>
      <c r="F18">
        <v>1</v>
      </c>
      <c r="G18">
        <v>1081</v>
      </c>
      <c r="H18">
        <v>3</v>
      </c>
      <c r="I18" t="s">
        <v>683</v>
      </c>
      <c r="J18" t="s">
        <v>684</v>
      </c>
      <c r="K18" t="s">
        <v>685</v>
      </c>
      <c r="L18">
        <v>1301</v>
      </c>
      <c r="N18">
        <v>1003</v>
      </c>
      <c r="O18" t="s">
        <v>486</v>
      </c>
      <c r="P18" t="s">
        <v>486</v>
      </c>
      <c r="Q18">
        <v>1</v>
      </c>
      <c r="W18">
        <v>0</v>
      </c>
      <c r="X18">
        <v>876831867</v>
      </c>
      <c r="Y18">
        <f t="shared" si="5"/>
        <v>0</v>
      </c>
      <c r="AA18">
        <v>0.69</v>
      </c>
      <c r="AB18">
        <v>0</v>
      </c>
      <c r="AC18">
        <v>0</v>
      </c>
      <c r="AD18">
        <v>0</v>
      </c>
      <c r="AE18">
        <v>0.69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5.91</v>
      </c>
      <c r="AU18" t="s">
        <v>24</v>
      </c>
      <c r="AV18">
        <v>0</v>
      </c>
      <c r="AW18">
        <v>2</v>
      </c>
      <c r="AX18">
        <v>55983747</v>
      </c>
      <c r="AY18">
        <v>1</v>
      </c>
      <c r="AZ18">
        <v>0</v>
      </c>
      <c r="BA18">
        <v>20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ROUND(Y18*Source!I30,9)</f>
        <v>0</v>
      </c>
      <c r="CY18">
        <f t="shared" si="6"/>
        <v>0.69</v>
      </c>
      <c r="CZ18">
        <f t="shared" si="7"/>
        <v>0.69</v>
      </c>
      <c r="DA18">
        <f t="shared" si="8"/>
        <v>1</v>
      </c>
      <c r="DB18">
        <f t="shared" si="9"/>
        <v>0</v>
      </c>
      <c r="DC18">
        <f t="shared" si="10"/>
        <v>0</v>
      </c>
      <c r="DD18" t="s">
        <v>3</v>
      </c>
      <c r="DE18" t="s">
        <v>3</v>
      </c>
      <c r="DF18">
        <f t="shared" si="4"/>
        <v>0</v>
      </c>
      <c r="DG18">
        <f t="shared" si="2"/>
        <v>0</v>
      </c>
      <c r="DH18">
        <f t="shared" si="3"/>
        <v>0</v>
      </c>
      <c r="DI18">
        <f t="shared" si="1"/>
        <v>0</v>
      </c>
      <c r="DJ18">
        <f t="shared" si="11"/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ROW(Source!A30)</f>
        <v>30</v>
      </c>
      <c r="B19">
        <v>55929113</v>
      </c>
      <c r="C19">
        <v>55983724</v>
      </c>
      <c r="D19">
        <v>55482233</v>
      </c>
      <c r="E19">
        <v>1</v>
      </c>
      <c r="F19">
        <v>1</v>
      </c>
      <c r="G19">
        <v>1081</v>
      </c>
      <c r="H19">
        <v>3</v>
      </c>
      <c r="I19" t="s">
        <v>686</v>
      </c>
      <c r="J19" t="s">
        <v>687</v>
      </c>
      <c r="K19" t="s">
        <v>688</v>
      </c>
      <c r="L19">
        <v>1346</v>
      </c>
      <c r="N19">
        <v>1009</v>
      </c>
      <c r="O19" t="s">
        <v>175</v>
      </c>
      <c r="P19" t="s">
        <v>175</v>
      </c>
      <c r="Q19">
        <v>1</v>
      </c>
      <c r="W19">
        <v>0</v>
      </c>
      <c r="X19">
        <v>1566362712</v>
      </c>
      <c r="Y19">
        <f t="shared" si="5"/>
        <v>0</v>
      </c>
      <c r="AA19">
        <v>493.08</v>
      </c>
      <c r="AB19">
        <v>0</v>
      </c>
      <c r="AC19">
        <v>0</v>
      </c>
      <c r="AD19">
        <v>0</v>
      </c>
      <c r="AE19">
        <v>493.08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0.02</v>
      </c>
      <c r="AU19" t="s">
        <v>24</v>
      </c>
      <c r="AV19">
        <v>0</v>
      </c>
      <c r="AW19">
        <v>2</v>
      </c>
      <c r="AX19">
        <v>55983748</v>
      </c>
      <c r="AY19">
        <v>1</v>
      </c>
      <c r="AZ19">
        <v>0</v>
      </c>
      <c r="BA19">
        <v>21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ROUND(Y19*Source!I30,9)</f>
        <v>0</v>
      </c>
      <c r="CY19">
        <f t="shared" si="6"/>
        <v>493.08</v>
      </c>
      <c r="CZ19">
        <f t="shared" si="7"/>
        <v>493.08</v>
      </c>
      <c r="DA19">
        <f t="shared" si="8"/>
        <v>1</v>
      </c>
      <c r="DB19">
        <f t="shared" si="9"/>
        <v>0</v>
      </c>
      <c r="DC19">
        <f t="shared" si="10"/>
        <v>0</v>
      </c>
      <c r="DD19" t="s">
        <v>3</v>
      </c>
      <c r="DE19" t="s">
        <v>3</v>
      </c>
      <c r="DF19">
        <f t="shared" si="4"/>
        <v>0</v>
      </c>
      <c r="DG19">
        <f t="shared" si="2"/>
        <v>0</v>
      </c>
      <c r="DH19">
        <f t="shared" si="3"/>
        <v>0</v>
      </c>
      <c r="DI19">
        <f t="shared" si="1"/>
        <v>0</v>
      </c>
      <c r="DJ19">
        <f t="shared" si="11"/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ROW(Source!A30)</f>
        <v>30</v>
      </c>
      <c r="B20">
        <v>55929113</v>
      </c>
      <c r="C20">
        <v>55983724</v>
      </c>
      <c r="D20">
        <v>55481799</v>
      </c>
      <c r="E20">
        <v>1</v>
      </c>
      <c r="F20">
        <v>1</v>
      </c>
      <c r="G20">
        <v>1081</v>
      </c>
      <c r="H20">
        <v>3</v>
      </c>
      <c r="I20" t="s">
        <v>689</v>
      </c>
      <c r="J20" t="s">
        <v>690</v>
      </c>
      <c r="K20" t="s">
        <v>691</v>
      </c>
      <c r="L20">
        <v>1355</v>
      </c>
      <c r="N20">
        <v>1010</v>
      </c>
      <c r="O20" t="s">
        <v>60</v>
      </c>
      <c r="P20" t="s">
        <v>60</v>
      </c>
      <c r="Q20">
        <v>100</v>
      </c>
      <c r="W20">
        <v>0</v>
      </c>
      <c r="X20">
        <v>-846071348</v>
      </c>
      <c r="Y20">
        <f t="shared" si="5"/>
        <v>0</v>
      </c>
      <c r="AA20">
        <v>413.16</v>
      </c>
      <c r="AB20">
        <v>0</v>
      </c>
      <c r="AC20">
        <v>0</v>
      </c>
      <c r="AD20">
        <v>0</v>
      </c>
      <c r="AE20">
        <v>413.16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-2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0.04</v>
      </c>
      <c r="AU20" t="s">
        <v>24</v>
      </c>
      <c r="AV20">
        <v>0</v>
      </c>
      <c r="AW20">
        <v>2</v>
      </c>
      <c r="AX20">
        <v>55983749</v>
      </c>
      <c r="AY20">
        <v>1</v>
      </c>
      <c r="AZ20">
        <v>0</v>
      </c>
      <c r="BA20">
        <v>22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ROUND(Y20*Source!I30,9)</f>
        <v>0</v>
      </c>
      <c r="CY20">
        <f t="shared" si="6"/>
        <v>413.16</v>
      </c>
      <c r="CZ20">
        <f t="shared" si="7"/>
        <v>413.16</v>
      </c>
      <c r="DA20">
        <f t="shared" si="8"/>
        <v>1</v>
      </c>
      <c r="DB20">
        <f t="shared" si="9"/>
        <v>0</v>
      </c>
      <c r="DC20">
        <f t="shared" si="10"/>
        <v>0</v>
      </c>
      <c r="DD20" t="s">
        <v>3</v>
      </c>
      <c r="DE20" t="s">
        <v>3</v>
      </c>
      <c r="DF20">
        <f t="shared" si="4"/>
        <v>0</v>
      </c>
      <c r="DG20">
        <f t="shared" si="2"/>
        <v>0</v>
      </c>
      <c r="DH20">
        <f t="shared" si="3"/>
        <v>0</v>
      </c>
      <c r="DI20">
        <f t="shared" si="1"/>
        <v>0</v>
      </c>
      <c r="DJ20">
        <f t="shared" si="11"/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ROW(Source!A30)</f>
        <v>30</v>
      </c>
      <c r="B21">
        <v>55929113</v>
      </c>
      <c r="C21">
        <v>55983724</v>
      </c>
      <c r="D21">
        <v>55424290</v>
      </c>
      <c r="E21">
        <v>1081</v>
      </c>
      <c r="F21">
        <v>1</v>
      </c>
      <c r="G21">
        <v>1081</v>
      </c>
      <c r="H21">
        <v>3</v>
      </c>
      <c r="I21" t="s">
        <v>692</v>
      </c>
      <c r="J21" t="s">
        <v>3</v>
      </c>
      <c r="K21" t="s">
        <v>693</v>
      </c>
      <c r="L21">
        <v>1348</v>
      </c>
      <c r="N21">
        <v>1009</v>
      </c>
      <c r="O21" t="s">
        <v>538</v>
      </c>
      <c r="P21" t="s">
        <v>538</v>
      </c>
      <c r="Q21">
        <v>1000</v>
      </c>
      <c r="W21">
        <v>0</v>
      </c>
      <c r="X21">
        <v>-783086922</v>
      </c>
      <c r="Y21">
        <f t="shared" si="5"/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1E-3</v>
      </c>
      <c r="AU21" t="s">
        <v>24</v>
      </c>
      <c r="AV21">
        <v>0</v>
      </c>
      <c r="AW21">
        <v>2</v>
      </c>
      <c r="AX21">
        <v>55983753</v>
      </c>
      <c r="AY21">
        <v>1</v>
      </c>
      <c r="AZ21">
        <v>0</v>
      </c>
      <c r="BA21">
        <v>26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ROUND(Y21*Source!I30,9)</f>
        <v>0</v>
      </c>
      <c r="CY21">
        <f t="shared" si="6"/>
        <v>0</v>
      </c>
      <c r="CZ21">
        <f t="shared" si="7"/>
        <v>0</v>
      </c>
      <c r="DA21">
        <f t="shared" si="8"/>
        <v>1</v>
      </c>
      <c r="DB21">
        <f t="shared" si="9"/>
        <v>0</v>
      </c>
      <c r="DC21">
        <f t="shared" si="10"/>
        <v>0</v>
      </c>
      <c r="DD21" t="s">
        <v>3</v>
      </c>
      <c r="DE21" t="s">
        <v>3</v>
      </c>
      <c r="DF21">
        <f t="shared" si="4"/>
        <v>0</v>
      </c>
      <c r="DG21">
        <f t="shared" si="2"/>
        <v>0</v>
      </c>
      <c r="DH21">
        <f t="shared" si="3"/>
        <v>0</v>
      </c>
      <c r="DI21">
        <f t="shared" si="1"/>
        <v>0</v>
      </c>
      <c r="DJ21">
        <f t="shared" si="11"/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ROW(Source!A31)</f>
        <v>31</v>
      </c>
      <c r="B22">
        <v>55929115</v>
      </c>
      <c r="C22">
        <v>55983724</v>
      </c>
      <c r="D22">
        <v>55424304</v>
      </c>
      <c r="E22">
        <v>1081</v>
      </c>
      <c r="F22">
        <v>1</v>
      </c>
      <c r="G22">
        <v>1081</v>
      </c>
      <c r="H22">
        <v>1</v>
      </c>
      <c r="I22" t="s">
        <v>651</v>
      </c>
      <c r="J22" t="s">
        <v>3</v>
      </c>
      <c r="K22" t="s">
        <v>652</v>
      </c>
      <c r="L22">
        <v>1191</v>
      </c>
      <c r="N22">
        <v>1013</v>
      </c>
      <c r="O22" t="s">
        <v>653</v>
      </c>
      <c r="P22" t="s">
        <v>653</v>
      </c>
      <c r="Q22">
        <v>1</v>
      </c>
      <c r="W22">
        <v>0</v>
      </c>
      <c r="X22">
        <v>476480486</v>
      </c>
      <c r="Y22">
        <f>((AT22*1.2)*0.3)</f>
        <v>3.3479999999999999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5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9.3000000000000007</v>
      </c>
      <c r="AU22" t="s">
        <v>25</v>
      </c>
      <c r="AV22">
        <v>1</v>
      </c>
      <c r="AW22">
        <v>2</v>
      </c>
      <c r="AX22">
        <v>55983738</v>
      </c>
      <c r="AY22">
        <v>1</v>
      </c>
      <c r="AZ22">
        <v>0</v>
      </c>
      <c r="BA22">
        <v>27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U22">
        <f>ROUND(AT22*Source!I31*AH22*AL22,2)</f>
        <v>0</v>
      </c>
      <c r="CV22">
        <f>ROUND(Y22*Source!I31,9)</f>
        <v>20.088000000000001</v>
      </c>
      <c r="CW22">
        <v>0</v>
      </c>
      <c r="CX22">
        <f>ROUND(Y22*Source!I31,9)</f>
        <v>20.088000000000001</v>
      </c>
      <c r="CY22">
        <f>AD22</f>
        <v>0</v>
      </c>
      <c r="CZ22">
        <f>AH22</f>
        <v>0</v>
      </c>
      <c r="DA22">
        <f>AL22</f>
        <v>1</v>
      </c>
      <c r="DB22">
        <f>ROUND(((ROUND(AT22*CZ22,2)*1.2)*0.3),6)</f>
        <v>0</v>
      </c>
      <c r="DC22">
        <f>ROUND(((ROUND(AT22*AG22,2)*1.2)*0.3),6)</f>
        <v>0</v>
      </c>
      <c r="DD22" t="s">
        <v>3</v>
      </c>
      <c r="DE22" t="s">
        <v>3</v>
      </c>
      <c r="DF22">
        <f t="shared" si="4"/>
        <v>0</v>
      </c>
      <c r="DG22">
        <f t="shared" si="2"/>
        <v>0</v>
      </c>
      <c r="DH22">
        <f t="shared" si="3"/>
        <v>0</v>
      </c>
      <c r="DI22">
        <f t="shared" si="1"/>
        <v>0</v>
      </c>
      <c r="DJ22">
        <f>DI22</f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ROW(Source!A31)</f>
        <v>31</v>
      </c>
      <c r="B23">
        <v>55929115</v>
      </c>
      <c r="C23">
        <v>55983724</v>
      </c>
      <c r="D23">
        <v>55489513</v>
      </c>
      <c r="E23">
        <v>1</v>
      </c>
      <c r="F23">
        <v>1</v>
      </c>
      <c r="G23">
        <v>1081</v>
      </c>
      <c r="H23">
        <v>2</v>
      </c>
      <c r="I23" t="s">
        <v>654</v>
      </c>
      <c r="J23" t="s">
        <v>655</v>
      </c>
      <c r="K23" t="s">
        <v>656</v>
      </c>
      <c r="L23">
        <v>1368</v>
      </c>
      <c r="N23">
        <v>1011</v>
      </c>
      <c r="O23" t="s">
        <v>657</v>
      </c>
      <c r="P23" t="s">
        <v>657</v>
      </c>
      <c r="Q23">
        <v>1</v>
      </c>
      <c r="W23">
        <v>0</v>
      </c>
      <c r="X23">
        <v>-1520980008</v>
      </c>
      <c r="Y23">
        <f>((AT23*1.2)*0.3)</f>
        <v>0.14399999999999999</v>
      </c>
      <c r="AA23">
        <v>0</v>
      </c>
      <c r="AB23">
        <v>1942.87</v>
      </c>
      <c r="AC23">
        <v>744.56</v>
      </c>
      <c r="AD23">
        <v>0</v>
      </c>
      <c r="AE23">
        <v>0</v>
      </c>
      <c r="AF23">
        <v>114.83</v>
      </c>
      <c r="AG23">
        <v>12.62</v>
      </c>
      <c r="AH23">
        <v>0</v>
      </c>
      <c r="AI23">
        <v>1</v>
      </c>
      <c r="AJ23">
        <v>16.16</v>
      </c>
      <c r="AK23">
        <v>56.35</v>
      </c>
      <c r="AL23">
        <v>1</v>
      </c>
      <c r="AM23">
        <v>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0.4</v>
      </c>
      <c r="AU23" t="s">
        <v>25</v>
      </c>
      <c r="AV23">
        <v>0</v>
      </c>
      <c r="AW23">
        <v>2</v>
      </c>
      <c r="AX23">
        <v>55983739</v>
      </c>
      <c r="AY23">
        <v>1</v>
      </c>
      <c r="AZ23">
        <v>0</v>
      </c>
      <c r="BA23">
        <v>28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f>ROUND(Y23*Source!I31*DO23,9)</f>
        <v>10.90368</v>
      </c>
      <c r="CX23">
        <f>ROUND(Y23*Source!I31,9)</f>
        <v>0.86399999999999999</v>
      </c>
      <c r="CY23">
        <f>AB23</f>
        <v>1942.87</v>
      </c>
      <c r="CZ23">
        <f>AF23</f>
        <v>114.83</v>
      </c>
      <c r="DA23">
        <f>AJ23</f>
        <v>16.16</v>
      </c>
      <c r="DB23">
        <f>ROUND(((ROUND(AT23*CZ23,2)*1.2)*0.3),6)</f>
        <v>16.534800000000001</v>
      </c>
      <c r="DC23">
        <f>ROUND(((ROUND(AT23*AG23,2)*1.2)*0.3),6)</f>
        <v>1.8180000000000001</v>
      </c>
      <c r="DD23" t="s">
        <v>3</v>
      </c>
      <c r="DE23" t="s">
        <v>3</v>
      </c>
      <c r="DF23">
        <f t="shared" si="4"/>
        <v>0</v>
      </c>
      <c r="DG23">
        <f>ROUND(ROUND(AF23*AJ23,2)*CX23,2)</f>
        <v>1603.28</v>
      </c>
      <c r="DH23">
        <f>ROUND(ROUND(AG23*AK23,2)*CX23,2)</f>
        <v>614.41999999999996</v>
      </c>
      <c r="DI23">
        <f t="shared" si="1"/>
        <v>0</v>
      </c>
      <c r="DJ23">
        <f>DG23</f>
        <v>1603.28</v>
      </c>
      <c r="DK23">
        <v>0</v>
      </c>
      <c r="DL23" t="s">
        <v>658</v>
      </c>
      <c r="DM23">
        <v>0</v>
      </c>
      <c r="DN23" t="s">
        <v>653</v>
      </c>
      <c r="DO23">
        <v>12.62</v>
      </c>
    </row>
    <row r="24" spans="1:119" x14ac:dyDescent="0.2">
      <c r="A24">
        <f>ROW(Source!A31)</f>
        <v>31</v>
      </c>
      <c r="B24">
        <v>55929115</v>
      </c>
      <c r="C24">
        <v>55983724</v>
      </c>
      <c r="D24">
        <v>55459261</v>
      </c>
      <c r="E24">
        <v>1</v>
      </c>
      <c r="F24">
        <v>1</v>
      </c>
      <c r="G24">
        <v>1081</v>
      </c>
      <c r="H24">
        <v>3</v>
      </c>
      <c r="I24" t="s">
        <v>665</v>
      </c>
      <c r="J24" t="s">
        <v>666</v>
      </c>
      <c r="K24" t="s">
        <v>667</v>
      </c>
      <c r="L24">
        <v>1348</v>
      </c>
      <c r="N24">
        <v>1009</v>
      </c>
      <c r="O24" t="s">
        <v>538</v>
      </c>
      <c r="P24" t="s">
        <v>538</v>
      </c>
      <c r="Q24">
        <v>1000</v>
      </c>
      <c r="W24">
        <v>0</v>
      </c>
      <c r="X24">
        <v>-2092697376</v>
      </c>
      <c r="Y24">
        <f t="shared" ref="Y24:Y34" si="12">((AT24*1)*0)</f>
        <v>0</v>
      </c>
      <c r="AA24">
        <v>7305.88</v>
      </c>
      <c r="AB24">
        <v>0</v>
      </c>
      <c r="AC24">
        <v>0</v>
      </c>
      <c r="AD24">
        <v>0</v>
      </c>
      <c r="AE24">
        <v>1219.68</v>
      </c>
      <c r="AF24">
        <v>0</v>
      </c>
      <c r="AG24">
        <v>0</v>
      </c>
      <c r="AH24">
        <v>0</v>
      </c>
      <c r="AI24">
        <v>5.99</v>
      </c>
      <c r="AJ24">
        <v>1</v>
      </c>
      <c r="AK24">
        <v>1</v>
      </c>
      <c r="AL24">
        <v>1</v>
      </c>
      <c r="AM24">
        <v>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2.9999999999999997E-4</v>
      </c>
      <c r="AU24" t="s">
        <v>24</v>
      </c>
      <c r="AV24">
        <v>0</v>
      </c>
      <c r="AW24">
        <v>2</v>
      </c>
      <c r="AX24">
        <v>55983740</v>
      </c>
      <c r="AY24">
        <v>1</v>
      </c>
      <c r="AZ24">
        <v>0</v>
      </c>
      <c r="BA24">
        <v>29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ROUND(Y24*Source!I31,9)</f>
        <v>0</v>
      </c>
      <c r="CY24">
        <f t="shared" ref="CY24:CY34" si="13">AA24</f>
        <v>7305.88</v>
      </c>
      <c r="CZ24">
        <f t="shared" ref="CZ24:CZ34" si="14">AE24</f>
        <v>1219.68</v>
      </c>
      <c r="DA24">
        <f t="shared" ref="DA24:DA34" si="15">AI24</f>
        <v>5.99</v>
      </c>
      <c r="DB24">
        <f t="shared" ref="DB24:DB34" si="16">ROUND(((ROUND(AT24*CZ24,2)*1)*0),6)</f>
        <v>0</v>
      </c>
      <c r="DC24">
        <f t="shared" ref="DC24:DC34" si="17">ROUND(((ROUND(AT24*AG24,2)*1)*0),6)</f>
        <v>0</v>
      </c>
      <c r="DD24" t="s">
        <v>3</v>
      </c>
      <c r="DE24" t="s">
        <v>3</v>
      </c>
      <c r="DF24">
        <f t="shared" ref="DF24:DF34" si="18">ROUND(ROUND(AE24*AI24,2)*CX24,2)</f>
        <v>0</v>
      </c>
      <c r="DG24">
        <f t="shared" ref="DG24:DG37" si="19">ROUND(ROUND(AF24,2)*CX24,2)</f>
        <v>0</v>
      </c>
      <c r="DH24">
        <f t="shared" ref="DH24:DH37" si="20">ROUND(ROUND(AG24,2)*CX24,2)</f>
        <v>0</v>
      </c>
      <c r="DI24">
        <f t="shared" si="1"/>
        <v>0</v>
      </c>
      <c r="DJ24">
        <f t="shared" ref="DJ24:DJ34" si="21">DF24</f>
        <v>0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ROW(Source!A31)</f>
        <v>31</v>
      </c>
      <c r="B25">
        <v>55929115</v>
      </c>
      <c r="C25">
        <v>55983724</v>
      </c>
      <c r="D25">
        <v>55461230</v>
      </c>
      <c r="E25">
        <v>1</v>
      </c>
      <c r="F25">
        <v>1</v>
      </c>
      <c r="G25">
        <v>1081</v>
      </c>
      <c r="H25">
        <v>3</v>
      </c>
      <c r="I25" t="s">
        <v>668</v>
      </c>
      <c r="J25" t="s">
        <v>669</v>
      </c>
      <c r="K25" t="s">
        <v>670</v>
      </c>
      <c r="L25">
        <v>1346</v>
      </c>
      <c r="N25">
        <v>1009</v>
      </c>
      <c r="O25" t="s">
        <v>175</v>
      </c>
      <c r="P25" t="s">
        <v>175</v>
      </c>
      <c r="Q25">
        <v>1</v>
      </c>
      <c r="W25">
        <v>0</v>
      </c>
      <c r="X25">
        <v>1561715650</v>
      </c>
      <c r="Y25">
        <f t="shared" si="12"/>
        <v>0</v>
      </c>
      <c r="AA25">
        <v>200.81</v>
      </c>
      <c r="AB25">
        <v>0</v>
      </c>
      <c r="AC25">
        <v>0</v>
      </c>
      <c r="AD25">
        <v>0</v>
      </c>
      <c r="AE25">
        <v>15.11</v>
      </c>
      <c r="AF25">
        <v>0</v>
      </c>
      <c r="AG25">
        <v>0</v>
      </c>
      <c r="AH25">
        <v>0</v>
      </c>
      <c r="AI25">
        <v>13.29</v>
      </c>
      <c r="AJ25">
        <v>1</v>
      </c>
      <c r="AK25">
        <v>1</v>
      </c>
      <c r="AL25">
        <v>1</v>
      </c>
      <c r="AM25">
        <v>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0.03</v>
      </c>
      <c r="AU25" t="s">
        <v>24</v>
      </c>
      <c r="AV25">
        <v>0</v>
      </c>
      <c r="AW25">
        <v>2</v>
      </c>
      <c r="AX25">
        <v>55983741</v>
      </c>
      <c r="AY25">
        <v>1</v>
      </c>
      <c r="AZ25">
        <v>0</v>
      </c>
      <c r="BA25">
        <v>30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ROUND(Y25*Source!I31,9)</f>
        <v>0</v>
      </c>
      <c r="CY25">
        <f t="shared" si="13"/>
        <v>200.81</v>
      </c>
      <c r="CZ25">
        <f t="shared" si="14"/>
        <v>15.11</v>
      </c>
      <c r="DA25">
        <f t="shared" si="15"/>
        <v>13.29</v>
      </c>
      <c r="DB25">
        <f t="shared" si="16"/>
        <v>0</v>
      </c>
      <c r="DC25">
        <f t="shared" si="17"/>
        <v>0</v>
      </c>
      <c r="DD25" t="s">
        <v>3</v>
      </c>
      <c r="DE25" t="s">
        <v>3</v>
      </c>
      <c r="DF25">
        <f t="shared" si="18"/>
        <v>0</v>
      </c>
      <c r="DG25">
        <f t="shared" si="19"/>
        <v>0</v>
      </c>
      <c r="DH25">
        <f t="shared" si="20"/>
        <v>0</v>
      </c>
      <c r="DI25">
        <f t="shared" si="1"/>
        <v>0</v>
      </c>
      <c r="DJ25">
        <f t="shared" si="21"/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ROW(Source!A31)</f>
        <v>31</v>
      </c>
      <c r="B26">
        <v>55929115</v>
      </c>
      <c r="C26">
        <v>55983724</v>
      </c>
      <c r="D26">
        <v>55459400</v>
      </c>
      <c r="E26">
        <v>1</v>
      </c>
      <c r="F26">
        <v>1</v>
      </c>
      <c r="G26">
        <v>1081</v>
      </c>
      <c r="H26">
        <v>3</v>
      </c>
      <c r="I26" t="s">
        <v>671</v>
      </c>
      <c r="J26" t="s">
        <v>672</v>
      </c>
      <c r="K26" t="s">
        <v>673</v>
      </c>
      <c r="L26">
        <v>1346</v>
      </c>
      <c r="N26">
        <v>1009</v>
      </c>
      <c r="O26" t="s">
        <v>175</v>
      </c>
      <c r="P26" t="s">
        <v>175</v>
      </c>
      <c r="Q26">
        <v>1</v>
      </c>
      <c r="W26">
        <v>0</v>
      </c>
      <c r="X26">
        <v>-2129869794</v>
      </c>
      <c r="Y26">
        <f t="shared" si="12"/>
        <v>0</v>
      </c>
      <c r="AA26">
        <v>387.54</v>
      </c>
      <c r="AB26">
        <v>0</v>
      </c>
      <c r="AC26">
        <v>0</v>
      </c>
      <c r="AD26">
        <v>0</v>
      </c>
      <c r="AE26">
        <v>16.690000000000001</v>
      </c>
      <c r="AF26">
        <v>0</v>
      </c>
      <c r="AG26">
        <v>0</v>
      </c>
      <c r="AH26">
        <v>0</v>
      </c>
      <c r="AI26">
        <v>23.22</v>
      </c>
      <c r="AJ26">
        <v>1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0.01</v>
      </c>
      <c r="AU26" t="s">
        <v>24</v>
      </c>
      <c r="AV26">
        <v>0</v>
      </c>
      <c r="AW26">
        <v>2</v>
      </c>
      <c r="AX26">
        <v>55983742</v>
      </c>
      <c r="AY26">
        <v>1</v>
      </c>
      <c r="AZ26">
        <v>0</v>
      </c>
      <c r="BA26">
        <v>31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ROUND(Y26*Source!I31,9)</f>
        <v>0</v>
      </c>
      <c r="CY26">
        <f t="shared" si="13"/>
        <v>387.54</v>
      </c>
      <c r="CZ26">
        <f t="shared" si="14"/>
        <v>16.690000000000001</v>
      </c>
      <c r="DA26">
        <f t="shared" si="15"/>
        <v>23.22</v>
      </c>
      <c r="DB26">
        <f t="shared" si="16"/>
        <v>0</v>
      </c>
      <c r="DC26">
        <f t="shared" si="17"/>
        <v>0</v>
      </c>
      <c r="DD26" t="s">
        <v>3</v>
      </c>
      <c r="DE26" t="s">
        <v>3</v>
      </c>
      <c r="DF26">
        <f t="shared" si="18"/>
        <v>0</v>
      </c>
      <c r="DG26">
        <f t="shared" si="19"/>
        <v>0</v>
      </c>
      <c r="DH26">
        <f t="shared" si="20"/>
        <v>0</v>
      </c>
      <c r="DI26">
        <f t="shared" si="1"/>
        <v>0</v>
      </c>
      <c r="DJ26">
        <f t="shared" si="21"/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ROW(Source!A31)</f>
        <v>31</v>
      </c>
      <c r="B27">
        <v>55929115</v>
      </c>
      <c r="C27">
        <v>55983724</v>
      </c>
      <c r="D27">
        <v>55459485</v>
      </c>
      <c r="E27">
        <v>1</v>
      </c>
      <c r="F27">
        <v>1</v>
      </c>
      <c r="G27">
        <v>1081</v>
      </c>
      <c r="H27">
        <v>3</v>
      </c>
      <c r="I27" t="s">
        <v>674</v>
      </c>
      <c r="J27" t="s">
        <v>675</v>
      </c>
      <c r="K27" t="s">
        <v>676</v>
      </c>
      <c r="L27">
        <v>1348</v>
      </c>
      <c r="N27">
        <v>1009</v>
      </c>
      <c r="O27" t="s">
        <v>538</v>
      </c>
      <c r="P27" t="s">
        <v>538</v>
      </c>
      <c r="Q27">
        <v>1000</v>
      </c>
      <c r="W27">
        <v>0</v>
      </c>
      <c r="X27">
        <v>1193527006</v>
      </c>
      <c r="Y27">
        <f t="shared" si="12"/>
        <v>0</v>
      </c>
      <c r="AA27">
        <v>120334.08</v>
      </c>
      <c r="AB27">
        <v>0</v>
      </c>
      <c r="AC27">
        <v>0</v>
      </c>
      <c r="AD27">
        <v>0</v>
      </c>
      <c r="AE27">
        <v>17722.25</v>
      </c>
      <c r="AF27">
        <v>0</v>
      </c>
      <c r="AG27">
        <v>0</v>
      </c>
      <c r="AH27">
        <v>0</v>
      </c>
      <c r="AI27">
        <v>6.79</v>
      </c>
      <c r="AJ27">
        <v>1</v>
      </c>
      <c r="AK27">
        <v>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2.0000000000000002E-5</v>
      </c>
      <c r="AU27" t="s">
        <v>24</v>
      </c>
      <c r="AV27">
        <v>0</v>
      </c>
      <c r="AW27">
        <v>2</v>
      </c>
      <c r="AX27">
        <v>55983743</v>
      </c>
      <c r="AY27">
        <v>1</v>
      </c>
      <c r="AZ27">
        <v>0</v>
      </c>
      <c r="BA27">
        <v>32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ROUND(Y27*Source!I31,9)</f>
        <v>0</v>
      </c>
      <c r="CY27">
        <f t="shared" si="13"/>
        <v>120334.08</v>
      </c>
      <c r="CZ27">
        <f t="shared" si="14"/>
        <v>17722.25</v>
      </c>
      <c r="DA27">
        <f t="shared" si="15"/>
        <v>6.79</v>
      </c>
      <c r="DB27">
        <f t="shared" si="16"/>
        <v>0</v>
      </c>
      <c r="DC27">
        <f t="shared" si="17"/>
        <v>0</v>
      </c>
      <c r="DD27" t="s">
        <v>3</v>
      </c>
      <c r="DE27" t="s">
        <v>3</v>
      </c>
      <c r="DF27">
        <f t="shared" si="18"/>
        <v>0</v>
      </c>
      <c r="DG27">
        <f t="shared" si="19"/>
        <v>0</v>
      </c>
      <c r="DH27">
        <f t="shared" si="20"/>
        <v>0</v>
      </c>
      <c r="DI27">
        <f t="shared" si="1"/>
        <v>0</v>
      </c>
      <c r="DJ27">
        <f t="shared" si="21"/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ROW(Source!A31)</f>
        <v>31</v>
      </c>
      <c r="B28">
        <v>55929115</v>
      </c>
      <c r="C28">
        <v>55983724</v>
      </c>
      <c r="D28">
        <v>55466000</v>
      </c>
      <c r="E28">
        <v>1</v>
      </c>
      <c r="F28">
        <v>1</v>
      </c>
      <c r="G28">
        <v>1081</v>
      </c>
      <c r="H28">
        <v>3</v>
      </c>
      <c r="I28" t="s">
        <v>677</v>
      </c>
      <c r="J28" t="s">
        <v>678</v>
      </c>
      <c r="K28" t="s">
        <v>679</v>
      </c>
      <c r="L28">
        <v>1355</v>
      </c>
      <c r="N28">
        <v>1010</v>
      </c>
      <c r="O28" t="s">
        <v>60</v>
      </c>
      <c r="P28" t="s">
        <v>60</v>
      </c>
      <c r="Q28">
        <v>100</v>
      </c>
      <c r="W28">
        <v>0</v>
      </c>
      <c r="X28">
        <v>436393287</v>
      </c>
      <c r="Y28">
        <f t="shared" si="12"/>
        <v>0</v>
      </c>
      <c r="AA28">
        <v>1555.26</v>
      </c>
      <c r="AB28">
        <v>0</v>
      </c>
      <c r="AC28">
        <v>0</v>
      </c>
      <c r="AD28">
        <v>0</v>
      </c>
      <c r="AE28">
        <v>120.19</v>
      </c>
      <c r="AF28">
        <v>0</v>
      </c>
      <c r="AG28">
        <v>0</v>
      </c>
      <c r="AH28">
        <v>0</v>
      </c>
      <c r="AI28">
        <v>12.94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0.1</v>
      </c>
      <c r="AU28" t="s">
        <v>24</v>
      </c>
      <c r="AV28">
        <v>0</v>
      </c>
      <c r="AW28">
        <v>2</v>
      </c>
      <c r="AX28">
        <v>55983744</v>
      </c>
      <c r="AY28">
        <v>1</v>
      </c>
      <c r="AZ28">
        <v>0</v>
      </c>
      <c r="BA28">
        <v>33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ROUND(Y28*Source!I31,9)</f>
        <v>0</v>
      </c>
      <c r="CY28">
        <f t="shared" si="13"/>
        <v>1555.26</v>
      </c>
      <c r="CZ28">
        <f t="shared" si="14"/>
        <v>120.19</v>
      </c>
      <c r="DA28">
        <f t="shared" si="15"/>
        <v>12.94</v>
      </c>
      <c r="DB28">
        <f t="shared" si="16"/>
        <v>0</v>
      </c>
      <c r="DC28">
        <f t="shared" si="17"/>
        <v>0</v>
      </c>
      <c r="DD28" t="s">
        <v>3</v>
      </c>
      <c r="DE28" t="s">
        <v>3</v>
      </c>
      <c r="DF28">
        <f t="shared" si="18"/>
        <v>0</v>
      </c>
      <c r="DG28">
        <f t="shared" si="19"/>
        <v>0</v>
      </c>
      <c r="DH28">
        <f t="shared" si="20"/>
        <v>0</v>
      </c>
      <c r="DI28">
        <f t="shared" si="1"/>
        <v>0</v>
      </c>
      <c r="DJ28">
        <f t="shared" si="21"/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ROW(Source!A31)</f>
        <v>31</v>
      </c>
      <c r="B29">
        <v>55929115</v>
      </c>
      <c r="C29">
        <v>55983724</v>
      </c>
      <c r="D29">
        <v>55459793</v>
      </c>
      <c r="E29">
        <v>1</v>
      </c>
      <c r="F29">
        <v>1</v>
      </c>
      <c r="G29">
        <v>1081</v>
      </c>
      <c r="H29">
        <v>3</v>
      </c>
      <c r="I29" t="s">
        <v>662</v>
      </c>
      <c r="J29" t="s">
        <v>663</v>
      </c>
      <c r="K29" t="s">
        <v>664</v>
      </c>
      <c r="L29">
        <v>1348</v>
      </c>
      <c r="N29">
        <v>1009</v>
      </c>
      <c r="O29" t="s">
        <v>538</v>
      </c>
      <c r="P29" t="s">
        <v>538</v>
      </c>
      <c r="Q29">
        <v>1000</v>
      </c>
      <c r="W29">
        <v>0</v>
      </c>
      <c r="X29">
        <v>-761454284</v>
      </c>
      <c r="Y29">
        <f t="shared" si="12"/>
        <v>0</v>
      </c>
      <c r="AA29">
        <v>1930745.04</v>
      </c>
      <c r="AB29">
        <v>0</v>
      </c>
      <c r="AC29">
        <v>0</v>
      </c>
      <c r="AD29">
        <v>0</v>
      </c>
      <c r="AE29">
        <v>64123.05</v>
      </c>
      <c r="AF29">
        <v>0</v>
      </c>
      <c r="AG29">
        <v>0</v>
      </c>
      <c r="AH29">
        <v>0</v>
      </c>
      <c r="AI29">
        <v>30.11</v>
      </c>
      <c r="AJ29">
        <v>1</v>
      </c>
      <c r="AK29">
        <v>1</v>
      </c>
      <c r="AL29">
        <v>1</v>
      </c>
      <c r="AM29">
        <v>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6.0000000000000002E-5</v>
      </c>
      <c r="AU29" t="s">
        <v>24</v>
      </c>
      <c r="AV29">
        <v>0</v>
      </c>
      <c r="AW29">
        <v>2</v>
      </c>
      <c r="AX29">
        <v>55983745</v>
      </c>
      <c r="AY29">
        <v>1</v>
      </c>
      <c r="AZ29">
        <v>0</v>
      </c>
      <c r="BA29">
        <v>34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ROUND(Y29*Source!I31,9)</f>
        <v>0</v>
      </c>
      <c r="CY29">
        <f t="shared" si="13"/>
        <v>1930745.04</v>
      </c>
      <c r="CZ29">
        <f t="shared" si="14"/>
        <v>64123.05</v>
      </c>
      <c r="DA29">
        <f t="shared" si="15"/>
        <v>30.11</v>
      </c>
      <c r="DB29">
        <f t="shared" si="16"/>
        <v>0</v>
      </c>
      <c r="DC29">
        <f t="shared" si="17"/>
        <v>0</v>
      </c>
      <c r="DD29" t="s">
        <v>3</v>
      </c>
      <c r="DE29" t="s">
        <v>3</v>
      </c>
      <c r="DF29">
        <f t="shared" si="18"/>
        <v>0</v>
      </c>
      <c r="DG29">
        <f t="shared" si="19"/>
        <v>0</v>
      </c>
      <c r="DH29">
        <f t="shared" si="20"/>
        <v>0</v>
      </c>
      <c r="DI29">
        <f t="shared" si="1"/>
        <v>0</v>
      </c>
      <c r="DJ29">
        <f t="shared" si="21"/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ROW(Source!A31)</f>
        <v>31</v>
      </c>
      <c r="B30">
        <v>55929115</v>
      </c>
      <c r="C30">
        <v>55983724</v>
      </c>
      <c r="D30">
        <v>55459801</v>
      </c>
      <c r="E30">
        <v>1</v>
      </c>
      <c r="F30">
        <v>1</v>
      </c>
      <c r="G30">
        <v>1081</v>
      </c>
      <c r="H30">
        <v>3</v>
      </c>
      <c r="I30" t="s">
        <v>680</v>
      </c>
      <c r="J30" t="s">
        <v>681</v>
      </c>
      <c r="K30" t="s">
        <v>682</v>
      </c>
      <c r="L30">
        <v>1348</v>
      </c>
      <c r="N30">
        <v>1009</v>
      </c>
      <c r="O30" t="s">
        <v>538</v>
      </c>
      <c r="P30" t="s">
        <v>538</v>
      </c>
      <c r="Q30">
        <v>1000</v>
      </c>
      <c r="W30">
        <v>0</v>
      </c>
      <c r="X30">
        <v>-148386787</v>
      </c>
      <c r="Y30">
        <f t="shared" si="12"/>
        <v>0</v>
      </c>
      <c r="AA30">
        <v>1195057.17</v>
      </c>
      <c r="AB30">
        <v>0</v>
      </c>
      <c r="AC30">
        <v>0</v>
      </c>
      <c r="AD30">
        <v>0</v>
      </c>
      <c r="AE30">
        <v>81241.14</v>
      </c>
      <c r="AF30">
        <v>0</v>
      </c>
      <c r="AG30">
        <v>0</v>
      </c>
      <c r="AH30">
        <v>0</v>
      </c>
      <c r="AI30">
        <v>14.71</v>
      </c>
      <c r="AJ30">
        <v>1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1E-4</v>
      </c>
      <c r="AU30" t="s">
        <v>24</v>
      </c>
      <c r="AV30">
        <v>0</v>
      </c>
      <c r="AW30">
        <v>2</v>
      </c>
      <c r="AX30">
        <v>55983746</v>
      </c>
      <c r="AY30">
        <v>1</v>
      </c>
      <c r="AZ30">
        <v>0</v>
      </c>
      <c r="BA30">
        <v>35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ROUND(Y30*Source!I31,9)</f>
        <v>0</v>
      </c>
      <c r="CY30">
        <f t="shared" si="13"/>
        <v>1195057.17</v>
      </c>
      <c r="CZ30">
        <f t="shared" si="14"/>
        <v>81241.14</v>
      </c>
      <c r="DA30">
        <f t="shared" si="15"/>
        <v>14.71</v>
      </c>
      <c r="DB30">
        <f t="shared" si="16"/>
        <v>0</v>
      </c>
      <c r="DC30">
        <f t="shared" si="17"/>
        <v>0</v>
      </c>
      <c r="DD30" t="s">
        <v>3</v>
      </c>
      <c r="DE30" t="s">
        <v>3</v>
      </c>
      <c r="DF30">
        <f t="shared" si="18"/>
        <v>0</v>
      </c>
      <c r="DG30">
        <f t="shared" si="19"/>
        <v>0</v>
      </c>
      <c r="DH30">
        <f t="shared" si="20"/>
        <v>0</v>
      </c>
      <c r="DI30">
        <f t="shared" si="1"/>
        <v>0</v>
      </c>
      <c r="DJ30">
        <f t="shared" si="21"/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ROW(Source!A31)</f>
        <v>31</v>
      </c>
      <c r="B31">
        <v>55929115</v>
      </c>
      <c r="C31">
        <v>55983724</v>
      </c>
      <c r="D31">
        <v>55482166</v>
      </c>
      <c r="E31">
        <v>1</v>
      </c>
      <c r="F31">
        <v>1</v>
      </c>
      <c r="G31">
        <v>1081</v>
      </c>
      <c r="H31">
        <v>3</v>
      </c>
      <c r="I31" t="s">
        <v>683</v>
      </c>
      <c r="J31" t="s">
        <v>684</v>
      </c>
      <c r="K31" t="s">
        <v>685</v>
      </c>
      <c r="L31">
        <v>1301</v>
      </c>
      <c r="N31">
        <v>1003</v>
      </c>
      <c r="O31" t="s">
        <v>486</v>
      </c>
      <c r="P31" t="s">
        <v>486</v>
      </c>
      <c r="Q31">
        <v>1</v>
      </c>
      <c r="W31">
        <v>0</v>
      </c>
      <c r="X31">
        <v>876831867</v>
      </c>
      <c r="Y31">
        <f t="shared" si="12"/>
        <v>0</v>
      </c>
      <c r="AA31">
        <v>4.76</v>
      </c>
      <c r="AB31">
        <v>0</v>
      </c>
      <c r="AC31">
        <v>0</v>
      </c>
      <c r="AD31">
        <v>0</v>
      </c>
      <c r="AE31">
        <v>0.69</v>
      </c>
      <c r="AF31">
        <v>0</v>
      </c>
      <c r="AG31">
        <v>0</v>
      </c>
      <c r="AH31">
        <v>0</v>
      </c>
      <c r="AI31">
        <v>6.9</v>
      </c>
      <c r="AJ31">
        <v>1</v>
      </c>
      <c r="AK31">
        <v>1</v>
      </c>
      <c r="AL31">
        <v>1</v>
      </c>
      <c r="AM31">
        <v>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5.91</v>
      </c>
      <c r="AU31" t="s">
        <v>24</v>
      </c>
      <c r="AV31">
        <v>0</v>
      </c>
      <c r="AW31">
        <v>2</v>
      </c>
      <c r="AX31">
        <v>55983747</v>
      </c>
      <c r="AY31">
        <v>1</v>
      </c>
      <c r="AZ31">
        <v>0</v>
      </c>
      <c r="BA31">
        <v>36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ROUND(Y31*Source!I31,9)</f>
        <v>0</v>
      </c>
      <c r="CY31">
        <f t="shared" si="13"/>
        <v>4.76</v>
      </c>
      <c r="CZ31">
        <f t="shared" si="14"/>
        <v>0.69</v>
      </c>
      <c r="DA31">
        <f t="shared" si="15"/>
        <v>6.9</v>
      </c>
      <c r="DB31">
        <f t="shared" si="16"/>
        <v>0</v>
      </c>
      <c r="DC31">
        <f t="shared" si="17"/>
        <v>0</v>
      </c>
      <c r="DD31" t="s">
        <v>3</v>
      </c>
      <c r="DE31" t="s">
        <v>3</v>
      </c>
      <c r="DF31">
        <f t="shared" si="18"/>
        <v>0</v>
      </c>
      <c r="DG31">
        <f t="shared" si="19"/>
        <v>0</v>
      </c>
      <c r="DH31">
        <f t="shared" si="20"/>
        <v>0</v>
      </c>
      <c r="DI31">
        <f t="shared" si="1"/>
        <v>0</v>
      </c>
      <c r="DJ31">
        <f t="shared" si="21"/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ROW(Source!A31)</f>
        <v>31</v>
      </c>
      <c r="B32">
        <v>55929115</v>
      </c>
      <c r="C32">
        <v>55983724</v>
      </c>
      <c r="D32">
        <v>55482233</v>
      </c>
      <c r="E32">
        <v>1</v>
      </c>
      <c r="F32">
        <v>1</v>
      </c>
      <c r="G32">
        <v>1081</v>
      </c>
      <c r="H32">
        <v>3</v>
      </c>
      <c r="I32" t="s">
        <v>686</v>
      </c>
      <c r="J32" t="s">
        <v>687</v>
      </c>
      <c r="K32" t="s">
        <v>688</v>
      </c>
      <c r="L32">
        <v>1346</v>
      </c>
      <c r="N32">
        <v>1009</v>
      </c>
      <c r="O32" t="s">
        <v>175</v>
      </c>
      <c r="P32" t="s">
        <v>175</v>
      </c>
      <c r="Q32">
        <v>1</v>
      </c>
      <c r="W32">
        <v>0</v>
      </c>
      <c r="X32">
        <v>1566362712</v>
      </c>
      <c r="Y32">
        <f t="shared" si="12"/>
        <v>0</v>
      </c>
      <c r="AA32">
        <v>3047.23</v>
      </c>
      <c r="AB32">
        <v>0</v>
      </c>
      <c r="AC32">
        <v>0</v>
      </c>
      <c r="AD32">
        <v>0</v>
      </c>
      <c r="AE32">
        <v>493.08</v>
      </c>
      <c r="AF32">
        <v>0</v>
      </c>
      <c r="AG32">
        <v>0</v>
      </c>
      <c r="AH32">
        <v>0</v>
      </c>
      <c r="AI32">
        <v>6.18</v>
      </c>
      <c r="AJ32">
        <v>1</v>
      </c>
      <c r="AK32">
        <v>1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0.02</v>
      </c>
      <c r="AU32" t="s">
        <v>24</v>
      </c>
      <c r="AV32">
        <v>0</v>
      </c>
      <c r="AW32">
        <v>2</v>
      </c>
      <c r="AX32">
        <v>55983748</v>
      </c>
      <c r="AY32">
        <v>1</v>
      </c>
      <c r="AZ32">
        <v>0</v>
      </c>
      <c r="BA32">
        <v>37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ROUND(Y32*Source!I31,9)</f>
        <v>0</v>
      </c>
      <c r="CY32">
        <f t="shared" si="13"/>
        <v>3047.23</v>
      </c>
      <c r="CZ32">
        <f t="shared" si="14"/>
        <v>493.08</v>
      </c>
      <c r="DA32">
        <f t="shared" si="15"/>
        <v>6.18</v>
      </c>
      <c r="DB32">
        <f t="shared" si="16"/>
        <v>0</v>
      </c>
      <c r="DC32">
        <f t="shared" si="17"/>
        <v>0</v>
      </c>
      <c r="DD32" t="s">
        <v>3</v>
      </c>
      <c r="DE32" t="s">
        <v>3</v>
      </c>
      <c r="DF32">
        <f t="shared" si="18"/>
        <v>0</v>
      </c>
      <c r="DG32">
        <f t="shared" si="19"/>
        <v>0</v>
      </c>
      <c r="DH32">
        <f t="shared" si="20"/>
        <v>0</v>
      </c>
      <c r="DI32">
        <f t="shared" si="1"/>
        <v>0</v>
      </c>
      <c r="DJ32">
        <f t="shared" si="21"/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ROW(Source!A31)</f>
        <v>31</v>
      </c>
      <c r="B33">
        <v>55929115</v>
      </c>
      <c r="C33">
        <v>55983724</v>
      </c>
      <c r="D33">
        <v>55481799</v>
      </c>
      <c r="E33">
        <v>1</v>
      </c>
      <c r="F33">
        <v>1</v>
      </c>
      <c r="G33">
        <v>1081</v>
      </c>
      <c r="H33">
        <v>3</v>
      </c>
      <c r="I33" t="s">
        <v>689</v>
      </c>
      <c r="J33" t="s">
        <v>690</v>
      </c>
      <c r="K33" t="s">
        <v>691</v>
      </c>
      <c r="L33">
        <v>1355</v>
      </c>
      <c r="N33">
        <v>1010</v>
      </c>
      <c r="O33" t="s">
        <v>60</v>
      </c>
      <c r="P33" t="s">
        <v>60</v>
      </c>
      <c r="Q33">
        <v>100</v>
      </c>
      <c r="W33">
        <v>0</v>
      </c>
      <c r="X33">
        <v>-846071348</v>
      </c>
      <c r="Y33">
        <f t="shared" si="12"/>
        <v>0</v>
      </c>
      <c r="AA33">
        <v>2297.17</v>
      </c>
      <c r="AB33">
        <v>0</v>
      </c>
      <c r="AC33">
        <v>0</v>
      </c>
      <c r="AD33">
        <v>0</v>
      </c>
      <c r="AE33">
        <v>413.16</v>
      </c>
      <c r="AF33">
        <v>0</v>
      </c>
      <c r="AG33">
        <v>0</v>
      </c>
      <c r="AH33">
        <v>0</v>
      </c>
      <c r="AI33">
        <v>5.56</v>
      </c>
      <c r="AJ33">
        <v>1</v>
      </c>
      <c r="AK33">
        <v>1</v>
      </c>
      <c r="AL33">
        <v>1</v>
      </c>
      <c r="AM33">
        <v>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0.04</v>
      </c>
      <c r="AU33" t="s">
        <v>24</v>
      </c>
      <c r="AV33">
        <v>0</v>
      </c>
      <c r="AW33">
        <v>2</v>
      </c>
      <c r="AX33">
        <v>55983749</v>
      </c>
      <c r="AY33">
        <v>1</v>
      </c>
      <c r="AZ33">
        <v>0</v>
      </c>
      <c r="BA33">
        <v>38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ROUND(Y33*Source!I31,9)</f>
        <v>0</v>
      </c>
      <c r="CY33">
        <f t="shared" si="13"/>
        <v>2297.17</v>
      </c>
      <c r="CZ33">
        <f t="shared" si="14"/>
        <v>413.16</v>
      </c>
      <c r="DA33">
        <f t="shared" si="15"/>
        <v>5.56</v>
      </c>
      <c r="DB33">
        <f t="shared" si="16"/>
        <v>0</v>
      </c>
      <c r="DC33">
        <f t="shared" si="17"/>
        <v>0</v>
      </c>
      <c r="DD33" t="s">
        <v>3</v>
      </c>
      <c r="DE33" t="s">
        <v>3</v>
      </c>
      <c r="DF33">
        <f t="shared" si="18"/>
        <v>0</v>
      </c>
      <c r="DG33">
        <f t="shared" si="19"/>
        <v>0</v>
      </c>
      <c r="DH33">
        <f t="shared" si="20"/>
        <v>0</v>
      </c>
      <c r="DI33">
        <f t="shared" si="1"/>
        <v>0</v>
      </c>
      <c r="DJ33">
        <f t="shared" si="21"/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ROW(Source!A31)</f>
        <v>31</v>
      </c>
      <c r="B34">
        <v>55929115</v>
      </c>
      <c r="C34">
        <v>55983724</v>
      </c>
      <c r="D34">
        <v>55424290</v>
      </c>
      <c r="E34">
        <v>1081</v>
      </c>
      <c r="F34">
        <v>1</v>
      </c>
      <c r="G34">
        <v>1081</v>
      </c>
      <c r="H34">
        <v>3</v>
      </c>
      <c r="I34" t="s">
        <v>692</v>
      </c>
      <c r="J34" t="s">
        <v>3</v>
      </c>
      <c r="K34" t="s">
        <v>693</v>
      </c>
      <c r="L34">
        <v>1348</v>
      </c>
      <c r="N34">
        <v>1009</v>
      </c>
      <c r="O34" t="s">
        <v>538</v>
      </c>
      <c r="P34" t="s">
        <v>538</v>
      </c>
      <c r="Q34">
        <v>1000</v>
      </c>
      <c r="W34">
        <v>0</v>
      </c>
      <c r="X34">
        <v>-783086922</v>
      </c>
      <c r="Y34">
        <f t="shared" si="12"/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9.84</v>
      </c>
      <c r="AJ34">
        <v>1</v>
      </c>
      <c r="AK34">
        <v>1</v>
      </c>
      <c r="AL34">
        <v>1</v>
      </c>
      <c r="AM34">
        <v>5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1E-3</v>
      </c>
      <c r="AU34" t="s">
        <v>24</v>
      </c>
      <c r="AV34">
        <v>0</v>
      </c>
      <c r="AW34">
        <v>2</v>
      </c>
      <c r="AX34">
        <v>55983753</v>
      </c>
      <c r="AY34">
        <v>1</v>
      </c>
      <c r="AZ34">
        <v>0</v>
      </c>
      <c r="BA34">
        <v>42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ROUND(Y34*Source!I31,9)</f>
        <v>0</v>
      </c>
      <c r="CY34">
        <f t="shared" si="13"/>
        <v>0</v>
      </c>
      <c r="CZ34">
        <f t="shared" si="14"/>
        <v>0</v>
      </c>
      <c r="DA34">
        <f t="shared" si="15"/>
        <v>9.84</v>
      </c>
      <c r="DB34">
        <f t="shared" si="16"/>
        <v>0</v>
      </c>
      <c r="DC34">
        <f t="shared" si="17"/>
        <v>0</v>
      </c>
      <c r="DD34" t="s">
        <v>3</v>
      </c>
      <c r="DE34" t="s">
        <v>3</v>
      </c>
      <c r="DF34">
        <f t="shared" si="18"/>
        <v>0</v>
      </c>
      <c r="DG34">
        <f t="shared" si="19"/>
        <v>0</v>
      </c>
      <c r="DH34">
        <f t="shared" si="20"/>
        <v>0</v>
      </c>
      <c r="DI34">
        <f t="shared" si="1"/>
        <v>0</v>
      </c>
      <c r="DJ34">
        <f t="shared" si="21"/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ROW(Source!A32)</f>
        <v>32</v>
      </c>
      <c r="B35">
        <v>55929113</v>
      </c>
      <c r="C35">
        <v>55983754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651</v>
      </c>
      <c r="J35" t="s">
        <v>3</v>
      </c>
      <c r="K35" t="s">
        <v>652</v>
      </c>
      <c r="L35">
        <v>1191</v>
      </c>
      <c r="N35">
        <v>1013</v>
      </c>
      <c r="O35" t="s">
        <v>653</v>
      </c>
      <c r="P35" t="s">
        <v>653</v>
      </c>
      <c r="Q35">
        <v>1</v>
      </c>
      <c r="W35">
        <v>0</v>
      </c>
      <c r="X35">
        <v>476480486</v>
      </c>
      <c r="Y35">
        <f t="shared" ref="Y35:Y42" si="22">((AT35*1.2)*0.3)</f>
        <v>0.37079999999999996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1.03</v>
      </c>
      <c r="AU35" t="s">
        <v>25</v>
      </c>
      <c r="AV35">
        <v>1</v>
      </c>
      <c r="AW35">
        <v>2</v>
      </c>
      <c r="AX35">
        <v>55983757</v>
      </c>
      <c r="AY35">
        <v>1</v>
      </c>
      <c r="AZ35">
        <v>0</v>
      </c>
      <c r="BA35">
        <v>43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U35">
        <f>ROUND(AT35*Source!I32*AH35*AL35,2)</f>
        <v>0</v>
      </c>
      <c r="CV35">
        <f>ROUND(Y35*Source!I32,9)</f>
        <v>5.1912000000000003</v>
      </c>
      <c r="CW35">
        <v>0</v>
      </c>
      <c r="CX35">
        <f>ROUND(Y35*Source!I32,9)</f>
        <v>5.1912000000000003</v>
      </c>
      <c r="CY35">
        <f>AD35</f>
        <v>0</v>
      </c>
      <c r="CZ35">
        <f>AH35</f>
        <v>0</v>
      </c>
      <c r="DA35">
        <f>AL35</f>
        <v>1</v>
      </c>
      <c r="DB35">
        <f t="shared" ref="DB35:DB42" si="23">ROUND(((ROUND(AT35*CZ35,2)*1.2)*0.3),6)</f>
        <v>0</v>
      </c>
      <c r="DC35">
        <f t="shared" ref="DC35:DC42" si="24">ROUND(((ROUND(AT35*AG35,2)*1.2)*0.3),6)</f>
        <v>0</v>
      </c>
      <c r="DD35" t="s">
        <v>3</v>
      </c>
      <c r="DE35" t="s">
        <v>3</v>
      </c>
      <c r="DF35">
        <f t="shared" ref="DF35:DF55" si="25">ROUND(ROUND(AE35,2)*CX35,2)</f>
        <v>0</v>
      </c>
      <c r="DG35">
        <f t="shared" si="19"/>
        <v>0</v>
      </c>
      <c r="DH35">
        <f t="shared" si="20"/>
        <v>0</v>
      </c>
      <c r="DI35">
        <f t="shared" si="1"/>
        <v>0</v>
      </c>
      <c r="DJ35">
        <f>DI35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ROW(Source!A32)</f>
        <v>32</v>
      </c>
      <c r="B36">
        <v>55929113</v>
      </c>
      <c r="C36">
        <v>55983754</v>
      </c>
      <c r="D36">
        <v>55490209</v>
      </c>
      <c r="E36">
        <v>1</v>
      </c>
      <c r="F36">
        <v>1</v>
      </c>
      <c r="G36">
        <v>1081</v>
      </c>
      <c r="H36">
        <v>2</v>
      </c>
      <c r="I36" t="s">
        <v>694</v>
      </c>
      <c r="J36" t="s">
        <v>695</v>
      </c>
      <c r="K36" t="s">
        <v>696</v>
      </c>
      <c r="L36">
        <v>1368</v>
      </c>
      <c r="N36">
        <v>1011</v>
      </c>
      <c r="O36" t="s">
        <v>657</v>
      </c>
      <c r="P36" t="s">
        <v>657</v>
      </c>
      <c r="Q36">
        <v>1</v>
      </c>
      <c r="W36">
        <v>0</v>
      </c>
      <c r="X36">
        <v>874612079</v>
      </c>
      <c r="Y36">
        <f t="shared" si="22"/>
        <v>2.16E-3</v>
      </c>
      <c r="AA36">
        <v>0</v>
      </c>
      <c r="AB36">
        <v>87.01</v>
      </c>
      <c r="AC36">
        <v>13.21</v>
      </c>
      <c r="AD36">
        <v>0</v>
      </c>
      <c r="AE36">
        <v>0</v>
      </c>
      <c r="AF36">
        <v>83.1</v>
      </c>
      <c r="AG36">
        <v>12.62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6.0000000000000001E-3</v>
      </c>
      <c r="AU36" t="s">
        <v>25</v>
      </c>
      <c r="AV36">
        <v>0</v>
      </c>
      <c r="AW36">
        <v>2</v>
      </c>
      <c r="AX36">
        <v>55983758</v>
      </c>
      <c r="AY36">
        <v>1</v>
      </c>
      <c r="AZ36">
        <v>0</v>
      </c>
      <c r="BA36">
        <v>44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f>ROUND(Y36*Source!I32*DO36,9)</f>
        <v>0.38162879999999999</v>
      </c>
      <c r="CX36">
        <f>ROUND(Y36*Source!I32,9)</f>
        <v>3.024E-2</v>
      </c>
      <c r="CY36">
        <f>AB36</f>
        <v>87.01</v>
      </c>
      <c r="CZ36">
        <f>AF36</f>
        <v>83.1</v>
      </c>
      <c r="DA36">
        <f>AJ36</f>
        <v>1</v>
      </c>
      <c r="DB36">
        <f t="shared" si="23"/>
        <v>0.18</v>
      </c>
      <c r="DC36">
        <f t="shared" si="24"/>
        <v>2.8799999999999999E-2</v>
      </c>
      <c r="DD36" t="s">
        <v>3</v>
      </c>
      <c r="DE36" t="s">
        <v>3</v>
      </c>
      <c r="DF36">
        <f t="shared" si="25"/>
        <v>0</v>
      </c>
      <c r="DG36">
        <f t="shared" si="19"/>
        <v>2.5099999999999998</v>
      </c>
      <c r="DH36">
        <f t="shared" si="20"/>
        <v>0.38</v>
      </c>
      <c r="DI36">
        <f t="shared" si="1"/>
        <v>0</v>
      </c>
      <c r="DJ36">
        <f>DG36</f>
        <v>2.5099999999999998</v>
      </c>
      <c r="DK36">
        <v>0</v>
      </c>
      <c r="DL36" t="s">
        <v>658</v>
      </c>
      <c r="DM36">
        <v>0</v>
      </c>
      <c r="DN36" t="s">
        <v>653</v>
      </c>
      <c r="DO36">
        <v>12.62</v>
      </c>
    </row>
    <row r="37" spans="1:119" x14ac:dyDescent="0.2">
      <c r="A37">
        <f>ROW(Source!A33)</f>
        <v>33</v>
      </c>
      <c r="B37">
        <v>55929115</v>
      </c>
      <c r="C37">
        <v>55983754</v>
      </c>
      <c r="D37">
        <v>55424304</v>
      </c>
      <c r="E37">
        <v>1081</v>
      </c>
      <c r="F37">
        <v>1</v>
      </c>
      <c r="G37">
        <v>1081</v>
      </c>
      <c r="H37">
        <v>1</v>
      </c>
      <c r="I37" t="s">
        <v>651</v>
      </c>
      <c r="J37" t="s">
        <v>3</v>
      </c>
      <c r="K37" t="s">
        <v>652</v>
      </c>
      <c r="L37">
        <v>1191</v>
      </c>
      <c r="N37">
        <v>1013</v>
      </c>
      <c r="O37" t="s">
        <v>653</v>
      </c>
      <c r="P37" t="s">
        <v>653</v>
      </c>
      <c r="Q37">
        <v>1</v>
      </c>
      <c r="W37">
        <v>0</v>
      </c>
      <c r="X37">
        <v>476480486</v>
      </c>
      <c r="Y37">
        <f t="shared" si="22"/>
        <v>0.37079999999999996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5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1.03</v>
      </c>
      <c r="AU37" t="s">
        <v>25</v>
      </c>
      <c r="AV37">
        <v>1</v>
      </c>
      <c r="AW37">
        <v>2</v>
      </c>
      <c r="AX37">
        <v>55983757</v>
      </c>
      <c r="AY37">
        <v>1</v>
      </c>
      <c r="AZ37">
        <v>0</v>
      </c>
      <c r="BA37">
        <v>46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ROUND(AT37*Source!I33*AH37*AL37,2)</f>
        <v>0</v>
      </c>
      <c r="CV37">
        <f>ROUND(Y37*Source!I33,9)</f>
        <v>5.1912000000000003</v>
      </c>
      <c r="CW37">
        <v>0</v>
      </c>
      <c r="CX37">
        <f>ROUND(Y37*Source!I33,9)</f>
        <v>5.1912000000000003</v>
      </c>
      <c r="CY37">
        <f>AD37</f>
        <v>0</v>
      </c>
      <c r="CZ37">
        <f>AH37</f>
        <v>0</v>
      </c>
      <c r="DA37">
        <f>AL37</f>
        <v>1</v>
      </c>
      <c r="DB37">
        <f t="shared" si="23"/>
        <v>0</v>
      </c>
      <c r="DC37">
        <f t="shared" si="24"/>
        <v>0</v>
      </c>
      <c r="DD37" t="s">
        <v>3</v>
      </c>
      <c r="DE37" t="s">
        <v>3</v>
      </c>
      <c r="DF37">
        <f t="shared" si="25"/>
        <v>0</v>
      </c>
      <c r="DG37">
        <f t="shared" si="19"/>
        <v>0</v>
      </c>
      <c r="DH37">
        <f t="shared" si="20"/>
        <v>0</v>
      </c>
      <c r="DI37">
        <f t="shared" si="1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ROW(Source!A33)</f>
        <v>33</v>
      </c>
      <c r="B38">
        <v>55929115</v>
      </c>
      <c r="C38">
        <v>55983754</v>
      </c>
      <c r="D38">
        <v>55490209</v>
      </c>
      <c r="E38">
        <v>1</v>
      </c>
      <c r="F38">
        <v>1</v>
      </c>
      <c r="G38">
        <v>1081</v>
      </c>
      <c r="H38">
        <v>2</v>
      </c>
      <c r="I38" t="s">
        <v>694</v>
      </c>
      <c r="J38" t="s">
        <v>695</v>
      </c>
      <c r="K38" t="s">
        <v>696</v>
      </c>
      <c r="L38">
        <v>1368</v>
      </c>
      <c r="N38">
        <v>1011</v>
      </c>
      <c r="O38" t="s">
        <v>657</v>
      </c>
      <c r="P38" t="s">
        <v>657</v>
      </c>
      <c r="Q38">
        <v>1</v>
      </c>
      <c r="W38">
        <v>0</v>
      </c>
      <c r="X38">
        <v>874612079</v>
      </c>
      <c r="Y38">
        <f t="shared" si="22"/>
        <v>2.16E-3</v>
      </c>
      <c r="AA38">
        <v>0</v>
      </c>
      <c r="AB38">
        <v>1485.19</v>
      </c>
      <c r="AC38">
        <v>744.56</v>
      </c>
      <c r="AD38">
        <v>0</v>
      </c>
      <c r="AE38">
        <v>0</v>
      </c>
      <c r="AF38">
        <v>83.1</v>
      </c>
      <c r="AG38">
        <v>12.62</v>
      </c>
      <c r="AH38">
        <v>0</v>
      </c>
      <c r="AI38">
        <v>1</v>
      </c>
      <c r="AJ38">
        <v>17.07</v>
      </c>
      <c r="AK38">
        <v>56.35</v>
      </c>
      <c r="AL38">
        <v>1</v>
      </c>
      <c r="AM38">
        <v>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6.0000000000000001E-3</v>
      </c>
      <c r="AU38" t="s">
        <v>25</v>
      </c>
      <c r="AV38">
        <v>0</v>
      </c>
      <c r="AW38">
        <v>2</v>
      </c>
      <c r="AX38">
        <v>55983758</v>
      </c>
      <c r="AY38">
        <v>1</v>
      </c>
      <c r="AZ38">
        <v>0</v>
      </c>
      <c r="BA38">
        <v>47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f>ROUND(Y38*Source!I33*DO38,9)</f>
        <v>0.38162879999999999</v>
      </c>
      <c r="CX38">
        <f>ROUND(Y38*Source!I33,9)</f>
        <v>3.024E-2</v>
      </c>
      <c r="CY38">
        <f>AB38</f>
        <v>1485.19</v>
      </c>
      <c r="CZ38">
        <f>AF38</f>
        <v>83.1</v>
      </c>
      <c r="DA38">
        <f>AJ38</f>
        <v>17.07</v>
      </c>
      <c r="DB38">
        <f t="shared" si="23"/>
        <v>0.18</v>
      </c>
      <c r="DC38">
        <f t="shared" si="24"/>
        <v>2.8799999999999999E-2</v>
      </c>
      <c r="DD38" t="s">
        <v>3</v>
      </c>
      <c r="DE38" t="s">
        <v>3</v>
      </c>
      <c r="DF38">
        <f t="shared" si="25"/>
        <v>0</v>
      </c>
      <c r="DG38">
        <f>ROUND(ROUND(AF38*AJ38,2)*CX38,2)</f>
        <v>42.9</v>
      </c>
      <c r="DH38">
        <f>ROUND(ROUND(AG38*AK38,2)*CX38,2)</f>
        <v>21.5</v>
      </c>
      <c r="DI38">
        <f t="shared" si="1"/>
        <v>0</v>
      </c>
      <c r="DJ38">
        <f>DG38</f>
        <v>42.9</v>
      </c>
      <c r="DK38">
        <v>0</v>
      </c>
      <c r="DL38" t="s">
        <v>658</v>
      </c>
      <c r="DM38">
        <v>0</v>
      </c>
      <c r="DN38" t="s">
        <v>653</v>
      </c>
      <c r="DO38">
        <v>12.62</v>
      </c>
    </row>
    <row r="39" spans="1:119" x14ac:dyDescent="0.2">
      <c r="A39">
        <f>ROW(Source!A34)</f>
        <v>34</v>
      </c>
      <c r="B39">
        <v>55929113</v>
      </c>
      <c r="C39">
        <v>55983760</v>
      </c>
      <c r="D39">
        <v>55424304</v>
      </c>
      <c r="E39">
        <v>1081</v>
      </c>
      <c r="F39">
        <v>1</v>
      </c>
      <c r="G39">
        <v>1081</v>
      </c>
      <c r="H39">
        <v>1</v>
      </c>
      <c r="I39" t="s">
        <v>651</v>
      </c>
      <c r="J39" t="s">
        <v>3</v>
      </c>
      <c r="K39" t="s">
        <v>652</v>
      </c>
      <c r="L39">
        <v>1191</v>
      </c>
      <c r="N39">
        <v>1013</v>
      </c>
      <c r="O39" t="s">
        <v>653</v>
      </c>
      <c r="P39" t="s">
        <v>653</v>
      </c>
      <c r="Q39">
        <v>1</v>
      </c>
      <c r="W39">
        <v>0</v>
      </c>
      <c r="X39">
        <v>476480486</v>
      </c>
      <c r="Y39">
        <f t="shared" si="22"/>
        <v>14.04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39</v>
      </c>
      <c r="AU39" t="s">
        <v>25</v>
      </c>
      <c r="AV39">
        <v>1</v>
      </c>
      <c r="AW39">
        <v>2</v>
      </c>
      <c r="AX39">
        <v>55983762</v>
      </c>
      <c r="AY39">
        <v>1</v>
      </c>
      <c r="AZ39">
        <v>0</v>
      </c>
      <c r="BA39">
        <v>49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ROUND(AT39*Source!I34*AH39*AL39,2)</f>
        <v>0</v>
      </c>
      <c r="CV39">
        <f>ROUND(Y39*Source!I34,9)</f>
        <v>0.1404</v>
      </c>
      <c r="CW39">
        <v>0</v>
      </c>
      <c r="CX39">
        <f>ROUND(Y39*Source!I34,9)</f>
        <v>0.1404</v>
      </c>
      <c r="CY39">
        <f>AD39</f>
        <v>0</v>
      </c>
      <c r="CZ39">
        <f>AH39</f>
        <v>0</v>
      </c>
      <c r="DA39">
        <f>AL39</f>
        <v>1</v>
      </c>
      <c r="DB39">
        <f t="shared" si="23"/>
        <v>0</v>
      </c>
      <c r="DC39">
        <f t="shared" si="24"/>
        <v>0</v>
      </c>
      <c r="DD39" t="s">
        <v>3</v>
      </c>
      <c r="DE39" t="s">
        <v>3</v>
      </c>
      <c r="DF39">
        <f t="shared" si="25"/>
        <v>0</v>
      </c>
      <c r="DG39">
        <f t="shared" ref="DG39:DG54" si="26">ROUND(ROUND(AF39,2)*CX39,2)</f>
        <v>0</v>
      </c>
      <c r="DH39">
        <f t="shared" ref="DH39:DH54" si="27">ROUND(ROUND(AG39,2)*CX39,2)</f>
        <v>0</v>
      </c>
      <c r="DI39">
        <f t="shared" si="1"/>
        <v>0</v>
      </c>
      <c r="DJ39">
        <f>DI39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ROW(Source!A35)</f>
        <v>35</v>
      </c>
      <c r="B40">
        <v>55929115</v>
      </c>
      <c r="C40">
        <v>55983760</v>
      </c>
      <c r="D40">
        <v>55424304</v>
      </c>
      <c r="E40">
        <v>1081</v>
      </c>
      <c r="F40">
        <v>1</v>
      </c>
      <c r="G40">
        <v>1081</v>
      </c>
      <c r="H40">
        <v>1</v>
      </c>
      <c r="I40" t="s">
        <v>651</v>
      </c>
      <c r="J40" t="s">
        <v>3</v>
      </c>
      <c r="K40" t="s">
        <v>652</v>
      </c>
      <c r="L40">
        <v>1191</v>
      </c>
      <c r="N40">
        <v>1013</v>
      </c>
      <c r="O40" t="s">
        <v>653</v>
      </c>
      <c r="P40" t="s">
        <v>653</v>
      </c>
      <c r="Q40">
        <v>1</v>
      </c>
      <c r="W40">
        <v>0</v>
      </c>
      <c r="X40">
        <v>476480486</v>
      </c>
      <c r="Y40">
        <f t="shared" si="22"/>
        <v>14.04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5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39</v>
      </c>
      <c r="AU40" t="s">
        <v>25</v>
      </c>
      <c r="AV40">
        <v>1</v>
      </c>
      <c r="AW40">
        <v>2</v>
      </c>
      <c r="AX40">
        <v>55983762</v>
      </c>
      <c r="AY40">
        <v>1</v>
      </c>
      <c r="AZ40">
        <v>0</v>
      </c>
      <c r="BA40">
        <v>50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U40">
        <f>ROUND(AT40*Source!I35*AH40*AL40,2)</f>
        <v>0</v>
      </c>
      <c r="CV40">
        <f>ROUND(Y40*Source!I35,9)</f>
        <v>0.1404</v>
      </c>
      <c r="CW40">
        <v>0</v>
      </c>
      <c r="CX40">
        <f>ROUND(Y40*Source!I35,9)</f>
        <v>0.1404</v>
      </c>
      <c r="CY40">
        <f>AD40</f>
        <v>0</v>
      </c>
      <c r="CZ40">
        <f>AH40</f>
        <v>0</v>
      </c>
      <c r="DA40">
        <f>AL40</f>
        <v>1</v>
      </c>
      <c r="DB40">
        <f t="shared" si="23"/>
        <v>0</v>
      </c>
      <c r="DC40">
        <f t="shared" si="24"/>
        <v>0</v>
      </c>
      <c r="DD40" t="s">
        <v>3</v>
      </c>
      <c r="DE40" t="s">
        <v>3</v>
      </c>
      <c r="DF40">
        <f t="shared" si="25"/>
        <v>0</v>
      </c>
      <c r="DG40">
        <f t="shared" si="26"/>
        <v>0</v>
      </c>
      <c r="DH40">
        <f t="shared" si="27"/>
        <v>0</v>
      </c>
      <c r="DI40">
        <f t="shared" si="1"/>
        <v>0</v>
      </c>
      <c r="DJ40">
        <f>DI40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ROW(Source!A36)</f>
        <v>36</v>
      </c>
      <c r="B41">
        <v>55929113</v>
      </c>
      <c r="C41">
        <v>55983763</v>
      </c>
      <c r="D41">
        <v>55424304</v>
      </c>
      <c r="E41">
        <v>1081</v>
      </c>
      <c r="F41">
        <v>1</v>
      </c>
      <c r="G41">
        <v>1081</v>
      </c>
      <c r="H41">
        <v>1</v>
      </c>
      <c r="I41" t="s">
        <v>651</v>
      </c>
      <c r="J41" t="s">
        <v>3</v>
      </c>
      <c r="K41" t="s">
        <v>652</v>
      </c>
      <c r="L41">
        <v>1191</v>
      </c>
      <c r="N41">
        <v>1013</v>
      </c>
      <c r="O41" t="s">
        <v>653</v>
      </c>
      <c r="P41" t="s">
        <v>653</v>
      </c>
      <c r="Q41">
        <v>1</v>
      </c>
      <c r="W41">
        <v>0</v>
      </c>
      <c r="X41">
        <v>476480486</v>
      </c>
      <c r="Y41">
        <f t="shared" si="22"/>
        <v>3.3479999999999999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9.3000000000000007</v>
      </c>
      <c r="AU41" t="s">
        <v>25</v>
      </c>
      <c r="AV41">
        <v>1</v>
      </c>
      <c r="AW41">
        <v>2</v>
      </c>
      <c r="AX41">
        <v>55983777</v>
      </c>
      <c r="AY41">
        <v>1</v>
      </c>
      <c r="AZ41">
        <v>0</v>
      </c>
      <c r="BA41">
        <v>51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ROUND(AT41*Source!I36*AH41*AL41,2)</f>
        <v>0</v>
      </c>
      <c r="CV41">
        <f>ROUND(Y41*Source!I36,9)</f>
        <v>13.391999999999999</v>
      </c>
      <c r="CW41">
        <v>0</v>
      </c>
      <c r="CX41">
        <f>ROUND(Y41*Source!I36,9)</f>
        <v>13.391999999999999</v>
      </c>
      <c r="CY41">
        <f>AD41</f>
        <v>0</v>
      </c>
      <c r="CZ41">
        <f>AH41</f>
        <v>0</v>
      </c>
      <c r="DA41">
        <f>AL41</f>
        <v>1</v>
      </c>
      <c r="DB41">
        <f t="shared" si="23"/>
        <v>0</v>
      </c>
      <c r="DC41">
        <f t="shared" si="24"/>
        <v>0</v>
      </c>
      <c r="DD41" t="s">
        <v>3</v>
      </c>
      <c r="DE41" t="s">
        <v>3</v>
      </c>
      <c r="DF41">
        <f t="shared" si="25"/>
        <v>0</v>
      </c>
      <c r="DG41">
        <f t="shared" si="26"/>
        <v>0</v>
      </c>
      <c r="DH41">
        <f t="shared" si="27"/>
        <v>0</v>
      </c>
      <c r="DI41">
        <f t="shared" si="1"/>
        <v>0</v>
      </c>
      <c r="DJ41">
        <f>DI41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ROW(Source!A36)</f>
        <v>36</v>
      </c>
      <c r="B42">
        <v>55929113</v>
      </c>
      <c r="C42">
        <v>55983763</v>
      </c>
      <c r="D42">
        <v>55489513</v>
      </c>
      <c r="E42">
        <v>1</v>
      </c>
      <c r="F42">
        <v>1</v>
      </c>
      <c r="G42">
        <v>1081</v>
      </c>
      <c r="H42">
        <v>2</v>
      </c>
      <c r="I42" t="s">
        <v>654</v>
      </c>
      <c r="J42" t="s">
        <v>655</v>
      </c>
      <c r="K42" t="s">
        <v>656</v>
      </c>
      <c r="L42">
        <v>1368</v>
      </c>
      <c r="N42">
        <v>1011</v>
      </c>
      <c r="O42" t="s">
        <v>657</v>
      </c>
      <c r="P42" t="s">
        <v>657</v>
      </c>
      <c r="Q42">
        <v>1</v>
      </c>
      <c r="W42">
        <v>0</v>
      </c>
      <c r="X42">
        <v>-1520980008</v>
      </c>
      <c r="Y42">
        <f t="shared" si="22"/>
        <v>0.14399999999999999</v>
      </c>
      <c r="AA42">
        <v>0</v>
      </c>
      <c r="AB42">
        <v>120.23</v>
      </c>
      <c r="AC42">
        <v>13.21</v>
      </c>
      <c r="AD42">
        <v>0</v>
      </c>
      <c r="AE42">
        <v>0</v>
      </c>
      <c r="AF42">
        <v>114.83</v>
      </c>
      <c r="AG42">
        <v>12.62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0.4</v>
      </c>
      <c r="AU42" t="s">
        <v>25</v>
      </c>
      <c r="AV42">
        <v>0</v>
      </c>
      <c r="AW42">
        <v>2</v>
      </c>
      <c r="AX42">
        <v>55983778</v>
      </c>
      <c r="AY42">
        <v>1</v>
      </c>
      <c r="AZ42">
        <v>0</v>
      </c>
      <c r="BA42">
        <v>52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ROUND(Y42*Source!I36*DO42,9)</f>
        <v>7.26912</v>
      </c>
      <c r="CX42">
        <f>ROUND(Y42*Source!I36,9)</f>
        <v>0.57599999999999996</v>
      </c>
      <c r="CY42">
        <f>AB42</f>
        <v>120.23</v>
      </c>
      <c r="CZ42">
        <f>AF42</f>
        <v>114.83</v>
      </c>
      <c r="DA42">
        <f>AJ42</f>
        <v>1</v>
      </c>
      <c r="DB42">
        <f t="shared" si="23"/>
        <v>16.534800000000001</v>
      </c>
      <c r="DC42">
        <f t="shared" si="24"/>
        <v>1.8180000000000001</v>
      </c>
      <c r="DD42" t="s">
        <v>3</v>
      </c>
      <c r="DE42" t="s">
        <v>3</v>
      </c>
      <c r="DF42">
        <f t="shared" si="25"/>
        <v>0</v>
      </c>
      <c r="DG42">
        <f t="shared" si="26"/>
        <v>66.14</v>
      </c>
      <c r="DH42">
        <f t="shared" si="27"/>
        <v>7.27</v>
      </c>
      <c r="DI42">
        <f t="shared" si="1"/>
        <v>0</v>
      </c>
      <c r="DJ42">
        <f>DG42</f>
        <v>66.14</v>
      </c>
      <c r="DK42">
        <v>0</v>
      </c>
      <c r="DL42" t="s">
        <v>658</v>
      </c>
      <c r="DM42">
        <v>0</v>
      </c>
      <c r="DN42" t="s">
        <v>653</v>
      </c>
      <c r="DO42">
        <v>12.62</v>
      </c>
    </row>
    <row r="43" spans="1:119" x14ac:dyDescent="0.2">
      <c r="A43">
        <f>ROW(Source!A36)</f>
        <v>36</v>
      </c>
      <c r="B43">
        <v>55929113</v>
      </c>
      <c r="C43">
        <v>55983763</v>
      </c>
      <c r="D43">
        <v>55459261</v>
      </c>
      <c r="E43">
        <v>1</v>
      </c>
      <c r="F43">
        <v>1</v>
      </c>
      <c r="G43">
        <v>1081</v>
      </c>
      <c r="H43">
        <v>3</v>
      </c>
      <c r="I43" t="s">
        <v>665</v>
      </c>
      <c r="J43" t="s">
        <v>666</v>
      </c>
      <c r="K43" t="s">
        <v>667</v>
      </c>
      <c r="L43">
        <v>1348</v>
      </c>
      <c r="N43">
        <v>1009</v>
      </c>
      <c r="O43" t="s">
        <v>538</v>
      </c>
      <c r="P43" t="s">
        <v>538</v>
      </c>
      <c r="Q43">
        <v>1000</v>
      </c>
      <c r="W43">
        <v>0</v>
      </c>
      <c r="X43">
        <v>-2092697376</v>
      </c>
      <c r="Y43">
        <f t="shared" ref="Y43:Y53" si="28">((AT43*1)*0)</f>
        <v>0</v>
      </c>
      <c r="AA43">
        <v>1219.68</v>
      </c>
      <c r="AB43">
        <v>0</v>
      </c>
      <c r="AC43">
        <v>0</v>
      </c>
      <c r="AD43">
        <v>0</v>
      </c>
      <c r="AE43">
        <v>1219.68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2.9999999999999997E-4</v>
      </c>
      <c r="AU43" t="s">
        <v>24</v>
      </c>
      <c r="AV43">
        <v>0</v>
      </c>
      <c r="AW43">
        <v>2</v>
      </c>
      <c r="AX43">
        <v>55983779</v>
      </c>
      <c r="AY43">
        <v>1</v>
      </c>
      <c r="AZ43">
        <v>0</v>
      </c>
      <c r="BA43">
        <v>53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ROUND(Y43*Source!I36,9)</f>
        <v>0</v>
      </c>
      <c r="CY43">
        <f t="shared" ref="CY43:CY53" si="29">AA43</f>
        <v>1219.68</v>
      </c>
      <c r="CZ43">
        <f t="shared" ref="CZ43:CZ53" si="30">AE43</f>
        <v>1219.68</v>
      </c>
      <c r="DA43">
        <f t="shared" ref="DA43:DA53" si="31">AI43</f>
        <v>1</v>
      </c>
      <c r="DB43">
        <f t="shared" ref="DB43:DB53" si="32">ROUND(((ROUND(AT43*CZ43,2)*1)*0),6)</f>
        <v>0</v>
      </c>
      <c r="DC43">
        <f t="shared" ref="DC43:DC53" si="33">ROUND(((ROUND(AT43*AG43,2)*1)*0),6)</f>
        <v>0</v>
      </c>
      <c r="DD43" t="s">
        <v>3</v>
      </c>
      <c r="DE43" t="s">
        <v>3</v>
      </c>
      <c r="DF43">
        <f t="shared" si="25"/>
        <v>0</v>
      </c>
      <c r="DG43">
        <f t="shared" si="26"/>
        <v>0</v>
      </c>
      <c r="DH43">
        <f t="shared" si="27"/>
        <v>0</v>
      </c>
      <c r="DI43">
        <f t="shared" si="1"/>
        <v>0</v>
      </c>
      <c r="DJ43">
        <f t="shared" ref="DJ43:DJ53" si="34">DF43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ROW(Source!A36)</f>
        <v>36</v>
      </c>
      <c r="B44">
        <v>55929113</v>
      </c>
      <c r="C44">
        <v>55983763</v>
      </c>
      <c r="D44">
        <v>55461230</v>
      </c>
      <c r="E44">
        <v>1</v>
      </c>
      <c r="F44">
        <v>1</v>
      </c>
      <c r="G44">
        <v>1081</v>
      </c>
      <c r="H44">
        <v>3</v>
      </c>
      <c r="I44" t="s">
        <v>668</v>
      </c>
      <c r="J44" t="s">
        <v>669</v>
      </c>
      <c r="K44" t="s">
        <v>670</v>
      </c>
      <c r="L44">
        <v>1346</v>
      </c>
      <c r="N44">
        <v>1009</v>
      </c>
      <c r="O44" t="s">
        <v>175</v>
      </c>
      <c r="P44" t="s">
        <v>175</v>
      </c>
      <c r="Q44">
        <v>1</v>
      </c>
      <c r="W44">
        <v>0</v>
      </c>
      <c r="X44">
        <v>1561715650</v>
      </c>
      <c r="Y44">
        <f t="shared" si="28"/>
        <v>0</v>
      </c>
      <c r="AA44">
        <v>15.11</v>
      </c>
      <c r="AB44">
        <v>0</v>
      </c>
      <c r="AC44">
        <v>0</v>
      </c>
      <c r="AD44">
        <v>0</v>
      </c>
      <c r="AE44">
        <v>15.11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-2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0.03</v>
      </c>
      <c r="AU44" t="s">
        <v>24</v>
      </c>
      <c r="AV44">
        <v>0</v>
      </c>
      <c r="AW44">
        <v>2</v>
      </c>
      <c r="AX44">
        <v>55983780</v>
      </c>
      <c r="AY44">
        <v>1</v>
      </c>
      <c r="AZ44">
        <v>0</v>
      </c>
      <c r="BA44">
        <v>54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ROUND(Y44*Source!I36,9)</f>
        <v>0</v>
      </c>
      <c r="CY44">
        <f t="shared" si="29"/>
        <v>15.11</v>
      </c>
      <c r="CZ44">
        <f t="shared" si="30"/>
        <v>15.11</v>
      </c>
      <c r="DA44">
        <f t="shared" si="31"/>
        <v>1</v>
      </c>
      <c r="DB44">
        <f t="shared" si="32"/>
        <v>0</v>
      </c>
      <c r="DC44">
        <f t="shared" si="33"/>
        <v>0</v>
      </c>
      <c r="DD44" t="s">
        <v>3</v>
      </c>
      <c r="DE44" t="s">
        <v>3</v>
      </c>
      <c r="DF44">
        <f t="shared" si="25"/>
        <v>0</v>
      </c>
      <c r="DG44">
        <f t="shared" si="26"/>
        <v>0</v>
      </c>
      <c r="DH44">
        <f t="shared" si="27"/>
        <v>0</v>
      </c>
      <c r="DI44">
        <f t="shared" si="1"/>
        <v>0</v>
      </c>
      <c r="DJ44">
        <f t="shared" si="34"/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ROW(Source!A36)</f>
        <v>36</v>
      </c>
      <c r="B45">
        <v>55929113</v>
      </c>
      <c r="C45">
        <v>55983763</v>
      </c>
      <c r="D45">
        <v>55459400</v>
      </c>
      <c r="E45">
        <v>1</v>
      </c>
      <c r="F45">
        <v>1</v>
      </c>
      <c r="G45">
        <v>1081</v>
      </c>
      <c r="H45">
        <v>3</v>
      </c>
      <c r="I45" t="s">
        <v>671</v>
      </c>
      <c r="J45" t="s">
        <v>672</v>
      </c>
      <c r="K45" t="s">
        <v>673</v>
      </c>
      <c r="L45">
        <v>1346</v>
      </c>
      <c r="N45">
        <v>1009</v>
      </c>
      <c r="O45" t="s">
        <v>175</v>
      </c>
      <c r="P45" t="s">
        <v>175</v>
      </c>
      <c r="Q45">
        <v>1</v>
      </c>
      <c r="W45">
        <v>0</v>
      </c>
      <c r="X45">
        <v>-2129869794</v>
      </c>
      <c r="Y45">
        <f t="shared" si="28"/>
        <v>0</v>
      </c>
      <c r="AA45">
        <v>16.690000000000001</v>
      </c>
      <c r="AB45">
        <v>0</v>
      </c>
      <c r="AC45">
        <v>0</v>
      </c>
      <c r="AD45">
        <v>0</v>
      </c>
      <c r="AE45">
        <v>16.690000000000001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0.01</v>
      </c>
      <c r="AU45" t="s">
        <v>24</v>
      </c>
      <c r="AV45">
        <v>0</v>
      </c>
      <c r="AW45">
        <v>2</v>
      </c>
      <c r="AX45">
        <v>55983781</v>
      </c>
      <c r="AY45">
        <v>1</v>
      </c>
      <c r="AZ45">
        <v>0</v>
      </c>
      <c r="BA45">
        <v>55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ROUND(Y45*Source!I36,9)</f>
        <v>0</v>
      </c>
      <c r="CY45">
        <f t="shared" si="29"/>
        <v>16.690000000000001</v>
      </c>
      <c r="CZ45">
        <f t="shared" si="30"/>
        <v>16.690000000000001</v>
      </c>
      <c r="DA45">
        <f t="shared" si="31"/>
        <v>1</v>
      </c>
      <c r="DB45">
        <f t="shared" si="32"/>
        <v>0</v>
      </c>
      <c r="DC45">
        <f t="shared" si="33"/>
        <v>0</v>
      </c>
      <c r="DD45" t="s">
        <v>3</v>
      </c>
      <c r="DE45" t="s">
        <v>3</v>
      </c>
      <c r="DF45">
        <f t="shared" si="25"/>
        <v>0</v>
      </c>
      <c r="DG45">
        <f t="shared" si="26"/>
        <v>0</v>
      </c>
      <c r="DH45">
        <f t="shared" si="27"/>
        <v>0</v>
      </c>
      <c r="DI45">
        <f t="shared" si="1"/>
        <v>0</v>
      </c>
      <c r="DJ45">
        <f t="shared" si="34"/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ROW(Source!A36)</f>
        <v>36</v>
      </c>
      <c r="B46">
        <v>55929113</v>
      </c>
      <c r="C46">
        <v>55983763</v>
      </c>
      <c r="D46">
        <v>55459485</v>
      </c>
      <c r="E46">
        <v>1</v>
      </c>
      <c r="F46">
        <v>1</v>
      </c>
      <c r="G46">
        <v>1081</v>
      </c>
      <c r="H46">
        <v>3</v>
      </c>
      <c r="I46" t="s">
        <v>674</v>
      </c>
      <c r="J46" t="s">
        <v>675</v>
      </c>
      <c r="K46" t="s">
        <v>676</v>
      </c>
      <c r="L46">
        <v>1348</v>
      </c>
      <c r="N46">
        <v>1009</v>
      </c>
      <c r="O46" t="s">
        <v>538</v>
      </c>
      <c r="P46" t="s">
        <v>538</v>
      </c>
      <c r="Q46">
        <v>1000</v>
      </c>
      <c r="W46">
        <v>0</v>
      </c>
      <c r="X46">
        <v>1193527006</v>
      </c>
      <c r="Y46">
        <f t="shared" si="28"/>
        <v>0</v>
      </c>
      <c r="AA46">
        <v>17722.25</v>
      </c>
      <c r="AB46">
        <v>0</v>
      </c>
      <c r="AC46">
        <v>0</v>
      </c>
      <c r="AD46">
        <v>0</v>
      </c>
      <c r="AE46">
        <v>17722.25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2.0000000000000002E-5</v>
      </c>
      <c r="AU46" t="s">
        <v>24</v>
      </c>
      <c r="AV46">
        <v>0</v>
      </c>
      <c r="AW46">
        <v>2</v>
      </c>
      <c r="AX46">
        <v>55983782</v>
      </c>
      <c r="AY46">
        <v>1</v>
      </c>
      <c r="AZ46">
        <v>0</v>
      </c>
      <c r="BA46">
        <v>56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ROUND(Y46*Source!I36,9)</f>
        <v>0</v>
      </c>
      <c r="CY46">
        <f t="shared" si="29"/>
        <v>17722.25</v>
      </c>
      <c r="CZ46">
        <f t="shared" si="30"/>
        <v>17722.25</v>
      </c>
      <c r="DA46">
        <f t="shared" si="31"/>
        <v>1</v>
      </c>
      <c r="DB46">
        <f t="shared" si="32"/>
        <v>0</v>
      </c>
      <c r="DC46">
        <f t="shared" si="33"/>
        <v>0</v>
      </c>
      <c r="DD46" t="s">
        <v>3</v>
      </c>
      <c r="DE46" t="s">
        <v>3</v>
      </c>
      <c r="DF46">
        <f t="shared" si="25"/>
        <v>0</v>
      </c>
      <c r="DG46">
        <f t="shared" si="26"/>
        <v>0</v>
      </c>
      <c r="DH46">
        <f t="shared" si="27"/>
        <v>0</v>
      </c>
      <c r="DI46">
        <f t="shared" si="1"/>
        <v>0</v>
      </c>
      <c r="DJ46">
        <f t="shared" si="34"/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ROW(Source!A36)</f>
        <v>36</v>
      </c>
      <c r="B47">
        <v>55929113</v>
      </c>
      <c r="C47">
        <v>55983763</v>
      </c>
      <c r="D47">
        <v>55466000</v>
      </c>
      <c r="E47">
        <v>1</v>
      </c>
      <c r="F47">
        <v>1</v>
      </c>
      <c r="G47">
        <v>1081</v>
      </c>
      <c r="H47">
        <v>3</v>
      </c>
      <c r="I47" t="s">
        <v>677</v>
      </c>
      <c r="J47" t="s">
        <v>678</v>
      </c>
      <c r="K47" t="s">
        <v>679</v>
      </c>
      <c r="L47">
        <v>1355</v>
      </c>
      <c r="N47">
        <v>1010</v>
      </c>
      <c r="O47" t="s">
        <v>60</v>
      </c>
      <c r="P47" t="s">
        <v>60</v>
      </c>
      <c r="Q47">
        <v>100</v>
      </c>
      <c r="W47">
        <v>0</v>
      </c>
      <c r="X47">
        <v>436393287</v>
      </c>
      <c r="Y47">
        <f t="shared" si="28"/>
        <v>0</v>
      </c>
      <c r="AA47">
        <v>120.19</v>
      </c>
      <c r="AB47">
        <v>0</v>
      </c>
      <c r="AC47">
        <v>0</v>
      </c>
      <c r="AD47">
        <v>0</v>
      </c>
      <c r="AE47">
        <v>120.19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0.1</v>
      </c>
      <c r="AU47" t="s">
        <v>24</v>
      </c>
      <c r="AV47">
        <v>0</v>
      </c>
      <c r="AW47">
        <v>2</v>
      </c>
      <c r="AX47">
        <v>55983783</v>
      </c>
      <c r="AY47">
        <v>1</v>
      </c>
      <c r="AZ47">
        <v>0</v>
      </c>
      <c r="BA47">
        <v>57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ROUND(Y47*Source!I36,9)</f>
        <v>0</v>
      </c>
      <c r="CY47">
        <f t="shared" si="29"/>
        <v>120.19</v>
      </c>
      <c r="CZ47">
        <f t="shared" si="30"/>
        <v>120.19</v>
      </c>
      <c r="DA47">
        <f t="shared" si="31"/>
        <v>1</v>
      </c>
      <c r="DB47">
        <f t="shared" si="32"/>
        <v>0</v>
      </c>
      <c r="DC47">
        <f t="shared" si="33"/>
        <v>0</v>
      </c>
      <c r="DD47" t="s">
        <v>3</v>
      </c>
      <c r="DE47" t="s">
        <v>3</v>
      </c>
      <c r="DF47">
        <f t="shared" si="25"/>
        <v>0</v>
      </c>
      <c r="DG47">
        <f t="shared" si="26"/>
        <v>0</v>
      </c>
      <c r="DH47">
        <f t="shared" si="27"/>
        <v>0</v>
      </c>
      <c r="DI47">
        <f t="shared" si="1"/>
        <v>0</v>
      </c>
      <c r="DJ47">
        <f t="shared" si="34"/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ROW(Source!A36)</f>
        <v>36</v>
      </c>
      <c r="B48">
        <v>55929113</v>
      </c>
      <c r="C48">
        <v>55983763</v>
      </c>
      <c r="D48">
        <v>55459793</v>
      </c>
      <c r="E48">
        <v>1</v>
      </c>
      <c r="F48">
        <v>1</v>
      </c>
      <c r="G48">
        <v>1081</v>
      </c>
      <c r="H48">
        <v>3</v>
      </c>
      <c r="I48" t="s">
        <v>662</v>
      </c>
      <c r="J48" t="s">
        <v>663</v>
      </c>
      <c r="K48" t="s">
        <v>664</v>
      </c>
      <c r="L48">
        <v>1348</v>
      </c>
      <c r="N48">
        <v>1009</v>
      </c>
      <c r="O48" t="s">
        <v>538</v>
      </c>
      <c r="P48" t="s">
        <v>538</v>
      </c>
      <c r="Q48">
        <v>1000</v>
      </c>
      <c r="W48">
        <v>0</v>
      </c>
      <c r="X48">
        <v>-761454284</v>
      </c>
      <c r="Y48">
        <f t="shared" si="28"/>
        <v>0</v>
      </c>
      <c r="AA48">
        <v>64123.05</v>
      </c>
      <c r="AB48">
        <v>0</v>
      </c>
      <c r="AC48">
        <v>0</v>
      </c>
      <c r="AD48">
        <v>0</v>
      </c>
      <c r="AE48">
        <v>64123.05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6.0000000000000002E-5</v>
      </c>
      <c r="AU48" t="s">
        <v>24</v>
      </c>
      <c r="AV48">
        <v>0</v>
      </c>
      <c r="AW48">
        <v>2</v>
      </c>
      <c r="AX48">
        <v>55983784</v>
      </c>
      <c r="AY48">
        <v>1</v>
      </c>
      <c r="AZ48">
        <v>0</v>
      </c>
      <c r="BA48">
        <v>58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ROUND(Y48*Source!I36,9)</f>
        <v>0</v>
      </c>
      <c r="CY48">
        <f t="shared" si="29"/>
        <v>64123.05</v>
      </c>
      <c r="CZ48">
        <f t="shared" si="30"/>
        <v>64123.05</v>
      </c>
      <c r="DA48">
        <f t="shared" si="31"/>
        <v>1</v>
      </c>
      <c r="DB48">
        <f t="shared" si="32"/>
        <v>0</v>
      </c>
      <c r="DC48">
        <f t="shared" si="33"/>
        <v>0</v>
      </c>
      <c r="DD48" t="s">
        <v>3</v>
      </c>
      <c r="DE48" t="s">
        <v>3</v>
      </c>
      <c r="DF48">
        <f t="shared" si="25"/>
        <v>0</v>
      </c>
      <c r="DG48">
        <f t="shared" si="26"/>
        <v>0</v>
      </c>
      <c r="DH48">
        <f t="shared" si="27"/>
        <v>0</v>
      </c>
      <c r="DI48">
        <f t="shared" si="1"/>
        <v>0</v>
      </c>
      <c r="DJ48">
        <f t="shared" si="34"/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ROW(Source!A36)</f>
        <v>36</v>
      </c>
      <c r="B49">
        <v>55929113</v>
      </c>
      <c r="C49">
        <v>55983763</v>
      </c>
      <c r="D49">
        <v>55459801</v>
      </c>
      <c r="E49">
        <v>1</v>
      </c>
      <c r="F49">
        <v>1</v>
      </c>
      <c r="G49">
        <v>1081</v>
      </c>
      <c r="H49">
        <v>3</v>
      </c>
      <c r="I49" t="s">
        <v>680</v>
      </c>
      <c r="J49" t="s">
        <v>681</v>
      </c>
      <c r="K49" t="s">
        <v>682</v>
      </c>
      <c r="L49">
        <v>1348</v>
      </c>
      <c r="N49">
        <v>1009</v>
      </c>
      <c r="O49" t="s">
        <v>538</v>
      </c>
      <c r="P49" t="s">
        <v>538</v>
      </c>
      <c r="Q49">
        <v>1000</v>
      </c>
      <c r="W49">
        <v>0</v>
      </c>
      <c r="X49">
        <v>-148386787</v>
      </c>
      <c r="Y49">
        <f t="shared" si="28"/>
        <v>0</v>
      </c>
      <c r="AA49">
        <v>81241.14</v>
      </c>
      <c r="AB49">
        <v>0</v>
      </c>
      <c r="AC49">
        <v>0</v>
      </c>
      <c r="AD49">
        <v>0</v>
      </c>
      <c r="AE49">
        <v>81241.14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1E-4</v>
      </c>
      <c r="AU49" t="s">
        <v>24</v>
      </c>
      <c r="AV49">
        <v>0</v>
      </c>
      <c r="AW49">
        <v>2</v>
      </c>
      <c r="AX49">
        <v>55983785</v>
      </c>
      <c r="AY49">
        <v>1</v>
      </c>
      <c r="AZ49">
        <v>0</v>
      </c>
      <c r="BA49">
        <v>59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ROUND(Y49*Source!I36,9)</f>
        <v>0</v>
      </c>
      <c r="CY49">
        <f t="shared" si="29"/>
        <v>81241.14</v>
      </c>
      <c r="CZ49">
        <f t="shared" si="30"/>
        <v>81241.14</v>
      </c>
      <c r="DA49">
        <f t="shared" si="31"/>
        <v>1</v>
      </c>
      <c r="DB49">
        <f t="shared" si="32"/>
        <v>0</v>
      </c>
      <c r="DC49">
        <f t="shared" si="33"/>
        <v>0</v>
      </c>
      <c r="DD49" t="s">
        <v>3</v>
      </c>
      <c r="DE49" t="s">
        <v>3</v>
      </c>
      <c r="DF49">
        <f t="shared" si="25"/>
        <v>0</v>
      </c>
      <c r="DG49">
        <f t="shared" si="26"/>
        <v>0</v>
      </c>
      <c r="DH49">
        <f t="shared" si="27"/>
        <v>0</v>
      </c>
      <c r="DI49">
        <f t="shared" si="1"/>
        <v>0</v>
      </c>
      <c r="DJ49">
        <f t="shared" si="34"/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ROW(Source!A36)</f>
        <v>36</v>
      </c>
      <c r="B50">
        <v>55929113</v>
      </c>
      <c r="C50">
        <v>55983763</v>
      </c>
      <c r="D50">
        <v>55482166</v>
      </c>
      <c r="E50">
        <v>1</v>
      </c>
      <c r="F50">
        <v>1</v>
      </c>
      <c r="G50">
        <v>1081</v>
      </c>
      <c r="H50">
        <v>3</v>
      </c>
      <c r="I50" t="s">
        <v>683</v>
      </c>
      <c r="J50" t="s">
        <v>684</v>
      </c>
      <c r="K50" t="s">
        <v>685</v>
      </c>
      <c r="L50">
        <v>1301</v>
      </c>
      <c r="N50">
        <v>1003</v>
      </c>
      <c r="O50" t="s">
        <v>486</v>
      </c>
      <c r="P50" t="s">
        <v>486</v>
      </c>
      <c r="Q50">
        <v>1</v>
      </c>
      <c r="W50">
        <v>0</v>
      </c>
      <c r="X50">
        <v>876831867</v>
      </c>
      <c r="Y50">
        <f t="shared" si="28"/>
        <v>0</v>
      </c>
      <c r="AA50">
        <v>0.69</v>
      </c>
      <c r="AB50">
        <v>0</v>
      </c>
      <c r="AC50">
        <v>0</v>
      </c>
      <c r="AD50">
        <v>0</v>
      </c>
      <c r="AE50">
        <v>0.69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5.91</v>
      </c>
      <c r="AU50" t="s">
        <v>24</v>
      </c>
      <c r="AV50">
        <v>0</v>
      </c>
      <c r="AW50">
        <v>2</v>
      </c>
      <c r="AX50">
        <v>55983786</v>
      </c>
      <c r="AY50">
        <v>1</v>
      </c>
      <c r="AZ50">
        <v>0</v>
      </c>
      <c r="BA50">
        <v>60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ROUND(Y50*Source!I36,9)</f>
        <v>0</v>
      </c>
      <c r="CY50">
        <f t="shared" si="29"/>
        <v>0.69</v>
      </c>
      <c r="CZ50">
        <f t="shared" si="30"/>
        <v>0.69</v>
      </c>
      <c r="DA50">
        <f t="shared" si="31"/>
        <v>1</v>
      </c>
      <c r="DB50">
        <f t="shared" si="32"/>
        <v>0</v>
      </c>
      <c r="DC50">
        <f t="shared" si="33"/>
        <v>0</v>
      </c>
      <c r="DD50" t="s">
        <v>3</v>
      </c>
      <c r="DE50" t="s">
        <v>3</v>
      </c>
      <c r="DF50">
        <f t="shared" si="25"/>
        <v>0</v>
      </c>
      <c r="DG50">
        <f t="shared" si="26"/>
        <v>0</v>
      </c>
      <c r="DH50">
        <f t="shared" si="27"/>
        <v>0</v>
      </c>
      <c r="DI50">
        <f t="shared" si="1"/>
        <v>0</v>
      </c>
      <c r="DJ50">
        <f t="shared" si="34"/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ROW(Source!A36)</f>
        <v>36</v>
      </c>
      <c r="B51">
        <v>55929113</v>
      </c>
      <c r="C51">
        <v>55983763</v>
      </c>
      <c r="D51">
        <v>55482233</v>
      </c>
      <c r="E51">
        <v>1</v>
      </c>
      <c r="F51">
        <v>1</v>
      </c>
      <c r="G51">
        <v>1081</v>
      </c>
      <c r="H51">
        <v>3</v>
      </c>
      <c r="I51" t="s">
        <v>686</v>
      </c>
      <c r="J51" t="s">
        <v>687</v>
      </c>
      <c r="K51" t="s">
        <v>688</v>
      </c>
      <c r="L51">
        <v>1346</v>
      </c>
      <c r="N51">
        <v>1009</v>
      </c>
      <c r="O51" t="s">
        <v>175</v>
      </c>
      <c r="P51" t="s">
        <v>175</v>
      </c>
      <c r="Q51">
        <v>1</v>
      </c>
      <c r="W51">
        <v>0</v>
      </c>
      <c r="X51">
        <v>1566362712</v>
      </c>
      <c r="Y51">
        <f t="shared" si="28"/>
        <v>0</v>
      </c>
      <c r="AA51">
        <v>493.08</v>
      </c>
      <c r="AB51">
        <v>0</v>
      </c>
      <c r="AC51">
        <v>0</v>
      </c>
      <c r="AD51">
        <v>0</v>
      </c>
      <c r="AE51">
        <v>493.08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0.02</v>
      </c>
      <c r="AU51" t="s">
        <v>24</v>
      </c>
      <c r="AV51">
        <v>0</v>
      </c>
      <c r="AW51">
        <v>2</v>
      </c>
      <c r="AX51">
        <v>55983787</v>
      </c>
      <c r="AY51">
        <v>1</v>
      </c>
      <c r="AZ51">
        <v>0</v>
      </c>
      <c r="BA51">
        <v>61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ROUND(Y51*Source!I36,9)</f>
        <v>0</v>
      </c>
      <c r="CY51">
        <f t="shared" si="29"/>
        <v>493.08</v>
      </c>
      <c r="CZ51">
        <f t="shared" si="30"/>
        <v>493.08</v>
      </c>
      <c r="DA51">
        <f t="shared" si="31"/>
        <v>1</v>
      </c>
      <c r="DB51">
        <f t="shared" si="32"/>
        <v>0</v>
      </c>
      <c r="DC51">
        <f t="shared" si="33"/>
        <v>0</v>
      </c>
      <c r="DD51" t="s">
        <v>3</v>
      </c>
      <c r="DE51" t="s">
        <v>3</v>
      </c>
      <c r="DF51">
        <f t="shared" si="25"/>
        <v>0</v>
      </c>
      <c r="DG51">
        <f t="shared" si="26"/>
        <v>0</v>
      </c>
      <c r="DH51">
        <f t="shared" si="27"/>
        <v>0</v>
      </c>
      <c r="DI51">
        <f t="shared" si="1"/>
        <v>0</v>
      </c>
      <c r="DJ51">
        <f t="shared" si="34"/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ROW(Source!A36)</f>
        <v>36</v>
      </c>
      <c r="B52">
        <v>55929113</v>
      </c>
      <c r="C52">
        <v>55983763</v>
      </c>
      <c r="D52">
        <v>55481799</v>
      </c>
      <c r="E52">
        <v>1</v>
      </c>
      <c r="F52">
        <v>1</v>
      </c>
      <c r="G52">
        <v>1081</v>
      </c>
      <c r="H52">
        <v>3</v>
      </c>
      <c r="I52" t="s">
        <v>689</v>
      </c>
      <c r="J52" t="s">
        <v>690</v>
      </c>
      <c r="K52" t="s">
        <v>691</v>
      </c>
      <c r="L52">
        <v>1355</v>
      </c>
      <c r="N52">
        <v>1010</v>
      </c>
      <c r="O52" t="s">
        <v>60</v>
      </c>
      <c r="P52" t="s">
        <v>60</v>
      </c>
      <c r="Q52">
        <v>100</v>
      </c>
      <c r="W52">
        <v>0</v>
      </c>
      <c r="X52">
        <v>-846071348</v>
      </c>
      <c r="Y52">
        <f t="shared" si="28"/>
        <v>0</v>
      </c>
      <c r="AA52">
        <v>413.16</v>
      </c>
      <c r="AB52">
        <v>0</v>
      </c>
      <c r="AC52">
        <v>0</v>
      </c>
      <c r="AD52">
        <v>0</v>
      </c>
      <c r="AE52">
        <v>413.16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0.04</v>
      </c>
      <c r="AU52" t="s">
        <v>24</v>
      </c>
      <c r="AV52">
        <v>0</v>
      </c>
      <c r="AW52">
        <v>2</v>
      </c>
      <c r="AX52">
        <v>55983788</v>
      </c>
      <c r="AY52">
        <v>1</v>
      </c>
      <c r="AZ52">
        <v>0</v>
      </c>
      <c r="BA52">
        <v>62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ROUND(Y52*Source!I36,9)</f>
        <v>0</v>
      </c>
      <c r="CY52">
        <f t="shared" si="29"/>
        <v>413.16</v>
      </c>
      <c r="CZ52">
        <f t="shared" si="30"/>
        <v>413.16</v>
      </c>
      <c r="DA52">
        <f t="shared" si="31"/>
        <v>1</v>
      </c>
      <c r="DB52">
        <f t="shared" si="32"/>
        <v>0</v>
      </c>
      <c r="DC52">
        <f t="shared" si="33"/>
        <v>0</v>
      </c>
      <c r="DD52" t="s">
        <v>3</v>
      </c>
      <c r="DE52" t="s">
        <v>3</v>
      </c>
      <c r="DF52">
        <f t="shared" si="25"/>
        <v>0</v>
      </c>
      <c r="DG52">
        <f t="shared" si="26"/>
        <v>0</v>
      </c>
      <c r="DH52">
        <f t="shared" si="27"/>
        <v>0</v>
      </c>
      <c r="DI52">
        <f t="shared" si="1"/>
        <v>0</v>
      </c>
      <c r="DJ52">
        <f t="shared" si="34"/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ROW(Source!A36)</f>
        <v>36</v>
      </c>
      <c r="B53">
        <v>55929113</v>
      </c>
      <c r="C53">
        <v>55983763</v>
      </c>
      <c r="D53">
        <v>55424290</v>
      </c>
      <c r="E53">
        <v>1081</v>
      </c>
      <c r="F53">
        <v>1</v>
      </c>
      <c r="G53">
        <v>1081</v>
      </c>
      <c r="H53">
        <v>3</v>
      </c>
      <c r="I53" t="s">
        <v>692</v>
      </c>
      <c r="J53" t="s">
        <v>3</v>
      </c>
      <c r="K53" t="s">
        <v>693</v>
      </c>
      <c r="L53">
        <v>1348</v>
      </c>
      <c r="N53">
        <v>1009</v>
      </c>
      <c r="O53" t="s">
        <v>538</v>
      </c>
      <c r="P53" t="s">
        <v>538</v>
      </c>
      <c r="Q53">
        <v>1000</v>
      </c>
      <c r="W53">
        <v>0</v>
      </c>
      <c r="X53">
        <v>-783086922</v>
      </c>
      <c r="Y53">
        <f t="shared" si="28"/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1E-3</v>
      </c>
      <c r="AU53" t="s">
        <v>24</v>
      </c>
      <c r="AV53">
        <v>0</v>
      </c>
      <c r="AW53">
        <v>2</v>
      </c>
      <c r="AX53">
        <v>55983792</v>
      </c>
      <c r="AY53">
        <v>1</v>
      </c>
      <c r="AZ53">
        <v>0</v>
      </c>
      <c r="BA53">
        <v>66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ROUND(Y53*Source!I36,9)</f>
        <v>0</v>
      </c>
      <c r="CY53">
        <f t="shared" si="29"/>
        <v>0</v>
      </c>
      <c r="CZ53">
        <f t="shared" si="30"/>
        <v>0</v>
      </c>
      <c r="DA53">
        <f t="shared" si="31"/>
        <v>1</v>
      </c>
      <c r="DB53">
        <f t="shared" si="32"/>
        <v>0</v>
      </c>
      <c r="DC53">
        <f t="shared" si="33"/>
        <v>0</v>
      </c>
      <c r="DD53" t="s">
        <v>3</v>
      </c>
      <c r="DE53" t="s">
        <v>3</v>
      </c>
      <c r="DF53">
        <f t="shared" si="25"/>
        <v>0</v>
      </c>
      <c r="DG53">
        <f t="shared" si="26"/>
        <v>0</v>
      </c>
      <c r="DH53">
        <f t="shared" si="27"/>
        <v>0</v>
      </c>
      <c r="DI53">
        <f t="shared" si="1"/>
        <v>0</v>
      </c>
      <c r="DJ53">
        <f t="shared" si="34"/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ROW(Source!A37)</f>
        <v>37</v>
      </c>
      <c r="B54">
        <v>55929115</v>
      </c>
      <c r="C54">
        <v>55983763</v>
      </c>
      <c r="D54">
        <v>55424304</v>
      </c>
      <c r="E54">
        <v>1081</v>
      </c>
      <c r="F54">
        <v>1</v>
      </c>
      <c r="G54">
        <v>1081</v>
      </c>
      <c r="H54">
        <v>1</v>
      </c>
      <c r="I54" t="s">
        <v>651</v>
      </c>
      <c r="J54" t="s">
        <v>3</v>
      </c>
      <c r="K54" t="s">
        <v>652</v>
      </c>
      <c r="L54">
        <v>1191</v>
      </c>
      <c r="N54">
        <v>1013</v>
      </c>
      <c r="O54" t="s">
        <v>653</v>
      </c>
      <c r="P54" t="s">
        <v>653</v>
      </c>
      <c r="Q54">
        <v>1</v>
      </c>
      <c r="W54">
        <v>0</v>
      </c>
      <c r="X54">
        <v>476480486</v>
      </c>
      <c r="Y54">
        <f>((AT54*1.2)*0.3)</f>
        <v>3.3479999999999999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5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9.3000000000000007</v>
      </c>
      <c r="AU54" t="s">
        <v>25</v>
      </c>
      <c r="AV54">
        <v>1</v>
      </c>
      <c r="AW54">
        <v>2</v>
      </c>
      <c r="AX54">
        <v>55983777</v>
      </c>
      <c r="AY54">
        <v>1</v>
      </c>
      <c r="AZ54">
        <v>0</v>
      </c>
      <c r="BA54">
        <v>67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U54">
        <f>ROUND(AT54*Source!I37*AH54*AL54,2)</f>
        <v>0</v>
      </c>
      <c r="CV54">
        <f>ROUND(Y54*Source!I37,9)</f>
        <v>13.391999999999999</v>
      </c>
      <c r="CW54">
        <v>0</v>
      </c>
      <c r="CX54">
        <f>ROUND(Y54*Source!I37,9)</f>
        <v>13.391999999999999</v>
      </c>
      <c r="CY54">
        <f>AD54</f>
        <v>0</v>
      </c>
      <c r="CZ54">
        <f>AH54</f>
        <v>0</v>
      </c>
      <c r="DA54">
        <f>AL54</f>
        <v>1</v>
      </c>
      <c r="DB54">
        <f>ROUND(((ROUND(AT54*CZ54,2)*1.2)*0.3),6)</f>
        <v>0</v>
      </c>
      <c r="DC54">
        <f>ROUND(((ROUND(AT54*AG54,2)*1.2)*0.3),6)</f>
        <v>0</v>
      </c>
      <c r="DD54" t="s">
        <v>3</v>
      </c>
      <c r="DE54" t="s">
        <v>3</v>
      </c>
      <c r="DF54">
        <f t="shared" si="25"/>
        <v>0</v>
      </c>
      <c r="DG54">
        <f t="shared" si="26"/>
        <v>0</v>
      </c>
      <c r="DH54">
        <f t="shared" si="27"/>
        <v>0</v>
      </c>
      <c r="DI54">
        <f t="shared" si="1"/>
        <v>0</v>
      </c>
      <c r="DJ54">
        <f>DI54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ROW(Source!A37)</f>
        <v>37</v>
      </c>
      <c r="B55">
        <v>55929115</v>
      </c>
      <c r="C55">
        <v>55983763</v>
      </c>
      <c r="D55">
        <v>55489513</v>
      </c>
      <c r="E55">
        <v>1</v>
      </c>
      <c r="F55">
        <v>1</v>
      </c>
      <c r="G55">
        <v>1081</v>
      </c>
      <c r="H55">
        <v>2</v>
      </c>
      <c r="I55" t="s">
        <v>654</v>
      </c>
      <c r="J55" t="s">
        <v>655</v>
      </c>
      <c r="K55" t="s">
        <v>656</v>
      </c>
      <c r="L55">
        <v>1368</v>
      </c>
      <c r="N55">
        <v>1011</v>
      </c>
      <c r="O55" t="s">
        <v>657</v>
      </c>
      <c r="P55" t="s">
        <v>657</v>
      </c>
      <c r="Q55">
        <v>1</v>
      </c>
      <c r="W55">
        <v>0</v>
      </c>
      <c r="X55">
        <v>-1520980008</v>
      </c>
      <c r="Y55">
        <f>((AT55*1.2)*0.3)</f>
        <v>0.14399999999999999</v>
      </c>
      <c r="AA55">
        <v>0</v>
      </c>
      <c r="AB55">
        <v>1942.87</v>
      </c>
      <c r="AC55">
        <v>744.56</v>
      </c>
      <c r="AD55">
        <v>0</v>
      </c>
      <c r="AE55">
        <v>0</v>
      </c>
      <c r="AF55">
        <v>114.83</v>
      </c>
      <c r="AG55">
        <v>12.62</v>
      </c>
      <c r="AH55">
        <v>0</v>
      </c>
      <c r="AI55">
        <v>1</v>
      </c>
      <c r="AJ55">
        <v>16.16</v>
      </c>
      <c r="AK55">
        <v>56.35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0.4</v>
      </c>
      <c r="AU55" t="s">
        <v>25</v>
      </c>
      <c r="AV55">
        <v>0</v>
      </c>
      <c r="AW55">
        <v>2</v>
      </c>
      <c r="AX55">
        <v>55983778</v>
      </c>
      <c r="AY55">
        <v>1</v>
      </c>
      <c r="AZ55">
        <v>0</v>
      </c>
      <c r="BA55">
        <v>68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f>ROUND(Y55*Source!I37*DO55,9)</f>
        <v>7.26912</v>
      </c>
      <c r="CX55">
        <f>ROUND(Y55*Source!I37,9)</f>
        <v>0.57599999999999996</v>
      </c>
      <c r="CY55">
        <f>AB55</f>
        <v>1942.87</v>
      </c>
      <c r="CZ55">
        <f>AF55</f>
        <v>114.83</v>
      </c>
      <c r="DA55">
        <f>AJ55</f>
        <v>16.16</v>
      </c>
      <c r="DB55">
        <f>ROUND(((ROUND(AT55*CZ55,2)*1.2)*0.3),6)</f>
        <v>16.534800000000001</v>
      </c>
      <c r="DC55">
        <f>ROUND(((ROUND(AT55*AG55,2)*1.2)*0.3),6)</f>
        <v>1.8180000000000001</v>
      </c>
      <c r="DD55" t="s">
        <v>3</v>
      </c>
      <c r="DE55" t="s">
        <v>3</v>
      </c>
      <c r="DF55">
        <f t="shared" si="25"/>
        <v>0</v>
      </c>
      <c r="DG55">
        <f>ROUND(ROUND(AF55*AJ55,2)*CX55,2)</f>
        <v>1068.8499999999999</v>
      </c>
      <c r="DH55">
        <f>ROUND(ROUND(AG55*AK55,2)*CX55,2)</f>
        <v>409.62</v>
      </c>
      <c r="DI55">
        <f t="shared" si="1"/>
        <v>0</v>
      </c>
      <c r="DJ55">
        <f>DG55</f>
        <v>1068.8499999999999</v>
      </c>
      <c r="DK55">
        <v>0</v>
      </c>
      <c r="DL55" t="s">
        <v>658</v>
      </c>
      <c r="DM55">
        <v>0</v>
      </c>
      <c r="DN55" t="s">
        <v>653</v>
      </c>
      <c r="DO55">
        <v>12.62</v>
      </c>
    </row>
    <row r="56" spans="1:119" x14ac:dyDescent="0.2">
      <c r="A56">
        <f>ROW(Source!A37)</f>
        <v>37</v>
      </c>
      <c r="B56">
        <v>55929115</v>
      </c>
      <c r="C56">
        <v>55983763</v>
      </c>
      <c r="D56">
        <v>55459261</v>
      </c>
      <c r="E56">
        <v>1</v>
      </c>
      <c r="F56">
        <v>1</v>
      </c>
      <c r="G56">
        <v>1081</v>
      </c>
      <c r="H56">
        <v>3</v>
      </c>
      <c r="I56" t="s">
        <v>665</v>
      </c>
      <c r="J56" t="s">
        <v>666</v>
      </c>
      <c r="K56" t="s">
        <v>667</v>
      </c>
      <c r="L56">
        <v>1348</v>
      </c>
      <c r="N56">
        <v>1009</v>
      </c>
      <c r="O56" t="s">
        <v>538</v>
      </c>
      <c r="P56" t="s">
        <v>538</v>
      </c>
      <c r="Q56">
        <v>1000</v>
      </c>
      <c r="W56">
        <v>0</v>
      </c>
      <c r="X56">
        <v>-2092697376</v>
      </c>
      <c r="Y56">
        <f t="shared" ref="Y56:Y66" si="35">((AT56*1)*0)</f>
        <v>0</v>
      </c>
      <c r="AA56">
        <v>7305.88</v>
      </c>
      <c r="AB56">
        <v>0</v>
      </c>
      <c r="AC56">
        <v>0</v>
      </c>
      <c r="AD56">
        <v>0</v>
      </c>
      <c r="AE56">
        <v>1219.68</v>
      </c>
      <c r="AF56">
        <v>0</v>
      </c>
      <c r="AG56">
        <v>0</v>
      </c>
      <c r="AH56">
        <v>0</v>
      </c>
      <c r="AI56">
        <v>5.99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2.9999999999999997E-4</v>
      </c>
      <c r="AU56" t="s">
        <v>24</v>
      </c>
      <c r="AV56">
        <v>0</v>
      </c>
      <c r="AW56">
        <v>2</v>
      </c>
      <c r="AX56">
        <v>55983779</v>
      </c>
      <c r="AY56">
        <v>1</v>
      </c>
      <c r="AZ56">
        <v>0</v>
      </c>
      <c r="BA56">
        <v>69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ROUND(Y56*Source!I37,9)</f>
        <v>0</v>
      </c>
      <c r="CY56">
        <f t="shared" ref="CY56:CY66" si="36">AA56</f>
        <v>7305.88</v>
      </c>
      <c r="CZ56">
        <f t="shared" ref="CZ56:CZ66" si="37">AE56</f>
        <v>1219.68</v>
      </c>
      <c r="DA56">
        <f t="shared" ref="DA56:DA66" si="38">AI56</f>
        <v>5.99</v>
      </c>
      <c r="DB56">
        <f t="shared" ref="DB56:DB66" si="39">ROUND(((ROUND(AT56*CZ56,2)*1)*0),6)</f>
        <v>0</v>
      </c>
      <c r="DC56">
        <f t="shared" ref="DC56:DC66" si="40">ROUND(((ROUND(AT56*AG56,2)*1)*0),6)</f>
        <v>0</v>
      </c>
      <c r="DD56" t="s">
        <v>3</v>
      </c>
      <c r="DE56" t="s">
        <v>3</v>
      </c>
      <c r="DF56">
        <f t="shared" ref="DF56:DF66" si="41">ROUND(ROUND(AE56*AI56,2)*CX56,2)</f>
        <v>0</v>
      </c>
      <c r="DG56">
        <f t="shared" ref="DG56:DG73" si="42">ROUND(ROUND(AF56,2)*CX56,2)</f>
        <v>0</v>
      </c>
      <c r="DH56">
        <f t="shared" ref="DH56:DH84" si="43">ROUND(ROUND(AG56,2)*CX56,2)</f>
        <v>0</v>
      </c>
      <c r="DI56">
        <f t="shared" si="1"/>
        <v>0</v>
      </c>
      <c r="DJ56">
        <f t="shared" ref="DJ56:DJ66" si="44">DF56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ROW(Source!A37)</f>
        <v>37</v>
      </c>
      <c r="B57">
        <v>55929115</v>
      </c>
      <c r="C57">
        <v>55983763</v>
      </c>
      <c r="D57">
        <v>55461230</v>
      </c>
      <c r="E57">
        <v>1</v>
      </c>
      <c r="F57">
        <v>1</v>
      </c>
      <c r="G57">
        <v>1081</v>
      </c>
      <c r="H57">
        <v>3</v>
      </c>
      <c r="I57" t="s">
        <v>668</v>
      </c>
      <c r="J57" t="s">
        <v>669</v>
      </c>
      <c r="K57" t="s">
        <v>670</v>
      </c>
      <c r="L57">
        <v>1346</v>
      </c>
      <c r="N57">
        <v>1009</v>
      </c>
      <c r="O57" t="s">
        <v>175</v>
      </c>
      <c r="P57" t="s">
        <v>175</v>
      </c>
      <c r="Q57">
        <v>1</v>
      </c>
      <c r="W57">
        <v>0</v>
      </c>
      <c r="X57">
        <v>1561715650</v>
      </c>
      <c r="Y57">
        <f t="shared" si="35"/>
        <v>0</v>
      </c>
      <c r="AA57">
        <v>200.81</v>
      </c>
      <c r="AB57">
        <v>0</v>
      </c>
      <c r="AC57">
        <v>0</v>
      </c>
      <c r="AD57">
        <v>0</v>
      </c>
      <c r="AE57">
        <v>15.11</v>
      </c>
      <c r="AF57">
        <v>0</v>
      </c>
      <c r="AG57">
        <v>0</v>
      </c>
      <c r="AH57">
        <v>0</v>
      </c>
      <c r="AI57">
        <v>13.29</v>
      </c>
      <c r="AJ57">
        <v>1</v>
      </c>
      <c r="AK57">
        <v>1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0.03</v>
      </c>
      <c r="AU57" t="s">
        <v>24</v>
      </c>
      <c r="AV57">
        <v>0</v>
      </c>
      <c r="AW57">
        <v>2</v>
      </c>
      <c r="AX57">
        <v>55983780</v>
      </c>
      <c r="AY57">
        <v>1</v>
      </c>
      <c r="AZ57">
        <v>0</v>
      </c>
      <c r="BA57">
        <v>70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ROUND(Y57*Source!I37,9)</f>
        <v>0</v>
      </c>
      <c r="CY57">
        <f t="shared" si="36"/>
        <v>200.81</v>
      </c>
      <c r="CZ57">
        <f t="shared" si="37"/>
        <v>15.11</v>
      </c>
      <c r="DA57">
        <f t="shared" si="38"/>
        <v>13.29</v>
      </c>
      <c r="DB57">
        <f t="shared" si="39"/>
        <v>0</v>
      </c>
      <c r="DC57">
        <f t="shared" si="40"/>
        <v>0</v>
      </c>
      <c r="DD57" t="s">
        <v>3</v>
      </c>
      <c r="DE57" t="s">
        <v>3</v>
      </c>
      <c r="DF57">
        <f t="shared" si="41"/>
        <v>0</v>
      </c>
      <c r="DG57">
        <f t="shared" si="42"/>
        <v>0</v>
      </c>
      <c r="DH57">
        <f t="shared" si="43"/>
        <v>0</v>
      </c>
      <c r="DI57">
        <f t="shared" si="1"/>
        <v>0</v>
      </c>
      <c r="DJ57">
        <f t="shared" si="44"/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ROW(Source!A37)</f>
        <v>37</v>
      </c>
      <c r="B58">
        <v>55929115</v>
      </c>
      <c r="C58">
        <v>55983763</v>
      </c>
      <c r="D58">
        <v>55459400</v>
      </c>
      <c r="E58">
        <v>1</v>
      </c>
      <c r="F58">
        <v>1</v>
      </c>
      <c r="G58">
        <v>1081</v>
      </c>
      <c r="H58">
        <v>3</v>
      </c>
      <c r="I58" t="s">
        <v>671</v>
      </c>
      <c r="J58" t="s">
        <v>672</v>
      </c>
      <c r="K58" t="s">
        <v>673</v>
      </c>
      <c r="L58">
        <v>1346</v>
      </c>
      <c r="N58">
        <v>1009</v>
      </c>
      <c r="O58" t="s">
        <v>175</v>
      </c>
      <c r="P58" t="s">
        <v>175</v>
      </c>
      <c r="Q58">
        <v>1</v>
      </c>
      <c r="W58">
        <v>0</v>
      </c>
      <c r="X58">
        <v>-2129869794</v>
      </c>
      <c r="Y58">
        <f t="shared" si="35"/>
        <v>0</v>
      </c>
      <c r="AA58">
        <v>387.54</v>
      </c>
      <c r="AB58">
        <v>0</v>
      </c>
      <c r="AC58">
        <v>0</v>
      </c>
      <c r="AD58">
        <v>0</v>
      </c>
      <c r="AE58">
        <v>16.690000000000001</v>
      </c>
      <c r="AF58">
        <v>0</v>
      </c>
      <c r="AG58">
        <v>0</v>
      </c>
      <c r="AH58">
        <v>0</v>
      </c>
      <c r="AI58">
        <v>23.22</v>
      </c>
      <c r="AJ58">
        <v>1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0.01</v>
      </c>
      <c r="AU58" t="s">
        <v>24</v>
      </c>
      <c r="AV58">
        <v>0</v>
      </c>
      <c r="AW58">
        <v>2</v>
      </c>
      <c r="AX58">
        <v>55983781</v>
      </c>
      <c r="AY58">
        <v>1</v>
      </c>
      <c r="AZ58">
        <v>0</v>
      </c>
      <c r="BA58">
        <v>71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ROUND(Y58*Source!I37,9)</f>
        <v>0</v>
      </c>
      <c r="CY58">
        <f t="shared" si="36"/>
        <v>387.54</v>
      </c>
      <c r="CZ58">
        <f t="shared" si="37"/>
        <v>16.690000000000001</v>
      </c>
      <c r="DA58">
        <f t="shared" si="38"/>
        <v>23.22</v>
      </c>
      <c r="DB58">
        <f t="shared" si="39"/>
        <v>0</v>
      </c>
      <c r="DC58">
        <f t="shared" si="40"/>
        <v>0</v>
      </c>
      <c r="DD58" t="s">
        <v>3</v>
      </c>
      <c r="DE58" t="s">
        <v>3</v>
      </c>
      <c r="DF58">
        <f t="shared" si="41"/>
        <v>0</v>
      </c>
      <c r="DG58">
        <f t="shared" si="42"/>
        <v>0</v>
      </c>
      <c r="DH58">
        <f t="shared" si="43"/>
        <v>0</v>
      </c>
      <c r="DI58">
        <f t="shared" si="1"/>
        <v>0</v>
      </c>
      <c r="DJ58">
        <f t="shared" si="44"/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ROW(Source!A37)</f>
        <v>37</v>
      </c>
      <c r="B59">
        <v>55929115</v>
      </c>
      <c r="C59">
        <v>55983763</v>
      </c>
      <c r="D59">
        <v>55459485</v>
      </c>
      <c r="E59">
        <v>1</v>
      </c>
      <c r="F59">
        <v>1</v>
      </c>
      <c r="G59">
        <v>1081</v>
      </c>
      <c r="H59">
        <v>3</v>
      </c>
      <c r="I59" t="s">
        <v>674</v>
      </c>
      <c r="J59" t="s">
        <v>675</v>
      </c>
      <c r="K59" t="s">
        <v>676</v>
      </c>
      <c r="L59">
        <v>1348</v>
      </c>
      <c r="N59">
        <v>1009</v>
      </c>
      <c r="O59" t="s">
        <v>538</v>
      </c>
      <c r="P59" t="s">
        <v>538</v>
      </c>
      <c r="Q59">
        <v>1000</v>
      </c>
      <c r="W59">
        <v>0</v>
      </c>
      <c r="X59">
        <v>1193527006</v>
      </c>
      <c r="Y59">
        <f t="shared" si="35"/>
        <v>0</v>
      </c>
      <c r="AA59">
        <v>120334.08</v>
      </c>
      <c r="AB59">
        <v>0</v>
      </c>
      <c r="AC59">
        <v>0</v>
      </c>
      <c r="AD59">
        <v>0</v>
      </c>
      <c r="AE59">
        <v>17722.25</v>
      </c>
      <c r="AF59">
        <v>0</v>
      </c>
      <c r="AG59">
        <v>0</v>
      </c>
      <c r="AH59">
        <v>0</v>
      </c>
      <c r="AI59">
        <v>6.79</v>
      </c>
      <c r="AJ59">
        <v>1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2.0000000000000002E-5</v>
      </c>
      <c r="AU59" t="s">
        <v>24</v>
      </c>
      <c r="AV59">
        <v>0</v>
      </c>
      <c r="AW59">
        <v>2</v>
      </c>
      <c r="AX59">
        <v>55983782</v>
      </c>
      <c r="AY59">
        <v>1</v>
      </c>
      <c r="AZ59">
        <v>0</v>
      </c>
      <c r="BA59">
        <v>72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ROUND(Y59*Source!I37,9)</f>
        <v>0</v>
      </c>
      <c r="CY59">
        <f t="shared" si="36"/>
        <v>120334.08</v>
      </c>
      <c r="CZ59">
        <f t="shared" si="37"/>
        <v>17722.25</v>
      </c>
      <c r="DA59">
        <f t="shared" si="38"/>
        <v>6.79</v>
      </c>
      <c r="DB59">
        <f t="shared" si="39"/>
        <v>0</v>
      </c>
      <c r="DC59">
        <f t="shared" si="40"/>
        <v>0</v>
      </c>
      <c r="DD59" t="s">
        <v>3</v>
      </c>
      <c r="DE59" t="s">
        <v>3</v>
      </c>
      <c r="DF59">
        <f t="shared" si="41"/>
        <v>0</v>
      </c>
      <c r="DG59">
        <f t="shared" si="42"/>
        <v>0</v>
      </c>
      <c r="DH59">
        <f t="shared" si="43"/>
        <v>0</v>
      </c>
      <c r="DI59">
        <f t="shared" si="1"/>
        <v>0</v>
      </c>
      <c r="DJ59">
        <f t="shared" si="44"/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ROW(Source!A37)</f>
        <v>37</v>
      </c>
      <c r="B60">
        <v>55929115</v>
      </c>
      <c r="C60">
        <v>55983763</v>
      </c>
      <c r="D60">
        <v>55466000</v>
      </c>
      <c r="E60">
        <v>1</v>
      </c>
      <c r="F60">
        <v>1</v>
      </c>
      <c r="G60">
        <v>1081</v>
      </c>
      <c r="H60">
        <v>3</v>
      </c>
      <c r="I60" t="s">
        <v>677</v>
      </c>
      <c r="J60" t="s">
        <v>678</v>
      </c>
      <c r="K60" t="s">
        <v>679</v>
      </c>
      <c r="L60">
        <v>1355</v>
      </c>
      <c r="N60">
        <v>1010</v>
      </c>
      <c r="O60" t="s">
        <v>60</v>
      </c>
      <c r="P60" t="s">
        <v>60</v>
      </c>
      <c r="Q60">
        <v>100</v>
      </c>
      <c r="W60">
        <v>0</v>
      </c>
      <c r="X60">
        <v>436393287</v>
      </c>
      <c r="Y60">
        <f t="shared" si="35"/>
        <v>0</v>
      </c>
      <c r="AA60">
        <v>1555.26</v>
      </c>
      <c r="AB60">
        <v>0</v>
      </c>
      <c r="AC60">
        <v>0</v>
      </c>
      <c r="AD60">
        <v>0</v>
      </c>
      <c r="AE60">
        <v>120.19</v>
      </c>
      <c r="AF60">
        <v>0</v>
      </c>
      <c r="AG60">
        <v>0</v>
      </c>
      <c r="AH60">
        <v>0</v>
      </c>
      <c r="AI60">
        <v>12.94</v>
      </c>
      <c r="AJ60">
        <v>1</v>
      </c>
      <c r="AK60">
        <v>1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0.1</v>
      </c>
      <c r="AU60" t="s">
        <v>24</v>
      </c>
      <c r="AV60">
        <v>0</v>
      </c>
      <c r="AW60">
        <v>2</v>
      </c>
      <c r="AX60">
        <v>55983783</v>
      </c>
      <c r="AY60">
        <v>1</v>
      </c>
      <c r="AZ60">
        <v>0</v>
      </c>
      <c r="BA60">
        <v>73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ROUND(Y60*Source!I37,9)</f>
        <v>0</v>
      </c>
      <c r="CY60">
        <f t="shared" si="36"/>
        <v>1555.26</v>
      </c>
      <c r="CZ60">
        <f t="shared" si="37"/>
        <v>120.19</v>
      </c>
      <c r="DA60">
        <f t="shared" si="38"/>
        <v>12.94</v>
      </c>
      <c r="DB60">
        <f t="shared" si="39"/>
        <v>0</v>
      </c>
      <c r="DC60">
        <f t="shared" si="40"/>
        <v>0</v>
      </c>
      <c r="DD60" t="s">
        <v>3</v>
      </c>
      <c r="DE60" t="s">
        <v>3</v>
      </c>
      <c r="DF60">
        <f t="shared" si="41"/>
        <v>0</v>
      </c>
      <c r="DG60">
        <f t="shared" si="42"/>
        <v>0</v>
      </c>
      <c r="DH60">
        <f t="shared" si="43"/>
        <v>0</v>
      </c>
      <c r="DI60">
        <f t="shared" si="1"/>
        <v>0</v>
      </c>
      <c r="DJ60">
        <f t="shared" si="44"/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ROW(Source!A37)</f>
        <v>37</v>
      </c>
      <c r="B61">
        <v>55929115</v>
      </c>
      <c r="C61">
        <v>55983763</v>
      </c>
      <c r="D61">
        <v>55459793</v>
      </c>
      <c r="E61">
        <v>1</v>
      </c>
      <c r="F61">
        <v>1</v>
      </c>
      <c r="G61">
        <v>1081</v>
      </c>
      <c r="H61">
        <v>3</v>
      </c>
      <c r="I61" t="s">
        <v>662</v>
      </c>
      <c r="J61" t="s">
        <v>663</v>
      </c>
      <c r="K61" t="s">
        <v>664</v>
      </c>
      <c r="L61">
        <v>1348</v>
      </c>
      <c r="N61">
        <v>1009</v>
      </c>
      <c r="O61" t="s">
        <v>538</v>
      </c>
      <c r="P61" t="s">
        <v>538</v>
      </c>
      <c r="Q61">
        <v>1000</v>
      </c>
      <c r="W61">
        <v>0</v>
      </c>
      <c r="X61">
        <v>-761454284</v>
      </c>
      <c r="Y61">
        <f t="shared" si="35"/>
        <v>0</v>
      </c>
      <c r="AA61">
        <v>1930745.04</v>
      </c>
      <c r="AB61">
        <v>0</v>
      </c>
      <c r="AC61">
        <v>0</v>
      </c>
      <c r="AD61">
        <v>0</v>
      </c>
      <c r="AE61">
        <v>64123.05</v>
      </c>
      <c r="AF61">
        <v>0</v>
      </c>
      <c r="AG61">
        <v>0</v>
      </c>
      <c r="AH61">
        <v>0</v>
      </c>
      <c r="AI61">
        <v>30.11</v>
      </c>
      <c r="AJ61">
        <v>1</v>
      </c>
      <c r="AK61">
        <v>1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6.0000000000000002E-5</v>
      </c>
      <c r="AU61" t="s">
        <v>24</v>
      </c>
      <c r="AV61">
        <v>0</v>
      </c>
      <c r="AW61">
        <v>2</v>
      </c>
      <c r="AX61">
        <v>55983784</v>
      </c>
      <c r="AY61">
        <v>1</v>
      </c>
      <c r="AZ61">
        <v>0</v>
      </c>
      <c r="BA61">
        <v>74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ROUND(Y61*Source!I37,9)</f>
        <v>0</v>
      </c>
      <c r="CY61">
        <f t="shared" si="36"/>
        <v>1930745.04</v>
      </c>
      <c r="CZ61">
        <f t="shared" si="37"/>
        <v>64123.05</v>
      </c>
      <c r="DA61">
        <f t="shared" si="38"/>
        <v>30.11</v>
      </c>
      <c r="DB61">
        <f t="shared" si="39"/>
        <v>0</v>
      </c>
      <c r="DC61">
        <f t="shared" si="40"/>
        <v>0</v>
      </c>
      <c r="DD61" t="s">
        <v>3</v>
      </c>
      <c r="DE61" t="s">
        <v>3</v>
      </c>
      <c r="DF61">
        <f t="shared" si="41"/>
        <v>0</v>
      </c>
      <c r="DG61">
        <f t="shared" si="42"/>
        <v>0</v>
      </c>
      <c r="DH61">
        <f t="shared" si="43"/>
        <v>0</v>
      </c>
      <c r="DI61">
        <f t="shared" si="1"/>
        <v>0</v>
      </c>
      <c r="DJ61">
        <f t="shared" si="44"/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ROW(Source!A37)</f>
        <v>37</v>
      </c>
      <c r="B62">
        <v>55929115</v>
      </c>
      <c r="C62">
        <v>55983763</v>
      </c>
      <c r="D62">
        <v>55459801</v>
      </c>
      <c r="E62">
        <v>1</v>
      </c>
      <c r="F62">
        <v>1</v>
      </c>
      <c r="G62">
        <v>1081</v>
      </c>
      <c r="H62">
        <v>3</v>
      </c>
      <c r="I62" t="s">
        <v>680</v>
      </c>
      <c r="J62" t="s">
        <v>681</v>
      </c>
      <c r="K62" t="s">
        <v>682</v>
      </c>
      <c r="L62">
        <v>1348</v>
      </c>
      <c r="N62">
        <v>1009</v>
      </c>
      <c r="O62" t="s">
        <v>538</v>
      </c>
      <c r="P62" t="s">
        <v>538</v>
      </c>
      <c r="Q62">
        <v>1000</v>
      </c>
      <c r="W62">
        <v>0</v>
      </c>
      <c r="X62">
        <v>-148386787</v>
      </c>
      <c r="Y62">
        <f t="shared" si="35"/>
        <v>0</v>
      </c>
      <c r="AA62">
        <v>1195057.17</v>
      </c>
      <c r="AB62">
        <v>0</v>
      </c>
      <c r="AC62">
        <v>0</v>
      </c>
      <c r="AD62">
        <v>0</v>
      </c>
      <c r="AE62">
        <v>81241.14</v>
      </c>
      <c r="AF62">
        <v>0</v>
      </c>
      <c r="AG62">
        <v>0</v>
      </c>
      <c r="AH62">
        <v>0</v>
      </c>
      <c r="AI62">
        <v>14.71</v>
      </c>
      <c r="AJ62">
        <v>1</v>
      </c>
      <c r="AK62">
        <v>1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1E-4</v>
      </c>
      <c r="AU62" t="s">
        <v>24</v>
      </c>
      <c r="AV62">
        <v>0</v>
      </c>
      <c r="AW62">
        <v>2</v>
      </c>
      <c r="AX62">
        <v>55983785</v>
      </c>
      <c r="AY62">
        <v>1</v>
      </c>
      <c r="AZ62">
        <v>0</v>
      </c>
      <c r="BA62">
        <v>75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ROUND(Y62*Source!I37,9)</f>
        <v>0</v>
      </c>
      <c r="CY62">
        <f t="shared" si="36"/>
        <v>1195057.17</v>
      </c>
      <c r="CZ62">
        <f t="shared" si="37"/>
        <v>81241.14</v>
      </c>
      <c r="DA62">
        <f t="shared" si="38"/>
        <v>14.71</v>
      </c>
      <c r="DB62">
        <f t="shared" si="39"/>
        <v>0</v>
      </c>
      <c r="DC62">
        <f t="shared" si="40"/>
        <v>0</v>
      </c>
      <c r="DD62" t="s">
        <v>3</v>
      </c>
      <c r="DE62" t="s">
        <v>3</v>
      </c>
      <c r="DF62">
        <f t="shared" si="41"/>
        <v>0</v>
      </c>
      <c r="DG62">
        <f t="shared" si="42"/>
        <v>0</v>
      </c>
      <c r="DH62">
        <f t="shared" si="43"/>
        <v>0</v>
      </c>
      <c r="DI62">
        <f t="shared" si="1"/>
        <v>0</v>
      </c>
      <c r="DJ62">
        <f t="shared" si="44"/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ROW(Source!A37)</f>
        <v>37</v>
      </c>
      <c r="B63">
        <v>55929115</v>
      </c>
      <c r="C63">
        <v>55983763</v>
      </c>
      <c r="D63">
        <v>55482166</v>
      </c>
      <c r="E63">
        <v>1</v>
      </c>
      <c r="F63">
        <v>1</v>
      </c>
      <c r="G63">
        <v>1081</v>
      </c>
      <c r="H63">
        <v>3</v>
      </c>
      <c r="I63" t="s">
        <v>683</v>
      </c>
      <c r="J63" t="s">
        <v>684</v>
      </c>
      <c r="K63" t="s">
        <v>685</v>
      </c>
      <c r="L63">
        <v>1301</v>
      </c>
      <c r="N63">
        <v>1003</v>
      </c>
      <c r="O63" t="s">
        <v>486</v>
      </c>
      <c r="P63" t="s">
        <v>486</v>
      </c>
      <c r="Q63">
        <v>1</v>
      </c>
      <c r="W63">
        <v>0</v>
      </c>
      <c r="X63">
        <v>876831867</v>
      </c>
      <c r="Y63">
        <f t="shared" si="35"/>
        <v>0</v>
      </c>
      <c r="AA63">
        <v>4.76</v>
      </c>
      <c r="AB63">
        <v>0</v>
      </c>
      <c r="AC63">
        <v>0</v>
      </c>
      <c r="AD63">
        <v>0</v>
      </c>
      <c r="AE63">
        <v>0.69</v>
      </c>
      <c r="AF63">
        <v>0</v>
      </c>
      <c r="AG63">
        <v>0</v>
      </c>
      <c r="AH63">
        <v>0</v>
      </c>
      <c r="AI63">
        <v>6.9</v>
      </c>
      <c r="AJ63">
        <v>1</v>
      </c>
      <c r="AK63">
        <v>1</v>
      </c>
      <c r="AL63">
        <v>1</v>
      </c>
      <c r="AM63">
        <v>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5.91</v>
      </c>
      <c r="AU63" t="s">
        <v>24</v>
      </c>
      <c r="AV63">
        <v>0</v>
      </c>
      <c r="AW63">
        <v>2</v>
      </c>
      <c r="AX63">
        <v>55983786</v>
      </c>
      <c r="AY63">
        <v>1</v>
      </c>
      <c r="AZ63">
        <v>0</v>
      </c>
      <c r="BA63">
        <v>76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ROUND(Y63*Source!I37,9)</f>
        <v>0</v>
      </c>
      <c r="CY63">
        <f t="shared" si="36"/>
        <v>4.76</v>
      </c>
      <c r="CZ63">
        <f t="shared" si="37"/>
        <v>0.69</v>
      </c>
      <c r="DA63">
        <f t="shared" si="38"/>
        <v>6.9</v>
      </c>
      <c r="DB63">
        <f t="shared" si="39"/>
        <v>0</v>
      </c>
      <c r="DC63">
        <f t="shared" si="40"/>
        <v>0</v>
      </c>
      <c r="DD63" t="s">
        <v>3</v>
      </c>
      <c r="DE63" t="s">
        <v>3</v>
      </c>
      <c r="DF63">
        <f t="shared" si="41"/>
        <v>0</v>
      </c>
      <c r="DG63">
        <f t="shared" si="42"/>
        <v>0</v>
      </c>
      <c r="DH63">
        <f t="shared" si="43"/>
        <v>0</v>
      </c>
      <c r="DI63">
        <f t="shared" si="1"/>
        <v>0</v>
      </c>
      <c r="DJ63">
        <f t="shared" si="44"/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ROW(Source!A37)</f>
        <v>37</v>
      </c>
      <c r="B64">
        <v>55929115</v>
      </c>
      <c r="C64">
        <v>55983763</v>
      </c>
      <c r="D64">
        <v>55482233</v>
      </c>
      <c r="E64">
        <v>1</v>
      </c>
      <c r="F64">
        <v>1</v>
      </c>
      <c r="G64">
        <v>1081</v>
      </c>
      <c r="H64">
        <v>3</v>
      </c>
      <c r="I64" t="s">
        <v>686</v>
      </c>
      <c r="J64" t="s">
        <v>687</v>
      </c>
      <c r="K64" t="s">
        <v>688</v>
      </c>
      <c r="L64">
        <v>1346</v>
      </c>
      <c r="N64">
        <v>1009</v>
      </c>
      <c r="O64" t="s">
        <v>175</v>
      </c>
      <c r="P64" t="s">
        <v>175</v>
      </c>
      <c r="Q64">
        <v>1</v>
      </c>
      <c r="W64">
        <v>0</v>
      </c>
      <c r="X64">
        <v>1566362712</v>
      </c>
      <c r="Y64">
        <f t="shared" si="35"/>
        <v>0</v>
      </c>
      <c r="AA64">
        <v>3047.23</v>
      </c>
      <c r="AB64">
        <v>0</v>
      </c>
      <c r="AC64">
        <v>0</v>
      </c>
      <c r="AD64">
        <v>0</v>
      </c>
      <c r="AE64">
        <v>493.08</v>
      </c>
      <c r="AF64">
        <v>0</v>
      </c>
      <c r="AG64">
        <v>0</v>
      </c>
      <c r="AH64">
        <v>0</v>
      </c>
      <c r="AI64">
        <v>6.18</v>
      </c>
      <c r="AJ64">
        <v>1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0.02</v>
      </c>
      <c r="AU64" t="s">
        <v>24</v>
      </c>
      <c r="AV64">
        <v>0</v>
      </c>
      <c r="AW64">
        <v>2</v>
      </c>
      <c r="AX64">
        <v>55983787</v>
      </c>
      <c r="AY64">
        <v>1</v>
      </c>
      <c r="AZ64">
        <v>0</v>
      </c>
      <c r="BA64">
        <v>77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ROUND(Y64*Source!I37,9)</f>
        <v>0</v>
      </c>
      <c r="CY64">
        <f t="shared" si="36"/>
        <v>3047.23</v>
      </c>
      <c r="CZ64">
        <f t="shared" si="37"/>
        <v>493.08</v>
      </c>
      <c r="DA64">
        <f t="shared" si="38"/>
        <v>6.18</v>
      </c>
      <c r="DB64">
        <f t="shared" si="39"/>
        <v>0</v>
      </c>
      <c r="DC64">
        <f t="shared" si="40"/>
        <v>0</v>
      </c>
      <c r="DD64" t="s">
        <v>3</v>
      </c>
      <c r="DE64" t="s">
        <v>3</v>
      </c>
      <c r="DF64">
        <f t="shared" si="41"/>
        <v>0</v>
      </c>
      <c r="DG64">
        <f t="shared" si="42"/>
        <v>0</v>
      </c>
      <c r="DH64">
        <f t="shared" si="43"/>
        <v>0</v>
      </c>
      <c r="DI64">
        <f t="shared" si="1"/>
        <v>0</v>
      </c>
      <c r="DJ64">
        <f t="shared" si="44"/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ROW(Source!A37)</f>
        <v>37</v>
      </c>
      <c r="B65">
        <v>55929115</v>
      </c>
      <c r="C65">
        <v>55983763</v>
      </c>
      <c r="D65">
        <v>55481799</v>
      </c>
      <c r="E65">
        <v>1</v>
      </c>
      <c r="F65">
        <v>1</v>
      </c>
      <c r="G65">
        <v>1081</v>
      </c>
      <c r="H65">
        <v>3</v>
      </c>
      <c r="I65" t="s">
        <v>689</v>
      </c>
      <c r="J65" t="s">
        <v>690</v>
      </c>
      <c r="K65" t="s">
        <v>691</v>
      </c>
      <c r="L65">
        <v>1355</v>
      </c>
      <c r="N65">
        <v>1010</v>
      </c>
      <c r="O65" t="s">
        <v>60</v>
      </c>
      <c r="P65" t="s">
        <v>60</v>
      </c>
      <c r="Q65">
        <v>100</v>
      </c>
      <c r="W65">
        <v>0</v>
      </c>
      <c r="X65">
        <v>-846071348</v>
      </c>
      <c r="Y65">
        <f t="shared" si="35"/>
        <v>0</v>
      </c>
      <c r="AA65">
        <v>2297.17</v>
      </c>
      <c r="AB65">
        <v>0</v>
      </c>
      <c r="AC65">
        <v>0</v>
      </c>
      <c r="AD65">
        <v>0</v>
      </c>
      <c r="AE65">
        <v>413.16</v>
      </c>
      <c r="AF65">
        <v>0</v>
      </c>
      <c r="AG65">
        <v>0</v>
      </c>
      <c r="AH65">
        <v>0</v>
      </c>
      <c r="AI65">
        <v>5.56</v>
      </c>
      <c r="AJ65">
        <v>1</v>
      </c>
      <c r="AK65">
        <v>1</v>
      </c>
      <c r="AL65">
        <v>1</v>
      </c>
      <c r="AM65">
        <v>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0.04</v>
      </c>
      <c r="AU65" t="s">
        <v>24</v>
      </c>
      <c r="AV65">
        <v>0</v>
      </c>
      <c r="AW65">
        <v>2</v>
      </c>
      <c r="AX65">
        <v>55983788</v>
      </c>
      <c r="AY65">
        <v>1</v>
      </c>
      <c r="AZ65">
        <v>0</v>
      </c>
      <c r="BA65">
        <v>78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ROUND(Y65*Source!I37,9)</f>
        <v>0</v>
      </c>
      <c r="CY65">
        <f t="shared" si="36"/>
        <v>2297.17</v>
      </c>
      <c r="CZ65">
        <f t="shared" si="37"/>
        <v>413.16</v>
      </c>
      <c r="DA65">
        <f t="shared" si="38"/>
        <v>5.56</v>
      </c>
      <c r="DB65">
        <f t="shared" si="39"/>
        <v>0</v>
      </c>
      <c r="DC65">
        <f t="shared" si="40"/>
        <v>0</v>
      </c>
      <c r="DD65" t="s">
        <v>3</v>
      </c>
      <c r="DE65" t="s">
        <v>3</v>
      </c>
      <c r="DF65">
        <f t="shared" si="41"/>
        <v>0</v>
      </c>
      <c r="DG65">
        <f t="shared" si="42"/>
        <v>0</v>
      </c>
      <c r="DH65">
        <f t="shared" si="43"/>
        <v>0</v>
      </c>
      <c r="DI65">
        <f t="shared" ref="DI65:DI128" si="45">ROUND(ROUND(AH65,2)*CX65,2)</f>
        <v>0</v>
      </c>
      <c r="DJ65">
        <f t="shared" si="44"/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ROW(Source!A37)</f>
        <v>37</v>
      </c>
      <c r="B66">
        <v>55929115</v>
      </c>
      <c r="C66">
        <v>55983763</v>
      </c>
      <c r="D66">
        <v>55424290</v>
      </c>
      <c r="E66">
        <v>1081</v>
      </c>
      <c r="F66">
        <v>1</v>
      </c>
      <c r="G66">
        <v>1081</v>
      </c>
      <c r="H66">
        <v>3</v>
      </c>
      <c r="I66" t="s">
        <v>692</v>
      </c>
      <c r="J66" t="s">
        <v>3</v>
      </c>
      <c r="K66" t="s">
        <v>693</v>
      </c>
      <c r="L66">
        <v>1348</v>
      </c>
      <c r="N66">
        <v>1009</v>
      </c>
      <c r="O66" t="s">
        <v>538</v>
      </c>
      <c r="P66" t="s">
        <v>538</v>
      </c>
      <c r="Q66">
        <v>1000</v>
      </c>
      <c r="W66">
        <v>0</v>
      </c>
      <c r="X66">
        <v>-783086922</v>
      </c>
      <c r="Y66">
        <f t="shared" si="35"/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9.84</v>
      </c>
      <c r="AJ66">
        <v>1</v>
      </c>
      <c r="AK66">
        <v>1</v>
      </c>
      <c r="AL66">
        <v>1</v>
      </c>
      <c r="AM66">
        <v>5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1E-3</v>
      </c>
      <c r="AU66" t="s">
        <v>24</v>
      </c>
      <c r="AV66">
        <v>0</v>
      </c>
      <c r="AW66">
        <v>2</v>
      </c>
      <c r="AX66">
        <v>55983792</v>
      </c>
      <c r="AY66">
        <v>1</v>
      </c>
      <c r="AZ66">
        <v>0</v>
      </c>
      <c r="BA66">
        <v>82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ROUND(Y66*Source!I37,9)</f>
        <v>0</v>
      </c>
      <c r="CY66">
        <f t="shared" si="36"/>
        <v>0</v>
      </c>
      <c r="CZ66">
        <f t="shared" si="37"/>
        <v>0</v>
      </c>
      <c r="DA66">
        <f t="shared" si="38"/>
        <v>9.84</v>
      </c>
      <c r="DB66">
        <f t="shared" si="39"/>
        <v>0</v>
      </c>
      <c r="DC66">
        <f t="shared" si="40"/>
        <v>0</v>
      </c>
      <c r="DD66" t="s">
        <v>3</v>
      </c>
      <c r="DE66" t="s">
        <v>3</v>
      </c>
      <c r="DF66">
        <f t="shared" si="41"/>
        <v>0</v>
      </c>
      <c r="DG66">
        <f t="shared" si="42"/>
        <v>0</v>
      </c>
      <c r="DH66">
        <f t="shared" si="43"/>
        <v>0</v>
      </c>
      <c r="DI66">
        <f t="shared" si="45"/>
        <v>0</v>
      </c>
      <c r="DJ66">
        <f t="shared" si="44"/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ROW(Source!A38)</f>
        <v>38</v>
      </c>
      <c r="B67">
        <v>55929113</v>
      </c>
      <c r="C67">
        <v>55983793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651</v>
      </c>
      <c r="J67" t="s">
        <v>3</v>
      </c>
      <c r="K67" t="s">
        <v>652</v>
      </c>
      <c r="L67">
        <v>1191</v>
      </c>
      <c r="N67">
        <v>1013</v>
      </c>
      <c r="O67" t="s">
        <v>653</v>
      </c>
      <c r="P67" t="s">
        <v>653</v>
      </c>
      <c r="Q67">
        <v>1</v>
      </c>
      <c r="W67">
        <v>0</v>
      </c>
      <c r="X67">
        <v>476480486</v>
      </c>
      <c r="Y67">
        <f>((AT67*1.2)*0.3)</f>
        <v>0.67320000000000002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1.87</v>
      </c>
      <c r="AU67" t="s">
        <v>25</v>
      </c>
      <c r="AV67">
        <v>1</v>
      </c>
      <c r="AW67">
        <v>2</v>
      </c>
      <c r="AX67">
        <v>55983800</v>
      </c>
      <c r="AY67">
        <v>1</v>
      </c>
      <c r="AZ67">
        <v>0</v>
      </c>
      <c r="BA67">
        <v>83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ROUND(AT67*Source!I38*AH67*AL67,2)</f>
        <v>0</v>
      </c>
      <c r="CV67">
        <f>ROUND(Y67*Source!I38,9)</f>
        <v>2.0196000000000001</v>
      </c>
      <c r="CW67">
        <v>0</v>
      </c>
      <c r="CX67">
        <f>ROUND(Y67*Source!I38,9)</f>
        <v>2.0196000000000001</v>
      </c>
      <c r="CY67">
        <f>AD67</f>
        <v>0</v>
      </c>
      <c r="CZ67">
        <f>AH67</f>
        <v>0</v>
      </c>
      <c r="DA67">
        <f>AL67</f>
        <v>1</v>
      </c>
      <c r="DB67">
        <f>ROUND(((ROUND(AT67*CZ67,2)*1.2)*0.3),6)</f>
        <v>0</v>
      </c>
      <c r="DC67">
        <f>ROUND(((ROUND(AT67*AG67,2)*1.2)*0.3),6)</f>
        <v>0</v>
      </c>
      <c r="DD67" t="s">
        <v>3</v>
      </c>
      <c r="DE67" t="s">
        <v>3</v>
      </c>
      <c r="DF67">
        <f t="shared" ref="DF67:DF75" si="46">ROUND(ROUND(AE67,2)*CX67,2)</f>
        <v>0</v>
      </c>
      <c r="DG67">
        <f t="shared" si="42"/>
        <v>0</v>
      </c>
      <c r="DH67">
        <f t="shared" si="43"/>
        <v>0</v>
      </c>
      <c r="DI67">
        <f t="shared" si="45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ROW(Source!A38)</f>
        <v>38</v>
      </c>
      <c r="B68">
        <v>55929113</v>
      </c>
      <c r="C68">
        <v>55983793</v>
      </c>
      <c r="D68">
        <v>55490167</v>
      </c>
      <c r="E68">
        <v>1</v>
      </c>
      <c r="F68">
        <v>1</v>
      </c>
      <c r="G68">
        <v>1081</v>
      </c>
      <c r="H68">
        <v>2</v>
      </c>
      <c r="I68" t="s">
        <v>697</v>
      </c>
      <c r="J68" t="s">
        <v>698</v>
      </c>
      <c r="K68" t="s">
        <v>699</v>
      </c>
      <c r="L68">
        <v>1368</v>
      </c>
      <c r="N68">
        <v>1011</v>
      </c>
      <c r="O68" t="s">
        <v>657</v>
      </c>
      <c r="P68" t="s">
        <v>657</v>
      </c>
      <c r="Q68">
        <v>1</v>
      </c>
      <c r="W68">
        <v>0</v>
      </c>
      <c r="X68">
        <v>2086907475</v>
      </c>
      <c r="Y68">
        <f>((AT68*1.2)*0.3)</f>
        <v>3.9600000000000003E-2</v>
      </c>
      <c r="AA68">
        <v>0</v>
      </c>
      <c r="AB68">
        <v>7.94</v>
      </c>
      <c r="AC68">
        <v>0</v>
      </c>
      <c r="AD68">
        <v>0</v>
      </c>
      <c r="AE68">
        <v>0</v>
      </c>
      <c r="AF68">
        <v>7.44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0.11</v>
      </c>
      <c r="AU68" t="s">
        <v>25</v>
      </c>
      <c r="AV68">
        <v>0</v>
      </c>
      <c r="AW68">
        <v>2</v>
      </c>
      <c r="AX68">
        <v>55983801</v>
      </c>
      <c r="AY68">
        <v>1</v>
      </c>
      <c r="AZ68">
        <v>0</v>
      </c>
      <c r="BA68">
        <v>84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f>ROUND(Y68*Source!I38*DO68,9)</f>
        <v>0</v>
      </c>
      <c r="CX68">
        <f>ROUND(Y68*Source!I38,9)</f>
        <v>0.1188</v>
      </c>
      <c r="CY68">
        <f>AB68</f>
        <v>7.94</v>
      </c>
      <c r="CZ68">
        <f>AF68</f>
        <v>7.44</v>
      </c>
      <c r="DA68">
        <f>AJ68</f>
        <v>1</v>
      </c>
      <c r="DB68">
        <f>ROUND(((ROUND(AT68*CZ68,2)*1.2)*0.3),6)</f>
        <v>0.29520000000000002</v>
      </c>
      <c r="DC68">
        <f>ROUND(((ROUND(AT68*AG68,2)*1.2)*0.3),6)</f>
        <v>0</v>
      </c>
      <c r="DD68" t="s">
        <v>3</v>
      </c>
      <c r="DE68" t="s">
        <v>3</v>
      </c>
      <c r="DF68">
        <f t="shared" si="46"/>
        <v>0</v>
      </c>
      <c r="DG68">
        <f t="shared" si="42"/>
        <v>0.88</v>
      </c>
      <c r="DH68">
        <f t="shared" si="43"/>
        <v>0</v>
      </c>
      <c r="DI68">
        <f t="shared" si="45"/>
        <v>0</v>
      </c>
      <c r="DJ68">
        <f>DG68</f>
        <v>0.88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ROW(Source!A38)</f>
        <v>38</v>
      </c>
      <c r="B69">
        <v>55929113</v>
      </c>
      <c r="C69">
        <v>55983793</v>
      </c>
      <c r="D69">
        <v>55490168</v>
      </c>
      <c r="E69">
        <v>1</v>
      </c>
      <c r="F69">
        <v>1</v>
      </c>
      <c r="G69">
        <v>1081</v>
      </c>
      <c r="H69">
        <v>2</v>
      </c>
      <c r="I69" t="s">
        <v>700</v>
      </c>
      <c r="J69" t="s">
        <v>701</v>
      </c>
      <c r="K69" t="s">
        <v>702</v>
      </c>
      <c r="L69">
        <v>1368</v>
      </c>
      <c r="N69">
        <v>1011</v>
      </c>
      <c r="O69" t="s">
        <v>657</v>
      </c>
      <c r="P69" t="s">
        <v>657</v>
      </c>
      <c r="Q69">
        <v>1</v>
      </c>
      <c r="W69">
        <v>0</v>
      </c>
      <c r="X69">
        <v>-323220633</v>
      </c>
      <c r="Y69">
        <f>((AT69*1.2)*0.3)</f>
        <v>6.4799999999999996E-2</v>
      </c>
      <c r="AA69">
        <v>0</v>
      </c>
      <c r="AB69">
        <v>9.43</v>
      </c>
      <c r="AC69">
        <v>0</v>
      </c>
      <c r="AD69">
        <v>0</v>
      </c>
      <c r="AE69">
        <v>0</v>
      </c>
      <c r="AF69">
        <v>8.84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0.18</v>
      </c>
      <c r="AU69" t="s">
        <v>25</v>
      </c>
      <c r="AV69">
        <v>0</v>
      </c>
      <c r="AW69">
        <v>2</v>
      </c>
      <c r="AX69">
        <v>55983802</v>
      </c>
      <c r="AY69">
        <v>1</v>
      </c>
      <c r="AZ69">
        <v>0</v>
      </c>
      <c r="BA69">
        <v>85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ROUND(Y69*Source!I38*DO69,9)</f>
        <v>0</v>
      </c>
      <c r="CX69">
        <f>ROUND(Y69*Source!I38,9)</f>
        <v>0.19439999999999999</v>
      </c>
      <c r="CY69">
        <f>AB69</f>
        <v>9.43</v>
      </c>
      <c r="CZ69">
        <f>AF69</f>
        <v>8.84</v>
      </c>
      <c r="DA69">
        <f>AJ69</f>
        <v>1</v>
      </c>
      <c r="DB69">
        <f>ROUND(((ROUND(AT69*CZ69,2)*1.2)*0.3),6)</f>
        <v>0.57240000000000002</v>
      </c>
      <c r="DC69">
        <f>ROUND(((ROUND(AT69*AG69,2)*1.2)*0.3),6)</f>
        <v>0</v>
      </c>
      <c r="DD69" t="s">
        <v>3</v>
      </c>
      <c r="DE69" t="s">
        <v>3</v>
      </c>
      <c r="DF69">
        <f t="shared" si="46"/>
        <v>0</v>
      </c>
      <c r="DG69">
        <f t="shared" si="42"/>
        <v>1.72</v>
      </c>
      <c r="DH69">
        <f t="shared" si="43"/>
        <v>0</v>
      </c>
      <c r="DI69">
        <f t="shared" si="45"/>
        <v>0</v>
      </c>
      <c r="DJ69">
        <f>DG69</f>
        <v>1.72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ROW(Source!A38)</f>
        <v>38</v>
      </c>
      <c r="B70">
        <v>55929113</v>
      </c>
      <c r="C70">
        <v>55983793</v>
      </c>
      <c r="D70">
        <v>55459882</v>
      </c>
      <c r="E70">
        <v>1</v>
      </c>
      <c r="F70">
        <v>1</v>
      </c>
      <c r="G70">
        <v>1081</v>
      </c>
      <c r="H70">
        <v>3</v>
      </c>
      <c r="I70" t="s">
        <v>703</v>
      </c>
      <c r="J70" t="s">
        <v>704</v>
      </c>
      <c r="K70" t="s">
        <v>705</v>
      </c>
      <c r="L70">
        <v>1346</v>
      </c>
      <c r="N70">
        <v>1009</v>
      </c>
      <c r="O70" t="s">
        <v>175</v>
      </c>
      <c r="P70" t="s">
        <v>175</v>
      </c>
      <c r="Q70">
        <v>1</v>
      </c>
      <c r="W70">
        <v>0</v>
      </c>
      <c r="X70">
        <v>1881535140</v>
      </c>
      <c r="Y70">
        <f>((AT70*1)*0)</f>
        <v>0</v>
      </c>
      <c r="AA70">
        <v>29.06</v>
      </c>
      <c r="AB70">
        <v>0</v>
      </c>
      <c r="AC70">
        <v>0</v>
      </c>
      <c r="AD70">
        <v>0</v>
      </c>
      <c r="AE70">
        <v>26.88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2.7E-2</v>
      </c>
      <c r="AU70" t="s">
        <v>24</v>
      </c>
      <c r="AV70">
        <v>0</v>
      </c>
      <c r="AW70">
        <v>2</v>
      </c>
      <c r="AX70">
        <v>55983803</v>
      </c>
      <c r="AY70">
        <v>1</v>
      </c>
      <c r="AZ70">
        <v>0</v>
      </c>
      <c r="BA70">
        <v>86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ROUND(Y70*Source!I38,9)</f>
        <v>0</v>
      </c>
      <c r="CY70">
        <f>AA70</f>
        <v>29.06</v>
      </c>
      <c r="CZ70">
        <f>AE70</f>
        <v>26.88</v>
      </c>
      <c r="DA70">
        <f>AI70</f>
        <v>1</v>
      </c>
      <c r="DB70">
        <f>ROUND(((ROUND(AT70*CZ70,2)*1)*0),6)</f>
        <v>0</v>
      </c>
      <c r="DC70">
        <f>ROUND(((ROUND(AT70*AG70,2)*1)*0),6)</f>
        <v>0</v>
      </c>
      <c r="DD70" t="s">
        <v>3</v>
      </c>
      <c r="DE70" t="s">
        <v>3</v>
      </c>
      <c r="DF70">
        <f t="shared" si="46"/>
        <v>0</v>
      </c>
      <c r="DG70">
        <f t="shared" si="42"/>
        <v>0</v>
      </c>
      <c r="DH70">
        <f t="shared" si="43"/>
        <v>0</v>
      </c>
      <c r="DI70">
        <f t="shared" si="45"/>
        <v>0</v>
      </c>
      <c r="DJ70">
        <f>DF70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ROW(Source!A38)</f>
        <v>38</v>
      </c>
      <c r="B71">
        <v>55929113</v>
      </c>
      <c r="C71">
        <v>55983793</v>
      </c>
      <c r="D71">
        <v>55459234</v>
      </c>
      <c r="E71">
        <v>1</v>
      </c>
      <c r="F71">
        <v>1</v>
      </c>
      <c r="G71">
        <v>1081</v>
      </c>
      <c r="H71">
        <v>3</v>
      </c>
      <c r="I71" t="s">
        <v>706</v>
      </c>
      <c r="J71" t="s">
        <v>707</v>
      </c>
      <c r="K71" t="s">
        <v>708</v>
      </c>
      <c r="L71">
        <v>1346</v>
      </c>
      <c r="N71">
        <v>1009</v>
      </c>
      <c r="O71" t="s">
        <v>175</v>
      </c>
      <c r="P71" t="s">
        <v>175</v>
      </c>
      <c r="Q71">
        <v>1</v>
      </c>
      <c r="W71">
        <v>0</v>
      </c>
      <c r="X71">
        <v>1343467368</v>
      </c>
      <c r="Y71">
        <f>((AT71*1)*0)</f>
        <v>0</v>
      </c>
      <c r="AA71">
        <v>1.74</v>
      </c>
      <c r="AB71">
        <v>0</v>
      </c>
      <c r="AC71">
        <v>0</v>
      </c>
      <c r="AD71">
        <v>0</v>
      </c>
      <c r="AE71">
        <v>1.61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5.0000000000000001E-3</v>
      </c>
      <c r="AU71" t="s">
        <v>24</v>
      </c>
      <c r="AV71">
        <v>0</v>
      </c>
      <c r="AW71">
        <v>2</v>
      </c>
      <c r="AX71">
        <v>55983804</v>
      </c>
      <c r="AY71">
        <v>1</v>
      </c>
      <c r="AZ71">
        <v>0</v>
      </c>
      <c r="BA71">
        <v>87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ROUND(Y71*Source!I38,9)</f>
        <v>0</v>
      </c>
      <c r="CY71">
        <f>AA71</f>
        <v>1.74</v>
      </c>
      <c r="CZ71">
        <f>AE71</f>
        <v>1.61</v>
      </c>
      <c r="DA71">
        <f>AI71</f>
        <v>1</v>
      </c>
      <c r="DB71">
        <f>ROUND(((ROUND(AT71*CZ71,2)*1)*0),6)</f>
        <v>0</v>
      </c>
      <c r="DC71">
        <f>ROUND(((ROUND(AT71*AG71,2)*1)*0),6)</f>
        <v>0</v>
      </c>
      <c r="DD71" t="s">
        <v>3</v>
      </c>
      <c r="DE71" t="s">
        <v>3</v>
      </c>
      <c r="DF71">
        <f t="shared" si="46"/>
        <v>0</v>
      </c>
      <c r="DG71">
        <f t="shared" si="42"/>
        <v>0</v>
      </c>
      <c r="DH71">
        <f t="shared" si="43"/>
        <v>0</v>
      </c>
      <c r="DI71">
        <f t="shared" si="45"/>
        <v>0</v>
      </c>
      <c r="DJ71">
        <f>DF71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ROW(Source!A38)</f>
        <v>38</v>
      </c>
      <c r="B72">
        <v>55929113</v>
      </c>
      <c r="C72">
        <v>55983793</v>
      </c>
      <c r="D72">
        <v>55462052</v>
      </c>
      <c r="E72">
        <v>1</v>
      </c>
      <c r="F72">
        <v>1</v>
      </c>
      <c r="G72">
        <v>1081</v>
      </c>
      <c r="H72">
        <v>3</v>
      </c>
      <c r="I72" t="s">
        <v>709</v>
      </c>
      <c r="J72" t="s">
        <v>710</v>
      </c>
      <c r="K72" t="s">
        <v>711</v>
      </c>
      <c r="L72">
        <v>1354</v>
      </c>
      <c r="N72">
        <v>1010</v>
      </c>
      <c r="O72" t="s">
        <v>268</v>
      </c>
      <c r="P72" t="s">
        <v>268</v>
      </c>
      <c r="Q72">
        <v>1</v>
      </c>
      <c r="W72">
        <v>0</v>
      </c>
      <c r="X72">
        <v>406712332</v>
      </c>
      <c r="Y72">
        <f>((AT72*1)*0)</f>
        <v>0</v>
      </c>
      <c r="AA72">
        <v>0.17</v>
      </c>
      <c r="AB72">
        <v>0</v>
      </c>
      <c r="AC72">
        <v>0</v>
      </c>
      <c r="AD72">
        <v>0</v>
      </c>
      <c r="AE72">
        <v>0.16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4</v>
      </c>
      <c r="AU72" t="s">
        <v>24</v>
      </c>
      <c r="AV72">
        <v>0</v>
      </c>
      <c r="AW72">
        <v>2</v>
      </c>
      <c r="AX72">
        <v>55983805</v>
      </c>
      <c r="AY72">
        <v>1</v>
      </c>
      <c r="AZ72">
        <v>0</v>
      </c>
      <c r="BA72">
        <v>88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ROUND(Y72*Source!I38,9)</f>
        <v>0</v>
      </c>
      <c r="CY72">
        <f>AA72</f>
        <v>0.17</v>
      </c>
      <c r="CZ72">
        <f>AE72</f>
        <v>0.16</v>
      </c>
      <c r="DA72">
        <f>AI72</f>
        <v>1</v>
      </c>
      <c r="DB72">
        <f>ROUND(((ROUND(AT72*CZ72,2)*1)*0),6)</f>
        <v>0</v>
      </c>
      <c r="DC72">
        <f>ROUND(((ROUND(AT72*AG72,2)*1)*0),6)</f>
        <v>0</v>
      </c>
      <c r="DD72" t="s">
        <v>3</v>
      </c>
      <c r="DE72" t="s">
        <v>3</v>
      </c>
      <c r="DF72">
        <f t="shared" si="46"/>
        <v>0</v>
      </c>
      <c r="DG72">
        <f t="shared" si="42"/>
        <v>0</v>
      </c>
      <c r="DH72">
        <f t="shared" si="43"/>
        <v>0</v>
      </c>
      <c r="DI72">
        <f t="shared" si="45"/>
        <v>0</v>
      </c>
      <c r="DJ72">
        <f>DF72</f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ROW(Source!A39)</f>
        <v>39</v>
      </c>
      <c r="B73">
        <v>55929115</v>
      </c>
      <c r="C73">
        <v>55983793</v>
      </c>
      <c r="D73">
        <v>55424304</v>
      </c>
      <c r="E73">
        <v>1081</v>
      </c>
      <c r="F73">
        <v>1</v>
      </c>
      <c r="G73">
        <v>1081</v>
      </c>
      <c r="H73">
        <v>1</v>
      </c>
      <c r="I73" t="s">
        <v>651</v>
      </c>
      <c r="J73" t="s">
        <v>3</v>
      </c>
      <c r="K73" t="s">
        <v>652</v>
      </c>
      <c r="L73">
        <v>1191</v>
      </c>
      <c r="N73">
        <v>1013</v>
      </c>
      <c r="O73" t="s">
        <v>653</v>
      </c>
      <c r="P73" t="s">
        <v>653</v>
      </c>
      <c r="Q73">
        <v>1</v>
      </c>
      <c r="W73">
        <v>0</v>
      </c>
      <c r="X73">
        <v>476480486</v>
      </c>
      <c r="Y73">
        <f>((AT73*1.2)*0.3)</f>
        <v>0.67320000000000002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5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1.87</v>
      </c>
      <c r="AU73" t="s">
        <v>25</v>
      </c>
      <c r="AV73">
        <v>1</v>
      </c>
      <c r="AW73">
        <v>2</v>
      </c>
      <c r="AX73">
        <v>55983800</v>
      </c>
      <c r="AY73">
        <v>1</v>
      </c>
      <c r="AZ73">
        <v>0</v>
      </c>
      <c r="BA73">
        <v>90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ROUND(AT73*Source!I39*AH73*AL73,2)</f>
        <v>0</v>
      </c>
      <c r="CV73">
        <f>ROUND(Y73*Source!I39,9)</f>
        <v>2.0196000000000001</v>
      </c>
      <c r="CW73">
        <v>0</v>
      </c>
      <c r="CX73">
        <f>ROUND(Y73*Source!I39,9)</f>
        <v>2.0196000000000001</v>
      </c>
      <c r="CY73">
        <f>AD73</f>
        <v>0</v>
      </c>
      <c r="CZ73">
        <f>AH73</f>
        <v>0</v>
      </c>
      <c r="DA73">
        <f>AL73</f>
        <v>1</v>
      </c>
      <c r="DB73">
        <f>ROUND(((ROUND(AT73*CZ73,2)*1.2)*0.3),6)</f>
        <v>0</v>
      </c>
      <c r="DC73">
        <f>ROUND(((ROUND(AT73*AG73,2)*1.2)*0.3),6)</f>
        <v>0</v>
      </c>
      <c r="DD73" t="s">
        <v>3</v>
      </c>
      <c r="DE73" t="s">
        <v>3</v>
      </c>
      <c r="DF73">
        <f t="shared" si="46"/>
        <v>0</v>
      </c>
      <c r="DG73">
        <f t="shared" si="42"/>
        <v>0</v>
      </c>
      <c r="DH73">
        <f t="shared" si="43"/>
        <v>0</v>
      </c>
      <c r="DI73">
        <f t="shared" si="45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ROW(Source!A39)</f>
        <v>39</v>
      </c>
      <c r="B74">
        <v>55929115</v>
      </c>
      <c r="C74">
        <v>55983793</v>
      </c>
      <c r="D74">
        <v>55490167</v>
      </c>
      <c r="E74">
        <v>1</v>
      </c>
      <c r="F74">
        <v>1</v>
      </c>
      <c r="G74">
        <v>1081</v>
      </c>
      <c r="H74">
        <v>2</v>
      </c>
      <c r="I74" t="s">
        <v>697</v>
      </c>
      <c r="J74" t="s">
        <v>698</v>
      </c>
      <c r="K74" t="s">
        <v>699</v>
      </c>
      <c r="L74">
        <v>1368</v>
      </c>
      <c r="N74">
        <v>1011</v>
      </c>
      <c r="O74" t="s">
        <v>657</v>
      </c>
      <c r="P74" t="s">
        <v>657</v>
      </c>
      <c r="Q74">
        <v>1</v>
      </c>
      <c r="W74">
        <v>0</v>
      </c>
      <c r="X74">
        <v>2086907475</v>
      </c>
      <c r="Y74">
        <f>((AT74*1.2)*0.3)</f>
        <v>3.9600000000000003E-2</v>
      </c>
      <c r="AA74">
        <v>0</v>
      </c>
      <c r="AB74">
        <v>74.38</v>
      </c>
      <c r="AC74">
        <v>0</v>
      </c>
      <c r="AD74">
        <v>0</v>
      </c>
      <c r="AE74">
        <v>0</v>
      </c>
      <c r="AF74">
        <v>7.44</v>
      </c>
      <c r="AG74">
        <v>0</v>
      </c>
      <c r="AH74">
        <v>0</v>
      </c>
      <c r="AI74">
        <v>1</v>
      </c>
      <c r="AJ74">
        <v>9.3699999999999992</v>
      </c>
      <c r="AK74">
        <v>1</v>
      </c>
      <c r="AL74">
        <v>1</v>
      </c>
      <c r="AM74">
        <v>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0.11</v>
      </c>
      <c r="AU74" t="s">
        <v>25</v>
      </c>
      <c r="AV74">
        <v>0</v>
      </c>
      <c r="AW74">
        <v>2</v>
      </c>
      <c r="AX74">
        <v>55983801</v>
      </c>
      <c r="AY74">
        <v>1</v>
      </c>
      <c r="AZ74">
        <v>0</v>
      </c>
      <c r="BA74">
        <v>91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f>ROUND(Y74*Source!I39*DO74,9)</f>
        <v>0</v>
      </c>
      <c r="CX74">
        <f>ROUND(Y74*Source!I39,9)</f>
        <v>0.1188</v>
      </c>
      <c r="CY74">
        <f>AB74</f>
        <v>74.38</v>
      </c>
      <c r="CZ74">
        <f>AF74</f>
        <v>7.44</v>
      </c>
      <c r="DA74">
        <f>AJ74</f>
        <v>9.3699999999999992</v>
      </c>
      <c r="DB74">
        <f>ROUND(((ROUND(AT74*CZ74,2)*1.2)*0.3),6)</f>
        <v>0.29520000000000002</v>
      </c>
      <c r="DC74">
        <f>ROUND(((ROUND(AT74*AG74,2)*1.2)*0.3),6)</f>
        <v>0</v>
      </c>
      <c r="DD74" t="s">
        <v>3</v>
      </c>
      <c r="DE74" t="s">
        <v>3</v>
      </c>
      <c r="DF74">
        <f t="shared" si="46"/>
        <v>0</v>
      </c>
      <c r="DG74">
        <f>ROUND(ROUND(AF74*AJ74,2)*CX74,2)</f>
        <v>8.2799999999999994</v>
      </c>
      <c r="DH74">
        <f t="shared" si="43"/>
        <v>0</v>
      </c>
      <c r="DI74">
        <f t="shared" si="45"/>
        <v>0</v>
      </c>
      <c r="DJ74">
        <f>DG74</f>
        <v>8.2799999999999994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ROW(Source!A39)</f>
        <v>39</v>
      </c>
      <c r="B75">
        <v>55929115</v>
      </c>
      <c r="C75">
        <v>55983793</v>
      </c>
      <c r="D75">
        <v>55490168</v>
      </c>
      <c r="E75">
        <v>1</v>
      </c>
      <c r="F75">
        <v>1</v>
      </c>
      <c r="G75">
        <v>1081</v>
      </c>
      <c r="H75">
        <v>2</v>
      </c>
      <c r="I75" t="s">
        <v>700</v>
      </c>
      <c r="J75" t="s">
        <v>701</v>
      </c>
      <c r="K75" t="s">
        <v>702</v>
      </c>
      <c r="L75">
        <v>1368</v>
      </c>
      <c r="N75">
        <v>1011</v>
      </c>
      <c r="O75" t="s">
        <v>657</v>
      </c>
      <c r="P75" t="s">
        <v>657</v>
      </c>
      <c r="Q75">
        <v>1</v>
      </c>
      <c r="W75">
        <v>0</v>
      </c>
      <c r="X75">
        <v>-323220633</v>
      </c>
      <c r="Y75">
        <f>((AT75*1.2)*0.3)</f>
        <v>6.4799999999999996E-2</v>
      </c>
      <c r="AA75">
        <v>0</v>
      </c>
      <c r="AB75">
        <v>88.1</v>
      </c>
      <c r="AC75">
        <v>0</v>
      </c>
      <c r="AD75">
        <v>0</v>
      </c>
      <c r="AE75">
        <v>0</v>
      </c>
      <c r="AF75">
        <v>8.84</v>
      </c>
      <c r="AG75">
        <v>0</v>
      </c>
      <c r="AH75">
        <v>0</v>
      </c>
      <c r="AI75">
        <v>1</v>
      </c>
      <c r="AJ75">
        <v>9.34</v>
      </c>
      <c r="AK75">
        <v>1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0.18</v>
      </c>
      <c r="AU75" t="s">
        <v>25</v>
      </c>
      <c r="AV75">
        <v>0</v>
      </c>
      <c r="AW75">
        <v>2</v>
      </c>
      <c r="AX75">
        <v>55983802</v>
      </c>
      <c r="AY75">
        <v>1</v>
      </c>
      <c r="AZ75">
        <v>0</v>
      </c>
      <c r="BA75">
        <v>92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f>ROUND(Y75*Source!I39*DO75,9)</f>
        <v>0</v>
      </c>
      <c r="CX75">
        <f>ROUND(Y75*Source!I39,9)</f>
        <v>0.19439999999999999</v>
      </c>
      <c r="CY75">
        <f>AB75</f>
        <v>88.1</v>
      </c>
      <c r="CZ75">
        <f>AF75</f>
        <v>8.84</v>
      </c>
      <c r="DA75">
        <f>AJ75</f>
        <v>9.34</v>
      </c>
      <c r="DB75">
        <f>ROUND(((ROUND(AT75*CZ75,2)*1.2)*0.3),6)</f>
        <v>0.57240000000000002</v>
      </c>
      <c r="DC75">
        <f>ROUND(((ROUND(AT75*AG75,2)*1.2)*0.3),6)</f>
        <v>0</v>
      </c>
      <c r="DD75" t="s">
        <v>3</v>
      </c>
      <c r="DE75" t="s">
        <v>3</v>
      </c>
      <c r="DF75">
        <f t="shared" si="46"/>
        <v>0</v>
      </c>
      <c r="DG75">
        <f>ROUND(ROUND(AF75*AJ75,2)*CX75,2)</f>
        <v>16.05</v>
      </c>
      <c r="DH75">
        <f t="shared" si="43"/>
        <v>0</v>
      </c>
      <c r="DI75">
        <f t="shared" si="45"/>
        <v>0</v>
      </c>
      <c r="DJ75">
        <f>DG75</f>
        <v>16.05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ROW(Source!A39)</f>
        <v>39</v>
      </c>
      <c r="B76">
        <v>55929115</v>
      </c>
      <c r="C76">
        <v>55983793</v>
      </c>
      <c r="D76">
        <v>55459882</v>
      </c>
      <c r="E76">
        <v>1</v>
      </c>
      <c r="F76">
        <v>1</v>
      </c>
      <c r="G76">
        <v>1081</v>
      </c>
      <c r="H76">
        <v>3</v>
      </c>
      <c r="I76" t="s">
        <v>703</v>
      </c>
      <c r="J76" t="s">
        <v>704</v>
      </c>
      <c r="K76" t="s">
        <v>705</v>
      </c>
      <c r="L76">
        <v>1346</v>
      </c>
      <c r="N76">
        <v>1009</v>
      </c>
      <c r="O76" t="s">
        <v>175</v>
      </c>
      <c r="P76" t="s">
        <v>175</v>
      </c>
      <c r="Q76">
        <v>1</v>
      </c>
      <c r="W76">
        <v>0</v>
      </c>
      <c r="X76">
        <v>1881535140</v>
      </c>
      <c r="Y76">
        <f>((AT76*1)*0)</f>
        <v>0</v>
      </c>
      <c r="AA76">
        <v>680.23</v>
      </c>
      <c r="AB76">
        <v>0</v>
      </c>
      <c r="AC76">
        <v>0</v>
      </c>
      <c r="AD76">
        <v>0</v>
      </c>
      <c r="AE76">
        <v>26.88</v>
      </c>
      <c r="AF76">
        <v>0</v>
      </c>
      <c r="AG76">
        <v>0</v>
      </c>
      <c r="AH76">
        <v>0</v>
      </c>
      <c r="AI76">
        <v>23.41</v>
      </c>
      <c r="AJ76">
        <v>1</v>
      </c>
      <c r="AK76">
        <v>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2.7E-2</v>
      </c>
      <c r="AU76" t="s">
        <v>24</v>
      </c>
      <c r="AV76">
        <v>0</v>
      </c>
      <c r="AW76">
        <v>2</v>
      </c>
      <c r="AX76">
        <v>55983803</v>
      </c>
      <c r="AY76">
        <v>1</v>
      </c>
      <c r="AZ76">
        <v>0</v>
      </c>
      <c r="BA76">
        <v>93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ROUND(Y76*Source!I39,9)</f>
        <v>0</v>
      </c>
      <c r="CY76">
        <f>AA76</f>
        <v>680.23</v>
      </c>
      <c r="CZ76">
        <f>AE76</f>
        <v>26.88</v>
      </c>
      <c r="DA76">
        <f>AI76</f>
        <v>23.41</v>
      </c>
      <c r="DB76">
        <f>ROUND(((ROUND(AT76*CZ76,2)*1)*0),6)</f>
        <v>0</v>
      </c>
      <c r="DC76">
        <f>ROUND(((ROUND(AT76*AG76,2)*1)*0),6)</f>
        <v>0</v>
      </c>
      <c r="DD76" t="s">
        <v>3</v>
      </c>
      <c r="DE76" t="s">
        <v>3</v>
      </c>
      <c r="DF76">
        <f>ROUND(ROUND(AE76*AI76,2)*CX76,2)</f>
        <v>0</v>
      </c>
      <c r="DG76">
        <f t="shared" ref="DG76:DG84" si="47">ROUND(ROUND(AF76,2)*CX76,2)</f>
        <v>0</v>
      </c>
      <c r="DH76">
        <f t="shared" si="43"/>
        <v>0</v>
      </c>
      <c r="DI76">
        <f t="shared" si="45"/>
        <v>0</v>
      </c>
      <c r="DJ76">
        <f>DF76</f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ROW(Source!A39)</f>
        <v>39</v>
      </c>
      <c r="B77">
        <v>55929115</v>
      </c>
      <c r="C77">
        <v>55983793</v>
      </c>
      <c r="D77">
        <v>55459234</v>
      </c>
      <c r="E77">
        <v>1</v>
      </c>
      <c r="F77">
        <v>1</v>
      </c>
      <c r="G77">
        <v>1081</v>
      </c>
      <c r="H77">
        <v>3</v>
      </c>
      <c r="I77" t="s">
        <v>706</v>
      </c>
      <c r="J77" t="s">
        <v>707</v>
      </c>
      <c r="K77" t="s">
        <v>708</v>
      </c>
      <c r="L77">
        <v>1346</v>
      </c>
      <c r="N77">
        <v>1009</v>
      </c>
      <c r="O77" t="s">
        <v>175</v>
      </c>
      <c r="P77" t="s">
        <v>175</v>
      </c>
      <c r="Q77">
        <v>1</v>
      </c>
      <c r="W77">
        <v>0</v>
      </c>
      <c r="X77">
        <v>1343467368</v>
      </c>
      <c r="Y77">
        <f>((AT77*1)*0)</f>
        <v>0</v>
      </c>
      <c r="AA77">
        <v>25.51</v>
      </c>
      <c r="AB77">
        <v>0</v>
      </c>
      <c r="AC77">
        <v>0</v>
      </c>
      <c r="AD77">
        <v>0</v>
      </c>
      <c r="AE77">
        <v>1.61</v>
      </c>
      <c r="AF77">
        <v>0</v>
      </c>
      <c r="AG77">
        <v>0</v>
      </c>
      <c r="AH77">
        <v>0</v>
      </c>
      <c r="AI77">
        <v>14.66</v>
      </c>
      <c r="AJ77">
        <v>1</v>
      </c>
      <c r="AK77">
        <v>1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5.0000000000000001E-3</v>
      </c>
      <c r="AU77" t="s">
        <v>24</v>
      </c>
      <c r="AV77">
        <v>0</v>
      </c>
      <c r="AW77">
        <v>2</v>
      </c>
      <c r="AX77">
        <v>55983804</v>
      </c>
      <c r="AY77">
        <v>1</v>
      </c>
      <c r="AZ77">
        <v>0</v>
      </c>
      <c r="BA77">
        <v>94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ROUND(Y77*Source!I39,9)</f>
        <v>0</v>
      </c>
      <c r="CY77">
        <f>AA77</f>
        <v>25.51</v>
      </c>
      <c r="CZ77">
        <f>AE77</f>
        <v>1.61</v>
      </c>
      <c r="DA77">
        <f>AI77</f>
        <v>14.66</v>
      </c>
      <c r="DB77">
        <f>ROUND(((ROUND(AT77*CZ77,2)*1)*0),6)</f>
        <v>0</v>
      </c>
      <c r="DC77">
        <f>ROUND(((ROUND(AT77*AG77,2)*1)*0),6)</f>
        <v>0</v>
      </c>
      <c r="DD77" t="s">
        <v>3</v>
      </c>
      <c r="DE77" t="s">
        <v>3</v>
      </c>
      <c r="DF77">
        <f>ROUND(ROUND(AE77*AI77,2)*CX77,2)</f>
        <v>0</v>
      </c>
      <c r="DG77">
        <f t="shared" si="47"/>
        <v>0</v>
      </c>
      <c r="DH77">
        <f t="shared" si="43"/>
        <v>0</v>
      </c>
      <c r="DI77">
        <f t="shared" si="45"/>
        <v>0</v>
      </c>
      <c r="DJ77">
        <f>DF77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ROW(Source!A39)</f>
        <v>39</v>
      </c>
      <c r="B78">
        <v>55929115</v>
      </c>
      <c r="C78">
        <v>55983793</v>
      </c>
      <c r="D78">
        <v>55462052</v>
      </c>
      <c r="E78">
        <v>1</v>
      </c>
      <c r="F78">
        <v>1</v>
      </c>
      <c r="G78">
        <v>1081</v>
      </c>
      <c r="H78">
        <v>3</v>
      </c>
      <c r="I78" t="s">
        <v>709</v>
      </c>
      <c r="J78" t="s">
        <v>710</v>
      </c>
      <c r="K78" t="s">
        <v>711</v>
      </c>
      <c r="L78">
        <v>1354</v>
      </c>
      <c r="N78">
        <v>1010</v>
      </c>
      <c r="O78" t="s">
        <v>268</v>
      </c>
      <c r="P78" t="s">
        <v>268</v>
      </c>
      <c r="Q78">
        <v>1</v>
      </c>
      <c r="W78">
        <v>0</v>
      </c>
      <c r="X78">
        <v>406712332</v>
      </c>
      <c r="Y78">
        <f>((AT78*1)*0)</f>
        <v>0</v>
      </c>
      <c r="AA78">
        <v>1.06</v>
      </c>
      <c r="AB78">
        <v>0</v>
      </c>
      <c r="AC78">
        <v>0</v>
      </c>
      <c r="AD78">
        <v>0</v>
      </c>
      <c r="AE78">
        <v>0.16</v>
      </c>
      <c r="AF78">
        <v>0</v>
      </c>
      <c r="AG78">
        <v>0</v>
      </c>
      <c r="AH78">
        <v>0</v>
      </c>
      <c r="AI78">
        <v>6.13</v>
      </c>
      <c r="AJ78">
        <v>1</v>
      </c>
      <c r="AK78">
        <v>1</v>
      </c>
      <c r="AL78">
        <v>1</v>
      </c>
      <c r="AM78">
        <v>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4</v>
      </c>
      <c r="AU78" t="s">
        <v>24</v>
      </c>
      <c r="AV78">
        <v>0</v>
      </c>
      <c r="AW78">
        <v>2</v>
      </c>
      <c r="AX78">
        <v>55983805</v>
      </c>
      <c r="AY78">
        <v>1</v>
      </c>
      <c r="AZ78">
        <v>0</v>
      </c>
      <c r="BA78">
        <v>95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ROUND(Y78*Source!I39,9)</f>
        <v>0</v>
      </c>
      <c r="CY78">
        <f>AA78</f>
        <v>1.06</v>
      </c>
      <c r="CZ78">
        <f>AE78</f>
        <v>0.16</v>
      </c>
      <c r="DA78">
        <f>AI78</f>
        <v>6.13</v>
      </c>
      <c r="DB78">
        <f>ROUND(((ROUND(AT78*CZ78,2)*1)*0),6)</f>
        <v>0</v>
      </c>
      <c r="DC78">
        <f>ROUND(((ROUND(AT78*AG78,2)*1)*0),6)</f>
        <v>0</v>
      </c>
      <c r="DD78" t="s">
        <v>3</v>
      </c>
      <c r="DE78" t="s">
        <v>3</v>
      </c>
      <c r="DF78">
        <f>ROUND(ROUND(AE78*AI78,2)*CX78,2)</f>
        <v>0</v>
      </c>
      <c r="DG78">
        <f t="shared" si="47"/>
        <v>0</v>
      </c>
      <c r="DH78">
        <f t="shared" si="43"/>
        <v>0</v>
      </c>
      <c r="DI78">
        <f t="shared" si="45"/>
        <v>0</v>
      </c>
      <c r="DJ78">
        <f>DF78</f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ROW(Source!A40)</f>
        <v>40</v>
      </c>
      <c r="B79">
        <v>55929113</v>
      </c>
      <c r="C79">
        <v>55983807</v>
      </c>
      <c r="D79">
        <v>55424304</v>
      </c>
      <c r="E79">
        <v>1081</v>
      </c>
      <c r="F79">
        <v>1</v>
      </c>
      <c r="G79">
        <v>1081</v>
      </c>
      <c r="H79">
        <v>1</v>
      </c>
      <c r="I79" t="s">
        <v>651</v>
      </c>
      <c r="J79" t="s">
        <v>3</v>
      </c>
      <c r="K79" t="s">
        <v>652</v>
      </c>
      <c r="L79">
        <v>1191</v>
      </c>
      <c r="N79">
        <v>1013</v>
      </c>
      <c r="O79" t="s">
        <v>653</v>
      </c>
      <c r="P79" t="s">
        <v>653</v>
      </c>
      <c r="Q79">
        <v>1</v>
      </c>
      <c r="W79">
        <v>0</v>
      </c>
      <c r="X79">
        <v>476480486</v>
      </c>
      <c r="Y79">
        <f>((AT79*1.2)*0.3)</f>
        <v>4.823999999999999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13.4</v>
      </c>
      <c r="AU79" t="s">
        <v>25</v>
      </c>
      <c r="AV79">
        <v>1</v>
      </c>
      <c r="AW79">
        <v>2</v>
      </c>
      <c r="AX79">
        <v>55983813</v>
      </c>
      <c r="AY79">
        <v>1</v>
      </c>
      <c r="AZ79">
        <v>0</v>
      </c>
      <c r="BA79">
        <v>97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ROUND(AT79*Source!I40*AH79*AL79,2)</f>
        <v>0</v>
      </c>
      <c r="CV79">
        <f>ROUND(Y79*Source!I40,9)</f>
        <v>24.12</v>
      </c>
      <c r="CW79">
        <v>0</v>
      </c>
      <c r="CX79">
        <f>ROUND(Y79*Source!I40,9)</f>
        <v>24.12</v>
      </c>
      <c r="CY79">
        <f>AD79</f>
        <v>0</v>
      </c>
      <c r="CZ79">
        <f>AH79</f>
        <v>0</v>
      </c>
      <c r="DA79">
        <f>AL79</f>
        <v>1</v>
      </c>
      <c r="DB79">
        <f>ROUND(((ROUND(AT79*CZ79,2)*1.2)*0.3),6)</f>
        <v>0</v>
      </c>
      <c r="DC79">
        <f>ROUND(((ROUND(AT79*AG79,2)*1.2)*0.3),6)</f>
        <v>0</v>
      </c>
      <c r="DD79" t="s">
        <v>3</v>
      </c>
      <c r="DE79" t="s">
        <v>3</v>
      </c>
      <c r="DF79">
        <f t="shared" ref="DF79:DF86" si="48">ROUND(ROUND(AE79,2)*CX79,2)</f>
        <v>0</v>
      </c>
      <c r="DG79">
        <f t="shared" si="47"/>
        <v>0</v>
      </c>
      <c r="DH79">
        <f t="shared" si="43"/>
        <v>0</v>
      </c>
      <c r="DI79">
        <f t="shared" si="45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ROW(Source!A40)</f>
        <v>40</v>
      </c>
      <c r="B80">
        <v>55929113</v>
      </c>
      <c r="C80">
        <v>55983807</v>
      </c>
      <c r="D80">
        <v>55489513</v>
      </c>
      <c r="E80">
        <v>1</v>
      </c>
      <c r="F80">
        <v>1</v>
      </c>
      <c r="G80">
        <v>1081</v>
      </c>
      <c r="H80">
        <v>2</v>
      </c>
      <c r="I80" t="s">
        <v>654</v>
      </c>
      <c r="J80" t="s">
        <v>655</v>
      </c>
      <c r="K80" t="s">
        <v>656</v>
      </c>
      <c r="L80">
        <v>1368</v>
      </c>
      <c r="N80">
        <v>1011</v>
      </c>
      <c r="O80" t="s">
        <v>657</v>
      </c>
      <c r="P80" t="s">
        <v>657</v>
      </c>
      <c r="Q80">
        <v>1</v>
      </c>
      <c r="W80">
        <v>0</v>
      </c>
      <c r="X80">
        <v>-1520980008</v>
      </c>
      <c r="Y80">
        <f>((AT80*1.2)*0.3)</f>
        <v>0.19439999999999999</v>
      </c>
      <c r="AA80">
        <v>0</v>
      </c>
      <c r="AB80">
        <v>120.23</v>
      </c>
      <c r="AC80">
        <v>13.21</v>
      </c>
      <c r="AD80">
        <v>0</v>
      </c>
      <c r="AE80">
        <v>0</v>
      </c>
      <c r="AF80">
        <v>114.83</v>
      </c>
      <c r="AG80">
        <v>12.62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0.54</v>
      </c>
      <c r="AU80" t="s">
        <v>25</v>
      </c>
      <c r="AV80">
        <v>0</v>
      </c>
      <c r="AW80">
        <v>2</v>
      </c>
      <c r="AX80">
        <v>55983814</v>
      </c>
      <c r="AY80">
        <v>1</v>
      </c>
      <c r="AZ80">
        <v>0</v>
      </c>
      <c r="BA80">
        <v>98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f>ROUND(Y80*Source!I40*DO80,9)</f>
        <v>12.266640000000001</v>
      </c>
      <c r="CX80">
        <f>ROUND(Y80*Source!I40,9)</f>
        <v>0.97199999999999998</v>
      </c>
      <c r="CY80">
        <f>AB80</f>
        <v>120.23</v>
      </c>
      <c r="CZ80">
        <f>AF80</f>
        <v>114.83</v>
      </c>
      <c r="DA80">
        <f>AJ80</f>
        <v>1</v>
      </c>
      <c r="DB80">
        <f>ROUND(((ROUND(AT80*CZ80,2)*1.2)*0.3),6)</f>
        <v>22.323599999999999</v>
      </c>
      <c r="DC80">
        <f>ROUND(((ROUND(AT80*AG80,2)*1.2)*0.3),6)</f>
        <v>2.4516</v>
      </c>
      <c r="DD80" t="s">
        <v>3</v>
      </c>
      <c r="DE80" t="s">
        <v>3</v>
      </c>
      <c r="DF80">
        <f t="shared" si="48"/>
        <v>0</v>
      </c>
      <c r="DG80">
        <f t="shared" si="47"/>
        <v>111.61</v>
      </c>
      <c r="DH80">
        <f t="shared" si="43"/>
        <v>12.27</v>
      </c>
      <c r="DI80">
        <f t="shared" si="45"/>
        <v>0</v>
      </c>
      <c r="DJ80">
        <f>DG80</f>
        <v>111.61</v>
      </c>
      <c r="DK80">
        <v>0</v>
      </c>
      <c r="DL80" t="s">
        <v>658</v>
      </c>
      <c r="DM80">
        <v>0</v>
      </c>
      <c r="DN80" t="s">
        <v>653</v>
      </c>
      <c r="DO80">
        <v>12.62</v>
      </c>
    </row>
    <row r="81" spans="1:119" x14ac:dyDescent="0.2">
      <c r="A81">
        <f>ROW(Source!A40)</f>
        <v>40</v>
      </c>
      <c r="B81">
        <v>55929113</v>
      </c>
      <c r="C81">
        <v>55983807</v>
      </c>
      <c r="D81">
        <v>55489525</v>
      </c>
      <c r="E81">
        <v>1</v>
      </c>
      <c r="F81">
        <v>1</v>
      </c>
      <c r="G81">
        <v>1081</v>
      </c>
      <c r="H81">
        <v>2</v>
      </c>
      <c r="I81" t="s">
        <v>712</v>
      </c>
      <c r="J81" t="s">
        <v>713</v>
      </c>
      <c r="K81" t="s">
        <v>714</v>
      </c>
      <c r="L81">
        <v>1368</v>
      </c>
      <c r="N81">
        <v>1011</v>
      </c>
      <c r="O81" t="s">
        <v>657</v>
      </c>
      <c r="P81" t="s">
        <v>657</v>
      </c>
      <c r="Q81">
        <v>1</v>
      </c>
      <c r="W81">
        <v>0</v>
      </c>
      <c r="X81">
        <v>444068027</v>
      </c>
      <c r="Y81">
        <f>((AT81*1.2)*0.3)</f>
        <v>0.57599999999999996</v>
      </c>
      <c r="AA81">
        <v>0</v>
      </c>
      <c r="AB81">
        <v>0.81</v>
      </c>
      <c r="AC81">
        <v>0</v>
      </c>
      <c r="AD81">
        <v>0</v>
      </c>
      <c r="AE81">
        <v>0</v>
      </c>
      <c r="AF81">
        <v>0.77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1.6</v>
      </c>
      <c r="AU81" t="s">
        <v>25</v>
      </c>
      <c r="AV81">
        <v>0</v>
      </c>
      <c r="AW81">
        <v>2</v>
      </c>
      <c r="AX81">
        <v>55983815</v>
      </c>
      <c r="AY81">
        <v>1</v>
      </c>
      <c r="AZ81">
        <v>0</v>
      </c>
      <c r="BA81">
        <v>99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f>ROUND(Y81*Source!I40*DO81,9)</f>
        <v>0</v>
      </c>
      <c r="CX81">
        <f>ROUND(Y81*Source!I40,9)</f>
        <v>2.88</v>
      </c>
      <c r="CY81">
        <f>AB81</f>
        <v>0.81</v>
      </c>
      <c r="CZ81">
        <f>AF81</f>
        <v>0.77</v>
      </c>
      <c r="DA81">
        <f>AJ81</f>
        <v>1</v>
      </c>
      <c r="DB81">
        <f>ROUND(((ROUND(AT81*CZ81,2)*1.2)*0.3),6)</f>
        <v>0.44280000000000003</v>
      </c>
      <c r="DC81">
        <f>ROUND(((ROUND(AT81*AG81,2)*1.2)*0.3),6)</f>
        <v>0</v>
      </c>
      <c r="DD81" t="s">
        <v>3</v>
      </c>
      <c r="DE81" t="s">
        <v>3</v>
      </c>
      <c r="DF81">
        <f t="shared" si="48"/>
        <v>0</v>
      </c>
      <c r="DG81">
        <f t="shared" si="47"/>
        <v>2.2200000000000002</v>
      </c>
      <c r="DH81">
        <f t="shared" si="43"/>
        <v>0</v>
      </c>
      <c r="DI81">
        <f t="shared" si="45"/>
        <v>0</v>
      </c>
      <c r="DJ81">
        <f>DG81</f>
        <v>2.2200000000000002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ROW(Source!A40)</f>
        <v>40</v>
      </c>
      <c r="B82">
        <v>55929113</v>
      </c>
      <c r="C82">
        <v>55983807</v>
      </c>
      <c r="D82">
        <v>55459457</v>
      </c>
      <c r="E82">
        <v>1</v>
      </c>
      <c r="F82">
        <v>1</v>
      </c>
      <c r="G82">
        <v>1081</v>
      </c>
      <c r="H82">
        <v>3</v>
      </c>
      <c r="I82" t="s">
        <v>715</v>
      </c>
      <c r="J82" t="s">
        <v>716</v>
      </c>
      <c r="K82" t="s">
        <v>717</v>
      </c>
      <c r="L82">
        <v>1346</v>
      </c>
      <c r="N82">
        <v>1009</v>
      </c>
      <c r="O82" t="s">
        <v>175</v>
      </c>
      <c r="P82" t="s">
        <v>175</v>
      </c>
      <c r="Q82">
        <v>1</v>
      </c>
      <c r="W82">
        <v>0</v>
      </c>
      <c r="X82">
        <v>1482706673</v>
      </c>
      <c r="Y82">
        <f>((AT82*1)*0)</f>
        <v>0</v>
      </c>
      <c r="AA82">
        <v>23.87</v>
      </c>
      <c r="AB82">
        <v>0</v>
      </c>
      <c r="AC82">
        <v>0</v>
      </c>
      <c r="AD82">
        <v>0</v>
      </c>
      <c r="AE82">
        <v>23.87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2.5000000000000001E-2</v>
      </c>
      <c r="AU82" t="s">
        <v>24</v>
      </c>
      <c r="AV82">
        <v>0</v>
      </c>
      <c r="AW82">
        <v>2</v>
      </c>
      <c r="AX82">
        <v>55983816</v>
      </c>
      <c r="AY82">
        <v>1</v>
      </c>
      <c r="AZ82">
        <v>0</v>
      </c>
      <c r="BA82">
        <v>100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ROUND(Y82*Source!I40,9)</f>
        <v>0</v>
      </c>
      <c r="CY82">
        <f>AA82</f>
        <v>23.87</v>
      </c>
      <c r="CZ82">
        <f>AE82</f>
        <v>23.87</v>
      </c>
      <c r="DA82">
        <f>AI82</f>
        <v>1</v>
      </c>
      <c r="DB82">
        <f>ROUND(((ROUND(AT82*CZ82,2)*1)*0),6)</f>
        <v>0</v>
      </c>
      <c r="DC82">
        <f>ROUND(((ROUND(AT82*AG82,2)*1)*0),6)</f>
        <v>0</v>
      </c>
      <c r="DD82" t="s">
        <v>3</v>
      </c>
      <c r="DE82" t="s">
        <v>3</v>
      </c>
      <c r="DF82">
        <f t="shared" si="48"/>
        <v>0</v>
      </c>
      <c r="DG82">
        <f t="shared" si="47"/>
        <v>0</v>
      </c>
      <c r="DH82">
        <f t="shared" si="43"/>
        <v>0</v>
      </c>
      <c r="DI82">
        <f t="shared" si="45"/>
        <v>0</v>
      </c>
      <c r="DJ82">
        <f>DF82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ROW(Source!A40)</f>
        <v>40</v>
      </c>
      <c r="B83">
        <v>55929113</v>
      </c>
      <c r="C83">
        <v>55983807</v>
      </c>
      <c r="D83">
        <v>55459641</v>
      </c>
      <c r="E83">
        <v>1</v>
      </c>
      <c r="F83">
        <v>1</v>
      </c>
      <c r="G83">
        <v>1081</v>
      </c>
      <c r="H83">
        <v>3</v>
      </c>
      <c r="I83" t="s">
        <v>718</v>
      </c>
      <c r="J83" t="s">
        <v>719</v>
      </c>
      <c r="K83" t="s">
        <v>720</v>
      </c>
      <c r="L83">
        <v>1327</v>
      </c>
      <c r="N83">
        <v>1005</v>
      </c>
      <c r="O83" t="s">
        <v>721</v>
      </c>
      <c r="P83" t="s">
        <v>721</v>
      </c>
      <c r="Q83">
        <v>1</v>
      </c>
      <c r="W83">
        <v>0</v>
      </c>
      <c r="X83">
        <v>-71062307</v>
      </c>
      <c r="Y83">
        <f>((AT83*1)*0)</f>
        <v>0</v>
      </c>
      <c r="AA83">
        <v>7.39</v>
      </c>
      <c r="AB83">
        <v>0</v>
      </c>
      <c r="AC83">
        <v>0</v>
      </c>
      <c r="AD83">
        <v>0</v>
      </c>
      <c r="AE83">
        <v>7.39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0.45</v>
      </c>
      <c r="AU83" t="s">
        <v>24</v>
      </c>
      <c r="AV83">
        <v>0</v>
      </c>
      <c r="AW83">
        <v>2</v>
      </c>
      <c r="AX83">
        <v>55983817</v>
      </c>
      <c r="AY83">
        <v>1</v>
      </c>
      <c r="AZ83">
        <v>0</v>
      </c>
      <c r="BA83">
        <v>101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ROUND(Y83*Source!I40,9)</f>
        <v>0</v>
      </c>
      <c r="CY83">
        <f>AA83</f>
        <v>7.39</v>
      </c>
      <c r="CZ83">
        <f>AE83</f>
        <v>7.39</v>
      </c>
      <c r="DA83">
        <f>AI83</f>
        <v>1</v>
      </c>
      <c r="DB83">
        <f>ROUND(((ROUND(AT83*CZ83,2)*1)*0),6)</f>
        <v>0</v>
      </c>
      <c r="DC83">
        <f>ROUND(((ROUND(AT83*AG83,2)*1)*0),6)</f>
        <v>0</v>
      </c>
      <c r="DD83" t="s">
        <v>3</v>
      </c>
      <c r="DE83" t="s">
        <v>3</v>
      </c>
      <c r="DF83">
        <f t="shared" si="48"/>
        <v>0</v>
      </c>
      <c r="DG83">
        <f t="shared" si="47"/>
        <v>0</v>
      </c>
      <c r="DH83">
        <f t="shared" si="43"/>
        <v>0</v>
      </c>
      <c r="DI83">
        <f t="shared" si="45"/>
        <v>0</v>
      </c>
      <c r="DJ83">
        <f>DF83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ROW(Source!A41)</f>
        <v>41</v>
      </c>
      <c r="B84">
        <v>55929115</v>
      </c>
      <c r="C84">
        <v>55983807</v>
      </c>
      <c r="D84">
        <v>55424304</v>
      </c>
      <c r="E84">
        <v>1081</v>
      </c>
      <c r="F84">
        <v>1</v>
      </c>
      <c r="G84">
        <v>1081</v>
      </c>
      <c r="H84">
        <v>1</v>
      </c>
      <c r="I84" t="s">
        <v>651</v>
      </c>
      <c r="J84" t="s">
        <v>3</v>
      </c>
      <c r="K84" t="s">
        <v>652</v>
      </c>
      <c r="L84">
        <v>1191</v>
      </c>
      <c r="N84">
        <v>1013</v>
      </c>
      <c r="O84" t="s">
        <v>653</v>
      </c>
      <c r="P84" t="s">
        <v>653</v>
      </c>
      <c r="Q84">
        <v>1</v>
      </c>
      <c r="W84">
        <v>0</v>
      </c>
      <c r="X84">
        <v>476480486</v>
      </c>
      <c r="Y84">
        <f>((AT84*1.2)*0.3)</f>
        <v>4.823999999999999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5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13.4</v>
      </c>
      <c r="AU84" t="s">
        <v>25</v>
      </c>
      <c r="AV84">
        <v>1</v>
      </c>
      <c r="AW84">
        <v>2</v>
      </c>
      <c r="AX84">
        <v>55983813</v>
      </c>
      <c r="AY84">
        <v>1</v>
      </c>
      <c r="AZ84">
        <v>0</v>
      </c>
      <c r="BA84">
        <v>103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U84">
        <f>ROUND(AT84*Source!I41*AH84*AL84,2)</f>
        <v>0</v>
      </c>
      <c r="CV84">
        <f>ROUND(Y84*Source!I41,9)</f>
        <v>24.12</v>
      </c>
      <c r="CW84">
        <v>0</v>
      </c>
      <c r="CX84">
        <f>ROUND(Y84*Source!I41,9)</f>
        <v>24.12</v>
      </c>
      <c r="CY84">
        <f>AD84</f>
        <v>0</v>
      </c>
      <c r="CZ84">
        <f>AH84</f>
        <v>0</v>
      </c>
      <c r="DA84">
        <f>AL84</f>
        <v>1</v>
      </c>
      <c r="DB84">
        <f>ROUND(((ROUND(AT84*CZ84,2)*1.2)*0.3),6)</f>
        <v>0</v>
      </c>
      <c r="DC84">
        <f>ROUND(((ROUND(AT84*AG84,2)*1.2)*0.3),6)</f>
        <v>0</v>
      </c>
      <c r="DD84" t="s">
        <v>3</v>
      </c>
      <c r="DE84" t="s">
        <v>3</v>
      </c>
      <c r="DF84">
        <f t="shared" si="48"/>
        <v>0</v>
      </c>
      <c r="DG84">
        <f t="shared" si="47"/>
        <v>0</v>
      </c>
      <c r="DH84">
        <f t="shared" si="43"/>
        <v>0</v>
      </c>
      <c r="DI84">
        <f t="shared" si="45"/>
        <v>0</v>
      </c>
      <c r="DJ84">
        <f>DI84</f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ROW(Source!A41)</f>
        <v>41</v>
      </c>
      <c r="B85">
        <v>55929115</v>
      </c>
      <c r="C85">
        <v>55983807</v>
      </c>
      <c r="D85">
        <v>55489513</v>
      </c>
      <c r="E85">
        <v>1</v>
      </c>
      <c r="F85">
        <v>1</v>
      </c>
      <c r="G85">
        <v>1081</v>
      </c>
      <c r="H85">
        <v>2</v>
      </c>
      <c r="I85" t="s">
        <v>654</v>
      </c>
      <c r="J85" t="s">
        <v>655</v>
      </c>
      <c r="K85" t="s">
        <v>656</v>
      </c>
      <c r="L85">
        <v>1368</v>
      </c>
      <c r="N85">
        <v>1011</v>
      </c>
      <c r="O85" t="s">
        <v>657</v>
      </c>
      <c r="P85" t="s">
        <v>657</v>
      </c>
      <c r="Q85">
        <v>1</v>
      </c>
      <c r="W85">
        <v>0</v>
      </c>
      <c r="X85">
        <v>-1520980008</v>
      </c>
      <c r="Y85">
        <f>((AT85*1.2)*0.3)</f>
        <v>0.19439999999999999</v>
      </c>
      <c r="AA85">
        <v>0</v>
      </c>
      <c r="AB85">
        <v>1942.87</v>
      </c>
      <c r="AC85">
        <v>744.56</v>
      </c>
      <c r="AD85">
        <v>0</v>
      </c>
      <c r="AE85">
        <v>0</v>
      </c>
      <c r="AF85">
        <v>114.83</v>
      </c>
      <c r="AG85">
        <v>12.62</v>
      </c>
      <c r="AH85">
        <v>0</v>
      </c>
      <c r="AI85">
        <v>1</v>
      </c>
      <c r="AJ85">
        <v>16.16</v>
      </c>
      <c r="AK85">
        <v>56.35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0.54</v>
      </c>
      <c r="AU85" t="s">
        <v>25</v>
      </c>
      <c r="AV85">
        <v>0</v>
      </c>
      <c r="AW85">
        <v>2</v>
      </c>
      <c r="AX85">
        <v>55983814</v>
      </c>
      <c r="AY85">
        <v>1</v>
      </c>
      <c r="AZ85">
        <v>0</v>
      </c>
      <c r="BA85">
        <v>104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f>ROUND(Y85*Source!I41*DO85,9)</f>
        <v>12.266640000000001</v>
      </c>
      <c r="CX85">
        <f>ROUND(Y85*Source!I41,9)</f>
        <v>0.97199999999999998</v>
      </c>
      <c r="CY85">
        <f>AB85</f>
        <v>1942.87</v>
      </c>
      <c r="CZ85">
        <f>AF85</f>
        <v>114.83</v>
      </c>
      <c r="DA85">
        <f>AJ85</f>
        <v>16.16</v>
      </c>
      <c r="DB85">
        <f>ROUND(((ROUND(AT85*CZ85,2)*1.2)*0.3),6)</f>
        <v>22.323599999999999</v>
      </c>
      <c r="DC85">
        <f>ROUND(((ROUND(AT85*AG85,2)*1.2)*0.3),6)</f>
        <v>2.4516</v>
      </c>
      <c r="DD85" t="s">
        <v>3</v>
      </c>
      <c r="DE85" t="s">
        <v>3</v>
      </c>
      <c r="DF85">
        <f t="shared" si="48"/>
        <v>0</v>
      </c>
      <c r="DG85">
        <f>ROUND(ROUND(AF85*AJ85,2)*CX85,2)</f>
        <v>1803.69</v>
      </c>
      <c r="DH85">
        <f>ROUND(ROUND(AG85*AK85,2)*CX85,2)</f>
        <v>691.23</v>
      </c>
      <c r="DI85">
        <f t="shared" si="45"/>
        <v>0</v>
      </c>
      <c r="DJ85">
        <f>DG85</f>
        <v>1803.69</v>
      </c>
      <c r="DK85">
        <v>0</v>
      </c>
      <c r="DL85" t="s">
        <v>658</v>
      </c>
      <c r="DM85">
        <v>0</v>
      </c>
      <c r="DN85" t="s">
        <v>653</v>
      </c>
      <c r="DO85">
        <v>12.62</v>
      </c>
    </row>
    <row r="86" spans="1:119" x14ac:dyDescent="0.2">
      <c r="A86">
        <f>ROW(Source!A41)</f>
        <v>41</v>
      </c>
      <c r="B86">
        <v>55929115</v>
      </c>
      <c r="C86">
        <v>55983807</v>
      </c>
      <c r="D86">
        <v>55489525</v>
      </c>
      <c r="E86">
        <v>1</v>
      </c>
      <c r="F86">
        <v>1</v>
      </c>
      <c r="G86">
        <v>1081</v>
      </c>
      <c r="H86">
        <v>2</v>
      </c>
      <c r="I86" t="s">
        <v>712</v>
      </c>
      <c r="J86" t="s">
        <v>713</v>
      </c>
      <c r="K86" t="s">
        <v>714</v>
      </c>
      <c r="L86">
        <v>1368</v>
      </c>
      <c r="N86">
        <v>1011</v>
      </c>
      <c r="O86" t="s">
        <v>657</v>
      </c>
      <c r="P86" t="s">
        <v>657</v>
      </c>
      <c r="Q86">
        <v>1</v>
      </c>
      <c r="W86">
        <v>0</v>
      </c>
      <c r="X86">
        <v>444068027</v>
      </c>
      <c r="Y86">
        <f>((AT86*1.2)*0.3)</f>
        <v>0.57599999999999996</v>
      </c>
      <c r="AA86">
        <v>0</v>
      </c>
      <c r="AB86">
        <v>7.96</v>
      </c>
      <c r="AC86">
        <v>0</v>
      </c>
      <c r="AD86">
        <v>0</v>
      </c>
      <c r="AE86">
        <v>0</v>
      </c>
      <c r="AF86">
        <v>0.77</v>
      </c>
      <c r="AG86">
        <v>0</v>
      </c>
      <c r="AH86">
        <v>0</v>
      </c>
      <c r="AI86">
        <v>1</v>
      </c>
      <c r="AJ86">
        <v>9.8699999999999992</v>
      </c>
      <c r="AK86">
        <v>1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1.6</v>
      </c>
      <c r="AU86" t="s">
        <v>25</v>
      </c>
      <c r="AV86">
        <v>0</v>
      </c>
      <c r="AW86">
        <v>2</v>
      </c>
      <c r="AX86">
        <v>55983815</v>
      </c>
      <c r="AY86">
        <v>1</v>
      </c>
      <c r="AZ86">
        <v>0</v>
      </c>
      <c r="BA86">
        <v>105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f>ROUND(Y86*Source!I41*DO86,9)</f>
        <v>0</v>
      </c>
      <c r="CX86">
        <f>ROUND(Y86*Source!I41,9)</f>
        <v>2.88</v>
      </c>
      <c r="CY86">
        <f>AB86</f>
        <v>7.96</v>
      </c>
      <c r="CZ86">
        <f>AF86</f>
        <v>0.77</v>
      </c>
      <c r="DA86">
        <f>AJ86</f>
        <v>9.8699999999999992</v>
      </c>
      <c r="DB86">
        <f>ROUND(((ROUND(AT86*CZ86,2)*1.2)*0.3),6)</f>
        <v>0.44280000000000003</v>
      </c>
      <c r="DC86">
        <f>ROUND(((ROUND(AT86*AG86,2)*1.2)*0.3),6)</f>
        <v>0</v>
      </c>
      <c r="DD86" t="s">
        <v>3</v>
      </c>
      <c r="DE86" t="s">
        <v>3</v>
      </c>
      <c r="DF86">
        <f t="shared" si="48"/>
        <v>0</v>
      </c>
      <c r="DG86">
        <f>ROUND(ROUND(AF86*AJ86,2)*CX86,2)</f>
        <v>21.89</v>
      </c>
      <c r="DH86">
        <f t="shared" ref="DH86:DH97" si="49">ROUND(ROUND(AG86,2)*CX86,2)</f>
        <v>0</v>
      </c>
      <c r="DI86">
        <f t="shared" si="45"/>
        <v>0</v>
      </c>
      <c r="DJ86">
        <f>DG86</f>
        <v>21.89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ROW(Source!A41)</f>
        <v>41</v>
      </c>
      <c r="B87">
        <v>55929115</v>
      </c>
      <c r="C87">
        <v>55983807</v>
      </c>
      <c r="D87">
        <v>55459457</v>
      </c>
      <c r="E87">
        <v>1</v>
      </c>
      <c r="F87">
        <v>1</v>
      </c>
      <c r="G87">
        <v>1081</v>
      </c>
      <c r="H87">
        <v>3</v>
      </c>
      <c r="I87" t="s">
        <v>715</v>
      </c>
      <c r="J87" t="s">
        <v>716</v>
      </c>
      <c r="K87" t="s">
        <v>717</v>
      </c>
      <c r="L87">
        <v>1346</v>
      </c>
      <c r="N87">
        <v>1009</v>
      </c>
      <c r="O87" t="s">
        <v>175</v>
      </c>
      <c r="P87" t="s">
        <v>175</v>
      </c>
      <c r="Q87">
        <v>1</v>
      </c>
      <c r="W87">
        <v>0</v>
      </c>
      <c r="X87">
        <v>1482706673</v>
      </c>
      <c r="Y87">
        <f>((AT87*1)*0)</f>
        <v>0</v>
      </c>
      <c r="AA87">
        <v>164.23</v>
      </c>
      <c r="AB87">
        <v>0</v>
      </c>
      <c r="AC87">
        <v>0</v>
      </c>
      <c r="AD87">
        <v>0</v>
      </c>
      <c r="AE87">
        <v>23.87</v>
      </c>
      <c r="AF87">
        <v>0</v>
      </c>
      <c r="AG87">
        <v>0</v>
      </c>
      <c r="AH87">
        <v>0</v>
      </c>
      <c r="AI87">
        <v>6.88</v>
      </c>
      <c r="AJ87">
        <v>1</v>
      </c>
      <c r="AK87">
        <v>1</v>
      </c>
      <c r="AL87">
        <v>1</v>
      </c>
      <c r="AM87">
        <v>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2.5000000000000001E-2</v>
      </c>
      <c r="AU87" t="s">
        <v>24</v>
      </c>
      <c r="AV87">
        <v>0</v>
      </c>
      <c r="AW87">
        <v>2</v>
      </c>
      <c r="AX87">
        <v>55983816</v>
      </c>
      <c r="AY87">
        <v>1</v>
      </c>
      <c r="AZ87">
        <v>0</v>
      </c>
      <c r="BA87">
        <v>106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ROUND(Y87*Source!I41,9)</f>
        <v>0</v>
      </c>
      <c r="CY87">
        <f>AA87</f>
        <v>164.23</v>
      </c>
      <c r="CZ87">
        <f>AE87</f>
        <v>23.87</v>
      </c>
      <c r="DA87">
        <f>AI87</f>
        <v>6.88</v>
      </c>
      <c r="DB87">
        <f>ROUND(((ROUND(AT87*CZ87,2)*1)*0),6)</f>
        <v>0</v>
      </c>
      <c r="DC87">
        <f>ROUND(((ROUND(AT87*AG87,2)*1)*0),6)</f>
        <v>0</v>
      </c>
      <c r="DD87" t="s">
        <v>3</v>
      </c>
      <c r="DE87" t="s">
        <v>3</v>
      </c>
      <c r="DF87">
        <f>ROUND(ROUND(AE87*AI87,2)*CX87,2)</f>
        <v>0</v>
      </c>
      <c r="DG87">
        <f t="shared" ref="DG87:DG97" si="50">ROUND(ROUND(AF87,2)*CX87,2)</f>
        <v>0</v>
      </c>
      <c r="DH87">
        <f t="shared" si="49"/>
        <v>0</v>
      </c>
      <c r="DI87">
        <f t="shared" si="45"/>
        <v>0</v>
      </c>
      <c r="DJ87">
        <f>DF87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ROW(Source!A41)</f>
        <v>41</v>
      </c>
      <c r="B88">
        <v>55929115</v>
      </c>
      <c r="C88">
        <v>55983807</v>
      </c>
      <c r="D88">
        <v>55459641</v>
      </c>
      <c r="E88">
        <v>1</v>
      </c>
      <c r="F88">
        <v>1</v>
      </c>
      <c r="G88">
        <v>1081</v>
      </c>
      <c r="H88">
        <v>3</v>
      </c>
      <c r="I88" t="s">
        <v>718</v>
      </c>
      <c r="J88" t="s">
        <v>719</v>
      </c>
      <c r="K88" t="s">
        <v>720</v>
      </c>
      <c r="L88">
        <v>1327</v>
      </c>
      <c r="N88">
        <v>1005</v>
      </c>
      <c r="O88" t="s">
        <v>721</v>
      </c>
      <c r="P88" t="s">
        <v>721</v>
      </c>
      <c r="Q88">
        <v>1</v>
      </c>
      <c r="W88">
        <v>0</v>
      </c>
      <c r="X88">
        <v>-71062307</v>
      </c>
      <c r="Y88">
        <f>((AT88*1)*0)</f>
        <v>0</v>
      </c>
      <c r="AA88">
        <v>52.91</v>
      </c>
      <c r="AB88">
        <v>0</v>
      </c>
      <c r="AC88">
        <v>0</v>
      </c>
      <c r="AD88">
        <v>0</v>
      </c>
      <c r="AE88">
        <v>7.39</v>
      </c>
      <c r="AF88">
        <v>0</v>
      </c>
      <c r="AG88">
        <v>0</v>
      </c>
      <c r="AH88">
        <v>0</v>
      </c>
      <c r="AI88">
        <v>7.16</v>
      </c>
      <c r="AJ88">
        <v>1</v>
      </c>
      <c r="AK88">
        <v>1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0.45</v>
      </c>
      <c r="AU88" t="s">
        <v>24</v>
      </c>
      <c r="AV88">
        <v>0</v>
      </c>
      <c r="AW88">
        <v>2</v>
      </c>
      <c r="AX88">
        <v>55983817</v>
      </c>
      <c r="AY88">
        <v>1</v>
      </c>
      <c r="AZ88">
        <v>0</v>
      </c>
      <c r="BA88">
        <v>107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ROUND(Y88*Source!I41,9)</f>
        <v>0</v>
      </c>
      <c r="CY88">
        <f>AA88</f>
        <v>52.91</v>
      </c>
      <c r="CZ88">
        <f>AE88</f>
        <v>7.39</v>
      </c>
      <c r="DA88">
        <f>AI88</f>
        <v>7.16</v>
      </c>
      <c r="DB88">
        <f>ROUND(((ROUND(AT88*CZ88,2)*1)*0),6)</f>
        <v>0</v>
      </c>
      <c r="DC88">
        <f>ROUND(((ROUND(AT88*AG88,2)*1)*0),6)</f>
        <v>0</v>
      </c>
      <c r="DD88" t="s">
        <v>3</v>
      </c>
      <c r="DE88" t="s">
        <v>3</v>
      </c>
      <c r="DF88">
        <f>ROUND(ROUND(AE88*AI88,2)*CX88,2)</f>
        <v>0</v>
      </c>
      <c r="DG88">
        <f t="shared" si="50"/>
        <v>0</v>
      </c>
      <c r="DH88">
        <f t="shared" si="49"/>
        <v>0</v>
      </c>
      <c r="DI88">
        <f t="shared" si="45"/>
        <v>0</v>
      </c>
      <c r="DJ88">
        <f>DF88</f>
        <v>0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ROW(Source!A42)</f>
        <v>42</v>
      </c>
      <c r="B89">
        <v>55929113</v>
      </c>
      <c r="C89">
        <v>55983819</v>
      </c>
      <c r="D89">
        <v>55424304</v>
      </c>
      <c r="E89">
        <v>1081</v>
      </c>
      <c r="F89">
        <v>1</v>
      </c>
      <c r="G89">
        <v>1081</v>
      </c>
      <c r="H89">
        <v>1</v>
      </c>
      <c r="I89" t="s">
        <v>651</v>
      </c>
      <c r="J89" t="s">
        <v>3</v>
      </c>
      <c r="K89" t="s">
        <v>652</v>
      </c>
      <c r="L89">
        <v>1191</v>
      </c>
      <c r="N89">
        <v>1013</v>
      </c>
      <c r="O89" t="s">
        <v>653</v>
      </c>
      <c r="P89" t="s">
        <v>653</v>
      </c>
      <c r="Q89">
        <v>1</v>
      </c>
      <c r="W89">
        <v>0</v>
      </c>
      <c r="X89">
        <v>476480486</v>
      </c>
      <c r="Y89">
        <f>(AT89*1.2)</f>
        <v>7.008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5.84</v>
      </c>
      <c r="AU89" t="s">
        <v>63</v>
      </c>
      <c r="AV89">
        <v>1</v>
      </c>
      <c r="AW89">
        <v>2</v>
      </c>
      <c r="AX89">
        <v>55983821</v>
      </c>
      <c r="AY89">
        <v>1</v>
      </c>
      <c r="AZ89">
        <v>0</v>
      </c>
      <c r="BA89">
        <v>109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U89">
        <f>ROUND(AT89*Source!I42*AH89*AL89,2)</f>
        <v>0</v>
      </c>
      <c r="CV89">
        <f>ROUND(Y89*Source!I42,9)</f>
        <v>15.55776</v>
      </c>
      <c r="CW89">
        <v>0</v>
      </c>
      <c r="CX89">
        <f>ROUND(Y89*Source!I42,9)</f>
        <v>15.55776</v>
      </c>
      <c r="CY89">
        <f>AD89</f>
        <v>0</v>
      </c>
      <c r="CZ89">
        <f>AH89</f>
        <v>0</v>
      </c>
      <c r="DA89">
        <f>AL89</f>
        <v>1</v>
      </c>
      <c r="DB89">
        <f>ROUND((ROUND(AT89*CZ89,2)*1.2),6)</f>
        <v>0</v>
      </c>
      <c r="DC89">
        <f>ROUND((ROUND(AT89*AG89,2)*1.2),6)</f>
        <v>0</v>
      </c>
      <c r="DD89" t="s">
        <v>3</v>
      </c>
      <c r="DE89" t="s">
        <v>3</v>
      </c>
      <c r="DF89">
        <f t="shared" ref="DF89:DF99" si="51">ROUND(ROUND(AE89,2)*CX89,2)</f>
        <v>0</v>
      </c>
      <c r="DG89">
        <f t="shared" si="50"/>
        <v>0</v>
      </c>
      <c r="DH89">
        <f t="shared" si="49"/>
        <v>0</v>
      </c>
      <c r="DI89">
        <f t="shared" si="45"/>
        <v>0</v>
      </c>
      <c r="DJ89">
        <f>DI89</f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ROW(Source!A43)</f>
        <v>43</v>
      </c>
      <c r="B90">
        <v>55929115</v>
      </c>
      <c r="C90">
        <v>55983819</v>
      </c>
      <c r="D90">
        <v>55424304</v>
      </c>
      <c r="E90">
        <v>1081</v>
      </c>
      <c r="F90">
        <v>1</v>
      </c>
      <c r="G90">
        <v>1081</v>
      </c>
      <c r="H90">
        <v>1</v>
      </c>
      <c r="I90" t="s">
        <v>651</v>
      </c>
      <c r="J90" t="s">
        <v>3</v>
      </c>
      <c r="K90" t="s">
        <v>652</v>
      </c>
      <c r="L90">
        <v>1191</v>
      </c>
      <c r="N90">
        <v>1013</v>
      </c>
      <c r="O90" t="s">
        <v>653</v>
      </c>
      <c r="P90" t="s">
        <v>653</v>
      </c>
      <c r="Q90">
        <v>1</v>
      </c>
      <c r="W90">
        <v>0</v>
      </c>
      <c r="X90">
        <v>476480486</v>
      </c>
      <c r="Y90">
        <f>(AT90*1.2)</f>
        <v>7.008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5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5.84</v>
      </c>
      <c r="AU90" t="s">
        <v>63</v>
      </c>
      <c r="AV90">
        <v>1</v>
      </c>
      <c r="AW90">
        <v>2</v>
      </c>
      <c r="AX90">
        <v>55983821</v>
      </c>
      <c r="AY90">
        <v>1</v>
      </c>
      <c r="AZ90">
        <v>0</v>
      </c>
      <c r="BA90">
        <v>110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U90">
        <f>ROUND(AT90*Source!I43*AH90*AL90,2)</f>
        <v>0</v>
      </c>
      <c r="CV90">
        <f>ROUND(Y90*Source!I43,9)</f>
        <v>15.55776</v>
      </c>
      <c r="CW90">
        <v>0</v>
      </c>
      <c r="CX90">
        <f>ROUND(Y90*Source!I43,9)</f>
        <v>15.55776</v>
      </c>
      <c r="CY90">
        <f>AD90</f>
        <v>0</v>
      </c>
      <c r="CZ90">
        <f>AH90</f>
        <v>0</v>
      </c>
      <c r="DA90">
        <f>AL90</f>
        <v>1</v>
      </c>
      <c r="DB90">
        <f>ROUND((ROUND(AT90*CZ90,2)*1.2),6)</f>
        <v>0</v>
      </c>
      <c r="DC90">
        <f>ROUND((ROUND(AT90*AG90,2)*1.2),6)</f>
        <v>0</v>
      </c>
      <c r="DD90" t="s">
        <v>3</v>
      </c>
      <c r="DE90" t="s">
        <v>3</v>
      </c>
      <c r="DF90">
        <f t="shared" si="51"/>
        <v>0</v>
      </c>
      <c r="DG90">
        <f t="shared" si="50"/>
        <v>0</v>
      </c>
      <c r="DH90">
        <f t="shared" si="49"/>
        <v>0</v>
      </c>
      <c r="DI90">
        <f t="shared" si="45"/>
        <v>0</v>
      </c>
      <c r="DJ90">
        <f>DI90</f>
        <v>0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ROW(Source!A44)</f>
        <v>44</v>
      </c>
      <c r="B91">
        <v>55929113</v>
      </c>
      <c r="C91">
        <v>55983822</v>
      </c>
      <c r="D91">
        <v>55424304</v>
      </c>
      <c r="E91">
        <v>1081</v>
      </c>
      <c r="F91">
        <v>1</v>
      </c>
      <c r="G91">
        <v>1081</v>
      </c>
      <c r="H91">
        <v>1</v>
      </c>
      <c r="I91" t="s">
        <v>651</v>
      </c>
      <c r="J91" t="s">
        <v>3</v>
      </c>
      <c r="K91" t="s">
        <v>652</v>
      </c>
      <c r="L91">
        <v>1191</v>
      </c>
      <c r="N91">
        <v>1013</v>
      </c>
      <c r="O91" t="s">
        <v>653</v>
      </c>
      <c r="P91" t="s">
        <v>653</v>
      </c>
      <c r="Q91">
        <v>1</v>
      </c>
      <c r="W91">
        <v>0</v>
      </c>
      <c r="X91">
        <v>476480486</v>
      </c>
      <c r="Y91">
        <f>((AT91*1.2)*0.3)</f>
        <v>11.069999999999999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30.75</v>
      </c>
      <c r="AU91" t="s">
        <v>25</v>
      </c>
      <c r="AV91">
        <v>1</v>
      </c>
      <c r="AW91">
        <v>2</v>
      </c>
      <c r="AX91">
        <v>55983829</v>
      </c>
      <c r="AY91">
        <v>1</v>
      </c>
      <c r="AZ91">
        <v>0</v>
      </c>
      <c r="BA91">
        <v>111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U91">
        <f>ROUND(AT91*Source!I44*AH91*AL91,2)</f>
        <v>0</v>
      </c>
      <c r="CV91">
        <f>ROUND(Y91*Source!I44,9)</f>
        <v>10.405799999999999</v>
      </c>
      <c r="CW91">
        <v>0</v>
      </c>
      <c r="CX91">
        <f>ROUND(Y91*Source!I44,9)</f>
        <v>10.405799999999999</v>
      </c>
      <c r="CY91">
        <f>AD91</f>
        <v>0</v>
      </c>
      <c r="CZ91">
        <f>AH91</f>
        <v>0</v>
      </c>
      <c r="DA91">
        <f>AL91</f>
        <v>1</v>
      </c>
      <c r="DB91">
        <f>ROUND(((ROUND(AT91*CZ91,2)*1.2)*0.3),6)</f>
        <v>0</v>
      </c>
      <c r="DC91">
        <f>ROUND(((ROUND(AT91*AG91,2)*1.2)*0.3),6)</f>
        <v>0</v>
      </c>
      <c r="DD91" t="s">
        <v>3</v>
      </c>
      <c r="DE91" t="s">
        <v>3</v>
      </c>
      <c r="DF91">
        <f t="shared" si="51"/>
        <v>0</v>
      </c>
      <c r="DG91">
        <f t="shared" si="50"/>
        <v>0</v>
      </c>
      <c r="DH91">
        <f t="shared" si="49"/>
        <v>0</v>
      </c>
      <c r="DI91">
        <f t="shared" si="45"/>
        <v>0</v>
      </c>
      <c r="DJ91">
        <f>DI91</f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ROW(Source!A44)</f>
        <v>44</v>
      </c>
      <c r="B92">
        <v>55929113</v>
      </c>
      <c r="C92">
        <v>55983822</v>
      </c>
      <c r="D92">
        <v>55490209</v>
      </c>
      <c r="E92">
        <v>1</v>
      </c>
      <c r="F92">
        <v>1</v>
      </c>
      <c r="G92">
        <v>1081</v>
      </c>
      <c r="H92">
        <v>2</v>
      </c>
      <c r="I92" t="s">
        <v>694</v>
      </c>
      <c r="J92" t="s">
        <v>695</v>
      </c>
      <c r="K92" t="s">
        <v>696</v>
      </c>
      <c r="L92">
        <v>1368</v>
      </c>
      <c r="N92">
        <v>1011</v>
      </c>
      <c r="O92" t="s">
        <v>657</v>
      </c>
      <c r="P92" t="s">
        <v>657</v>
      </c>
      <c r="Q92">
        <v>1</v>
      </c>
      <c r="W92">
        <v>0</v>
      </c>
      <c r="X92">
        <v>874612079</v>
      </c>
      <c r="Y92">
        <f>((AT92*1.2)*0.3)</f>
        <v>3.5999999999999999E-3</v>
      </c>
      <c r="AA92">
        <v>0</v>
      </c>
      <c r="AB92">
        <v>87.01</v>
      </c>
      <c r="AC92">
        <v>13.21</v>
      </c>
      <c r="AD92">
        <v>0</v>
      </c>
      <c r="AE92">
        <v>0</v>
      </c>
      <c r="AF92">
        <v>83.1</v>
      </c>
      <c r="AG92">
        <v>12.62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0.01</v>
      </c>
      <c r="AU92" t="s">
        <v>25</v>
      </c>
      <c r="AV92">
        <v>0</v>
      </c>
      <c r="AW92">
        <v>2</v>
      </c>
      <c r="AX92">
        <v>55983830</v>
      </c>
      <c r="AY92">
        <v>1</v>
      </c>
      <c r="AZ92">
        <v>0</v>
      </c>
      <c r="BA92">
        <v>112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f>ROUND(Y92*Source!I44*DO92,9)</f>
        <v>4.270608E-2</v>
      </c>
      <c r="CX92">
        <f>ROUND(Y92*Source!I44,9)</f>
        <v>3.3839999999999999E-3</v>
      </c>
      <c r="CY92">
        <f>AB92</f>
        <v>87.01</v>
      </c>
      <c r="CZ92">
        <f>AF92</f>
        <v>83.1</v>
      </c>
      <c r="DA92">
        <f>AJ92</f>
        <v>1</v>
      </c>
      <c r="DB92">
        <f>ROUND(((ROUND(AT92*CZ92,2)*1.2)*0.3),6)</f>
        <v>0.29880000000000001</v>
      </c>
      <c r="DC92">
        <f>ROUND(((ROUND(AT92*AG92,2)*1.2)*0.3),6)</f>
        <v>4.6800000000000001E-2</v>
      </c>
      <c r="DD92" t="s">
        <v>3</v>
      </c>
      <c r="DE92" t="s">
        <v>3</v>
      </c>
      <c r="DF92">
        <f t="shared" si="51"/>
        <v>0</v>
      </c>
      <c r="DG92">
        <f t="shared" si="50"/>
        <v>0.28000000000000003</v>
      </c>
      <c r="DH92">
        <f t="shared" si="49"/>
        <v>0.04</v>
      </c>
      <c r="DI92">
        <f t="shared" si="45"/>
        <v>0</v>
      </c>
      <c r="DJ92">
        <f>DG92</f>
        <v>0.28000000000000003</v>
      </c>
      <c r="DK92">
        <v>0</v>
      </c>
      <c r="DL92" t="s">
        <v>658</v>
      </c>
      <c r="DM92">
        <v>0</v>
      </c>
      <c r="DN92" t="s">
        <v>653</v>
      </c>
      <c r="DO92">
        <v>12.62</v>
      </c>
    </row>
    <row r="93" spans="1:119" x14ac:dyDescent="0.2">
      <c r="A93">
        <f>ROW(Source!A44)</f>
        <v>44</v>
      </c>
      <c r="B93">
        <v>55929113</v>
      </c>
      <c r="C93">
        <v>55983822</v>
      </c>
      <c r="D93">
        <v>55490263</v>
      </c>
      <c r="E93">
        <v>1</v>
      </c>
      <c r="F93">
        <v>1</v>
      </c>
      <c r="G93">
        <v>1081</v>
      </c>
      <c r="H93">
        <v>2</v>
      </c>
      <c r="I93" t="s">
        <v>722</v>
      </c>
      <c r="J93" t="s">
        <v>723</v>
      </c>
      <c r="K93" t="s">
        <v>724</v>
      </c>
      <c r="L93">
        <v>1368</v>
      </c>
      <c r="N93">
        <v>1011</v>
      </c>
      <c r="O93" t="s">
        <v>657</v>
      </c>
      <c r="P93" t="s">
        <v>657</v>
      </c>
      <c r="Q93">
        <v>1</v>
      </c>
      <c r="W93">
        <v>0</v>
      </c>
      <c r="X93">
        <v>-1895752648</v>
      </c>
      <c r="Y93">
        <f>((AT93*1.2)*0.3)</f>
        <v>6.7031999999999998</v>
      </c>
      <c r="AA93">
        <v>0</v>
      </c>
      <c r="AB93">
        <v>0.81</v>
      </c>
      <c r="AC93">
        <v>0</v>
      </c>
      <c r="AD93">
        <v>0</v>
      </c>
      <c r="AE93">
        <v>0</v>
      </c>
      <c r="AF93">
        <v>0.77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18.62</v>
      </c>
      <c r="AU93" t="s">
        <v>25</v>
      </c>
      <c r="AV93">
        <v>0</v>
      </c>
      <c r="AW93">
        <v>2</v>
      </c>
      <c r="AX93">
        <v>55983831</v>
      </c>
      <c r="AY93">
        <v>1</v>
      </c>
      <c r="AZ93">
        <v>0</v>
      </c>
      <c r="BA93">
        <v>113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f>ROUND(Y93*Source!I44*DO93,9)</f>
        <v>0</v>
      </c>
      <c r="CX93">
        <f>ROUND(Y93*Source!I44,9)</f>
        <v>6.3010080000000004</v>
      </c>
      <c r="CY93">
        <f>AB93</f>
        <v>0.81</v>
      </c>
      <c r="CZ93">
        <f>AF93</f>
        <v>0.77</v>
      </c>
      <c r="DA93">
        <f>AJ93</f>
        <v>1</v>
      </c>
      <c r="DB93">
        <f>ROUND(((ROUND(AT93*CZ93,2)*1.2)*0.3),6)</f>
        <v>5.1623999999999999</v>
      </c>
      <c r="DC93">
        <f>ROUND(((ROUND(AT93*AG93,2)*1.2)*0.3),6)</f>
        <v>0</v>
      </c>
      <c r="DD93" t="s">
        <v>3</v>
      </c>
      <c r="DE93" t="s">
        <v>3</v>
      </c>
      <c r="DF93">
        <f t="shared" si="51"/>
        <v>0</v>
      </c>
      <c r="DG93">
        <f t="shared" si="50"/>
        <v>4.8499999999999996</v>
      </c>
      <c r="DH93">
        <f t="shared" si="49"/>
        <v>0</v>
      </c>
      <c r="DI93">
        <f t="shared" si="45"/>
        <v>0</v>
      </c>
      <c r="DJ93">
        <f>DG93</f>
        <v>4.8499999999999996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ROW(Source!A44)</f>
        <v>44</v>
      </c>
      <c r="B94">
        <v>55929113</v>
      </c>
      <c r="C94">
        <v>55983822</v>
      </c>
      <c r="D94">
        <v>55459237</v>
      </c>
      <c r="E94">
        <v>1</v>
      </c>
      <c r="F94">
        <v>1</v>
      </c>
      <c r="G94">
        <v>1081</v>
      </c>
      <c r="H94">
        <v>3</v>
      </c>
      <c r="I94" t="s">
        <v>725</v>
      </c>
      <c r="J94" t="s">
        <v>726</v>
      </c>
      <c r="K94" t="s">
        <v>727</v>
      </c>
      <c r="L94">
        <v>1339</v>
      </c>
      <c r="N94">
        <v>1007</v>
      </c>
      <c r="O94" t="s">
        <v>728</v>
      </c>
      <c r="P94" t="s">
        <v>728</v>
      </c>
      <c r="Q94">
        <v>1</v>
      </c>
      <c r="W94">
        <v>0</v>
      </c>
      <c r="X94">
        <v>-1622585150</v>
      </c>
      <c r="Y94">
        <f>((AT94*1)*0)</f>
        <v>0</v>
      </c>
      <c r="AA94">
        <v>7.07</v>
      </c>
      <c r="AB94">
        <v>0</v>
      </c>
      <c r="AC94">
        <v>0</v>
      </c>
      <c r="AD94">
        <v>0</v>
      </c>
      <c r="AE94">
        <v>7.07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3.2000000000000002E-3</v>
      </c>
      <c r="AU94" t="s">
        <v>24</v>
      </c>
      <c r="AV94">
        <v>0</v>
      </c>
      <c r="AW94">
        <v>2</v>
      </c>
      <c r="AX94">
        <v>55983832</v>
      </c>
      <c r="AY94">
        <v>1</v>
      </c>
      <c r="AZ94">
        <v>0</v>
      </c>
      <c r="BA94">
        <v>114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ROUND(Y94*Source!I44,9)</f>
        <v>0</v>
      </c>
      <c r="CY94">
        <f>AA94</f>
        <v>7.07</v>
      </c>
      <c r="CZ94">
        <f>AE94</f>
        <v>7.07</v>
      </c>
      <c r="DA94">
        <f>AI94</f>
        <v>1</v>
      </c>
      <c r="DB94">
        <f>ROUND(((ROUND(AT94*CZ94,2)*1)*0),6)</f>
        <v>0</v>
      </c>
      <c r="DC94">
        <f>ROUND(((ROUND(AT94*AG94,2)*1)*0),6)</f>
        <v>0</v>
      </c>
      <c r="DD94" t="s">
        <v>3</v>
      </c>
      <c r="DE94" t="s">
        <v>3</v>
      </c>
      <c r="DF94">
        <f t="shared" si="51"/>
        <v>0</v>
      </c>
      <c r="DG94">
        <f t="shared" si="50"/>
        <v>0</v>
      </c>
      <c r="DH94">
        <f t="shared" si="49"/>
        <v>0</v>
      </c>
      <c r="DI94">
        <f t="shared" si="45"/>
        <v>0</v>
      </c>
      <c r="DJ94">
        <f>DF94</f>
        <v>0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ROW(Source!A44)</f>
        <v>44</v>
      </c>
      <c r="B95">
        <v>55929113</v>
      </c>
      <c r="C95">
        <v>55983822</v>
      </c>
      <c r="D95">
        <v>55466860</v>
      </c>
      <c r="E95">
        <v>1</v>
      </c>
      <c r="F95">
        <v>1</v>
      </c>
      <c r="G95">
        <v>1081</v>
      </c>
      <c r="H95">
        <v>3</v>
      </c>
      <c r="I95" t="s">
        <v>729</v>
      </c>
      <c r="J95" t="s">
        <v>730</v>
      </c>
      <c r="K95" t="s">
        <v>1251</v>
      </c>
      <c r="L95">
        <v>1346</v>
      </c>
      <c r="N95">
        <v>1009</v>
      </c>
      <c r="O95" t="s">
        <v>175</v>
      </c>
      <c r="P95" t="s">
        <v>175</v>
      </c>
      <c r="Q95">
        <v>1</v>
      </c>
      <c r="W95">
        <v>0</v>
      </c>
      <c r="X95">
        <v>-28009815</v>
      </c>
      <c r="Y95">
        <f>((AT95*1)*0)</f>
        <v>0</v>
      </c>
      <c r="AA95">
        <v>3.17</v>
      </c>
      <c r="AB95">
        <v>0</v>
      </c>
      <c r="AC95">
        <v>0</v>
      </c>
      <c r="AD95">
        <v>0</v>
      </c>
      <c r="AE95">
        <v>3.17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4.5659999999999998</v>
      </c>
      <c r="AU95" t="s">
        <v>24</v>
      </c>
      <c r="AV95">
        <v>0</v>
      </c>
      <c r="AW95">
        <v>2</v>
      </c>
      <c r="AX95">
        <v>55983833</v>
      </c>
      <c r="AY95">
        <v>1</v>
      </c>
      <c r="AZ95">
        <v>0</v>
      </c>
      <c r="BA95">
        <v>115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ROUND(Y95*Source!I44,9)</f>
        <v>0</v>
      </c>
      <c r="CY95">
        <f>AA95</f>
        <v>3.17</v>
      </c>
      <c r="CZ95">
        <f>AE95</f>
        <v>3.17</v>
      </c>
      <c r="DA95">
        <f>AI95</f>
        <v>1</v>
      </c>
      <c r="DB95">
        <f>ROUND(((ROUND(AT95*CZ95,2)*1)*0),6)</f>
        <v>0</v>
      </c>
      <c r="DC95">
        <f>ROUND(((ROUND(AT95*AG95,2)*1)*0),6)</f>
        <v>0</v>
      </c>
      <c r="DD95" t="s">
        <v>3</v>
      </c>
      <c r="DE95" t="s">
        <v>3</v>
      </c>
      <c r="DF95">
        <f t="shared" si="51"/>
        <v>0</v>
      </c>
      <c r="DG95">
        <f t="shared" si="50"/>
        <v>0</v>
      </c>
      <c r="DH95">
        <f t="shared" si="49"/>
        <v>0</v>
      </c>
      <c r="DI95">
        <f t="shared" si="45"/>
        <v>0</v>
      </c>
      <c r="DJ95">
        <f>DF95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ROW(Source!A44)</f>
        <v>44</v>
      </c>
      <c r="B96">
        <v>55929113</v>
      </c>
      <c r="C96">
        <v>55983822</v>
      </c>
      <c r="D96">
        <v>55469280</v>
      </c>
      <c r="E96">
        <v>1</v>
      </c>
      <c r="F96">
        <v>1</v>
      </c>
      <c r="G96">
        <v>1081</v>
      </c>
      <c r="H96">
        <v>3</v>
      </c>
      <c r="I96" t="s">
        <v>732</v>
      </c>
      <c r="J96" t="s">
        <v>733</v>
      </c>
      <c r="K96" t="s">
        <v>734</v>
      </c>
      <c r="L96">
        <v>1354</v>
      </c>
      <c r="N96">
        <v>1010</v>
      </c>
      <c r="O96" t="s">
        <v>268</v>
      </c>
      <c r="P96" t="s">
        <v>268</v>
      </c>
      <c r="Q96">
        <v>1</v>
      </c>
      <c r="W96">
        <v>0</v>
      </c>
      <c r="X96">
        <v>995337843</v>
      </c>
      <c r="Y96">
        <f>((AT96*1)*0)</f>
        <v>0</v>
      </c>
      <c r="AA96">
        <v>780.82</v>
      </c>
      <c r="AB96">
        <v>0</v>
      </c>
      <c r="AC96">
        <v>0</v>
      </c>
      <c r="AD96">
        <v>0</v>
      </c>
      <c r="AE96">
        <v>780.82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1.946</v>
      </c>
      <c r="AU96" t="s">
        <v>24</v>
      </c>
      <c r="AV96">
        <v>0</v>
      </c>
      <c r="AW96">
        <v>2</v>
      </c>
      <c r="AX96">
        <v>55983834</v>
      </c>
      <c r="AY96">
        <v>1</v>
      </c>
      <c r="AZ96">
        <v>0</v>
      </c>
      <c r="BA96">
        <v>116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ROUND(Y96*Source!I44,9)</f>
        <v>0</v>
      </c>
      <c r="CY96">
        <f>AA96</f>
        <v>780.82</v>
      </c>
      <c r="CZ96">
        <f>AE96</f>
        <v>780.82</v>
      </c>
      <c r="DA96">
        <f>AI96</f>
        <v>1</v>
      </c>
      <c r="DB96">
        <f>ROUND(((ROUND(AT96*CZ96,2)*1)*0),6)</f>
        <v>0</v>
      </c>
      <c r="DC96">
        <f>ROUND(((ROUND(AT96*AG96,2)*1)*0),6)</f>
        <v>0</v>
      </c>
      <c r="DD96" t="s">
        <v>3</v>
      </c>
      <c r="DE96" t="s">
        <v>3</v>
      </c>
      <c r="DF96">
        <f t="shared" si="51"/>
        <v>0</v>
      </c>
      <c r="DG96">
        <f t="shared" si="50"/>
        <v>0</v>
      </c>
      <c r="DH96">
        <f t="shared" si="49"/>
        <v>0</v>
      </c>
      <c r="DI96">
        <f t="shared" si="45"/>
        <v>0</v>
      </c>
      <c r="DJ96">
        <f>DF96</f>
        <v>0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ROW(Source!A45)</f>
        <v>45</v>
      </c>
      <c r="B97">
        <v>55929115</v>
      </c>
      <c r="C97">
        <v>55983822</v>
      </c>
      <c r="D97">
        <v>55424304</v>
      </c>
      <c r="E97">
        <v>1081</v>
      </c>
      <c r="F97">
        <v>1</v>
      </c>
      <c r="G97">
        <v>1081</v>
      </c>
      <c r="H97">
        <v>1</v>
      </c>
      <c r="I97" t="s">
        <v>651</v>
      </c>
      <c r="J97" t="s">
        <v>3</v>
      </c>
      <c r="K97" t="s">
        <v>652</v>
      </c>
      <c r="L97">
        <v>1191</v>
      </c>
      <c r="N97">
        <v>1013</v>
      </c>
      <c r="O97" t="s">
        <v>653</v>
      </c>
      <c r="P97" t="s">
        <v>653</v>
      </c>
      <c r="Q97">
        <v>1</v>
      </c>
      <c r="W97">
        <v>0</v>
      </c>
      <c r="X97">
        <v>476480486</v>
      </c>
      <c r="Y97">
        <f>((AT97*1.2)*0.3)</f>
        <v>11.069999999999999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5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30.75</v>
      </c>
      <c r="AU97" t="s">
        <v>25</v>
      </c>
      <c r="AV97">
        <v>1</v>
      </c>
      <c r="AW97">
        <v>2</v>
      </c>
      <c r="AX97">
        <v>55983829</v>
      </c>
      <c r="AY97">
        <v>1</v>
      </c>
      <c r="AZ97">
        <v>0</v>
      </c>
      <c r="BA97">
        <v>118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U97">
        <f>ROUND(AT97*Source!I45*AH97*AL97,2)</f>
        <v>0</v>
      </c>
      <c r="CV97">
        <f>ROUND(Y97*Source!I45,9)</f>
        <v>10.405799999999999</v>
      </c>
      <c r="CW97">
        <v>0</v>
      </c>
      <c r="CX97">
        <f>ROUND(Y97*Source!I45,9)</f>
        <v>10.405799999999999</v>
      </c>
      <c r="CY97">
        <f>AD97</f>
        <v>0</v>
      </c>
      <c r="CZ97">
        <f>AH97</f>
        <v>0</v>
      </c>
      <c r="DA97">
        <f>AL97</f>
        <v>1</v>
      </c>
      <c r="DB97">
        <f>ROUND(((ROUND(AT97*CZ97,2)*1.2)*0.3),6)</f>
        <v>0</v>
      </c>
      <c r="DC97">
        <f>ROUND(((ROUND(AT97*AG97,2)*1.2)*0.3),6)</f>
        <v>0</v>
      </c>
      <c r="DD97" t="s">
        <v>3</v>
      </c>
      <c r="DE97" t="s">
        <v>3</v>
      </c>
      <c r="DF97">
        <f t="shared" si="51"/>
        <v>0</v>
      </c>
      <c r="DG97">
        <f t="shared" si="50"/>
        <v>0</v>
      </c>
      <c r="DH97">
        <f t="shared" si="49"/>
        <v>0</v>
      </c>
      <c r="DI97">
        <f t="shared" si="45"/>
        <v>0</v>
      </c>
      <c r="DJ97">
        <f>DI97</f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ROW(Source!A45)</f>
        <v>45</v>
      </c>
      <c r="B98">
        <v>55929115</v>
      </c>
      <c r="C98">
        <v>55983822</v>
      </c>
      <c r="D98">
        <v>55490209</v>
      </c>
      <c r="E98">
        <v>1</v>
      </c>
      <c r="F98">
        <v>1</v>
      </c>
      <c r="G98">
        <v>1081</v>
      </c>
      <c r="H98">
        <v>2</v>
      </c>
      <c r="I98" t="s">
        <v>694</v>
      </c>
      <c r="J98" t="s">
        <v>695</v>
      </c>
      <c r="K98" t="s">
        <v>696</v>
      </c>
      <c r="L98">
        <v>1368</v>
      </c>
      <c r="N98">
        <v>1011</v>
      </c>
      <c r="O98" t="s">
        <v>657</v>
      </c>
      <c r="P98" t="s">
        <v>657</v>
      </c>
      <c r="Q98">
        <v>1</v>
      </c>
      <c r="W98">
        <v>0</v>
      </c>
      <c r="X98">
        <v>874612079</v>
      </c>
      <c r="Y98">
        <f>((AT98*1.2)*0.3)</f>
        <v>3.5999999999999999E-3</v>
      </c>
      <c r="AA98">
        <v>0</v>
      </c>
      <c r="AB98">
        <v>1485.19</v>
      </c>
      <c r="AC98">
        <v>744.56</v>
      </c>
      <c r="AD98">
        <v>0</v>
      </c>
      <c r="AE98">
        <v>0</v>
      </c>
      <c r="AF98">
        <v>83.1</v>
      </c>
      <c r="AG98">
        <v>12.62</v>
      </c>
      <c r="AH98">
        <v>0</v>
      </c>
      <c r="AI98">
        <v>1</v>
      </c>
      <c r="AJ98">
        <v>17.07</v>
      </c>
      <c r="AK98">
        <v>56.35</v>
      </c>
      <c r="AL98">
        <v>1</v>
      </c>
      <c r="AM98">
        <v>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0.01</v>
      </c>
      <c r="AU98" t="s">
        <v>25</v>
      </c>
      <c r="AV98">
        <v>0</v>
      </c>
      <c r="AW98">
        <v>2</v>
      </c>
      <c r="AX98">
        <v>55983830</v>
      </c>
      <c r="AY98">
        <v>1</v>
      </c>
      <c r="AZ98">
        <v>0</v>
      </c>
      <c r="BA98">
        <v>119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f>ROUND(Y98*Source!I45*DO98,9)</f>
        <v>4.270608E-2</v>
      </c>
      <c r="CX98">
        <f>ROUND(Y98*Source!I45,9)</f>
        <v>3.3839999999999999E-3</v>
      </c>
      <c r="CY98">
        <f>AB98</f>
        <v>1485.19</v>
      </c>
      <c r="CZ98">
        <f>AF98</f>
        <v>83.1</v>
      </c>
      <c r="DA98">
        <f>AJ98</f>
        <v>17.07</v>
      </c>
      <c r="DB98">
        <f>ROUND(((ROUND(AT98*CZ98,2)*1.2)*0.3),6)</f>
        <v>0.29880000000000001</v>
      </c>
      <c r="DC98">
        <f>ROUND(((ROUND(AT98*AG98,2)*1.2)*0.3),6)</f>
        <v>4.6800000000000001E-2</v>
      </c>
      <c r="DD98" t="s">
        <v>3</v>
      </c>
      <c r="DE98" t="s">
        <v>3</v>
      </c>
      <c r="DF98">
        <f t="shared" si="51"/>
        <v>0</v>
      </c>
      <c r="DG98">
        <f>ROUND(ROUND(AF98*AJ98,2)*CX98,2)</f>
        <v>4.8</v>
      </c>
      <c r="DH98">
        <f>ROUND(ROUND(AG98*AK98,2)*CX98,2)</f>
        <v>2.41</v>
      </c>
      <c r="DI98">
        <f t="shared" si="45"/>
        <v>0</v>
      </c>
      <c r="DJ98">
        <f>DG98</f>
        <v>4.8</v>
      </c>
      <c r="DK98">
        <v>0</v>
      </c>
      <c r="DL98" t="s">
        <v>658</v>
      </c>
      <c r="DM98">
        <v>0</v>
      </c>
      <c r="DN98" t="s">
        <v>653</v>
      </c>
      <c r="DO98">
        <v>12.62</v>
      </c>
    </row>
    <row r="99" spans="1:119" x14ac:dyDescent="0.2">
      <c r="A99">
        <f>ROW(Source!A45)</f>
        <v>45</v>
      </c>
      <c r="B99">
        <v>55929115</v>
      </c>
      <c r="C99">
        <v>55983822</v>
      </c>
      <c r="D99">
        <v>55490263</v>
      </c>
      <c r="E99">
        <v>1</v>
      </c>
      <c r="F99">
        <v>1</v>
      </c>
      <c r="G99">
        <v>1081</v>
      </c>
      <c r="H99">
        <v>2</v>
      </c>
      <c r="I99" t="s">
        <v>722</v>
      </c>
      <c r="J99" t="s">
        <v>723</v>
      </c>
      <c r="K99" t="s">
        <v>724</v>
      </c>
      <c r="L99">
        <v>1368</v>
      </c>
      <c r="N99">
        <v>1011</v>
      </c>
      <c r="O99" t="s">
        <v>657</v>
      </c>
      <c r="P99" t="s">
        <v>657</v>
      </c>
      <c r="Q99">
        <v>1</v>
      </c>
      <c r="W99">
        <v>0</v>
      </c>
      <c r="X99">
        <v>-1895752648</v>
      </c>
      <c r="Y99">
        <f>((AT99*1.2)*0.3)</f>
        <v>6.7031999999999998</v>
      </c>
      <c r="AA99">
        <v>0</v>
      </c>
      <c r="AB99">
        <v>7.71</v>
      </c>
      <c r="AC99">
        <v>0</v>
      </c>
      <c r="AD99">
        <v>0</v>
      </c>
      <c r="AE99">
        <v>0</v>
      </c>
      <c r="AF99">
        <v>0.77</v>
      </c>
      <c r="AG99">
        <v>0</v>
      </c>
      <c r="AH99">
        <v>0</v>
      </c>
      <c r="AI99">
        <v>1</v>
      </c>
      <c r="AJ99">
        <v>9.56</v>
      </c>
      <c r="AK99">
        <v>1</v>
      </c>
      <c r="AL99">
        <v>1</v>
      </c>
      <c r="AM99">
        <v>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18.62</v>
      </c>
      <c r="AU99" t="s">
        <v>25</v>
      </c>
      <c r="AV99">
        <v>0</v>
      </c>
      <c r="AW99">
        <v>2</v>
      </c>
      <c r="AX99">
        <v>55983831</v>
      </c>
      <c r="AY99">
        <v>1</v>
      </c>
      <c r="AZ99">
        <v>0</v>
      </c>
      <c r="BA99">
        <v>120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f>ROUND(Y99*Source!I45*DO99,9)</f>
        <v>0</v>
      </c>
      <c r="CX99">
        <f>ROUND(Y99*Source!I45,9)</f>
        <v>6.3010080000000004</v>
      </c>
      <c r="CY99">
        <f>AB99</f>
        <v>7.71</v>
      </c>
      <c r="CZ99">
        <f>AF99</f>
        <v>0.77</v>
      </c>
      <c r="DA99">
        <f>AJ99</f>
        <v>9.56</v>
      </c>
      <c r="DB99">
        <f>ROUND(((ROUND(AT99*CZ99,2)*1.2)*0.3),6)</f>
        <v>5.1623999999999999</v>
      </c>
      <c r="DC99">
        <f>ROUND(((ROUND(AT99*AG99,2)*1.2)*0.3),6)</f>
        <v>0</v>
      </c>
      <c r="DD99" t="s">
        <v>3</v>
      </c>
      <c r="DE99" t="s">
        <v>3</v>
      </c>
      <c r="DF99">
        <f t="shared" si="51"/>
        <v>0</v>
      </c>
      <c r="DG99">
        <f>ROUND(ROUND(AF99*AJ99,2)*CX99,2)</f>
        <v>46.38</v>
      </c>
      <c r="DH99">
        <f t="shared" ref="DH99:DH109" si="52">ROUND(ROUND(AG99,2)*CX99,2)</f>
        <v>0</v>
      </c>
      <c r="DI99">
        <f t="shared" si="45"/>
        <v>0</v>
      </c>
      <c r="DJ99">
        <f>DG99</f>
        <v>46.38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ROW(Source!A45)</f>
        <v>45</v>
      </c>
      <c r="B100">
        <v>55929115</v>
      </c>
      <c r="C100">
        <v>55983822</v>
      </c>
      <c r="D100">
        <v>55459237</v>
      </c>
      <c r="E100">
        <v>1</v>
      </c>
      <c r="F100">
        <v>1</v>
      </c>
      <c r="G100">
        <v>1081</v>
      </c>
      <c r="H100">
        <v>3</v>
      </c>
      <c r="I100" t="s">
        <v>725</v>
      </c>
      <c r="J100" t="s">
        <v>726</v>
      </c>
      <c r="K100" t="s">
        <v>727</v>
      </c>
      <c r="L100">
        <v>1339</v>
      </c>
      <c r="N100">
        <v>1007</v>
      </c>
      <c r="O100" t="s">
        <v>728</v>
      </c>
      <c r="P100" t="s">
        <v>728</v>
      </c>
      <c r="Q100">
        <v>1</v>
      </c>
      <c r="W100">
        <v>0</v>
      </c>
      <c r="X100">
        <v>-1622585150</v>
      </c>
      <c r="Y100">
        <f>((AT100*1)*0)</f>
        <v>0</v>
      </c>
      <c r="AA100">
        <v>54.79</v>
      </c>
      <c r="AB100">
        <v>0</v>
      </c>
      <c r="AC100">
        <v>0</v>
      </c>
      <c r="AD100">
        <v>0</v>
      </c>
      <c r="AE100">
        <v>7.07</v>
      </c>
      <c r="AF100">
        <v>0</v>
      </c>
      <c r="AG100">
        <v>0</v>
      </c>
      <c r="AH100">
        <v>0</v>
      </c>
      <c r="AI100">
        <v>7.75</v>
      </c>
      <c r="AJ100">
        <v>1</v>
      </c>
      <c r="AK100">
        <v>1</v>
      </c>
      <c r="AL100">
        <v>1</v>
      </c>
      <c r="AM100">
        <v>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3.2000000000000002E-3</v>
      </c>
      <c r="AU100" t="s">
        <v>24</v>
      </c>
      <c r="AV100">
        <v>0</v>
      </c>
      <c r="AW100">
        <v>2</v>
      </c>
      <c r="AX100">
        <v>55983832</v>
      </c>
      <c r="AY100">
        <v>1</v>
      </c>
      <c r="AZ100">
        <v>0</v>
      </c>
      <c r="BA100">
        <v>121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ROUND(Y100*Source!I45,9)</f>
        <v>0</v>
      </c>
      <c r="CY100">
        <f>AA100</f>
        <v>54.79</v>
      </c>
      <c r="CZ100">
        <f>AE100</f>
        <v>7.07</v>
      </c>
      <c r="DA100">
        <f>AI100</f>
        <v>7.75</v>
      </c>
      <c r="DB100">
        <f>ROUND(((ROUND(AT100*CZ100,2)*1)*0),6)</f>
        <v>0</v>
      </c>
      <c r="DC100">
        <f>ROUND(((ROUND(AT100*AG100,2)*1)*0),6)</f>
        <v>0</v>
      </c>
      <c r="DD100" t="s">
        <v>3</v>
      </c>
      <c r="DE100" t="s">
        <v>3</v>
      </c>
      <c r="DF100">
        <f>ROUND(ROUND(AE100*AI100,2)*CX100,2)</f>
        <v>0</v>
      </c>
      <c r="DG100">
        <f t="shared" ref="DG100:DG109" si="53">ROUND(ROUND(AF100,2)*CX100,2)</f>
        <v>0</v>
      </c>
      <c r="DH100">
        <f t="shared" si="52"/>
        <v>0</v>
      </c>
      <c r="DI100">
        <f t="shared" si="45"/>
        <v>0</v>
      </c>
      <c r="DJ100">
        <f>DF100</f>
        <v>0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ROW(Source!A45)</f>
        <v>45</v>
      </c>
      <c r="B101">
        <v>55929115</v>
      </c>
      <c r="C101">
        <v>55983822</v>
      </c>
      <c r="D101">
        <v>55466860</v>
      </c>
      <c r="E101">
        <v>1</v>
      </c>
      <c r="F101">
        <v>1</v>
      </c>
      <c r="G101">
        <v>1081</v>
      </c>
      <c r="H101">
        <v>3</v>
      </c>
      <c r="I101" t="s">
        <v>729</v>
      </c>
      <c r="J101" t="s">
        <v>730</v>
      </c>
      <c r="K101" t="s">
        <v>1251</v>
      </c>
      <c r="L101">
        <v>1346</v>
      </c>
      <c r="N101">
        <v>1009</v>
      </c>
      <c r="O101" t="s">
        <v>175</v>
      </c>
      <c r="P101" t="s">
        <v>175</v>
      </c>
      <c r="Q101">
        <v>1</v>
      </c>
      <c r="W101">
        <v>0</v>
      </c>
      <c r="X101">
        <v>-28009815</v>
      </c>
      <c r="Y101">
        <f>((AT101*1)*0)</f>
        <v>0</v>
      </c>
      <c r="AA101">
        <v>14.36</v>
      </c>
      <c r="AB101">
        <v>0</v>
      </c>
      <c r="AC101">
        <v>0</v>
      </c>
      <c r="AD101">
        <v>0</v>
      </c>
      <c r="AE101">
        <v>3.17</v>
      </c>
      <c r="AF101">
        <v>0</v>
      </c>
      <c r="AG101">
        <v>0</v>
      </c>
      <c r="AH101">
        <v>0</v>
      </c>
      <c r="AI101">
        <v>4.53</v>
      </c>
      <c r="AJ101">
        <v>1</v>
      </c>
      <c r="AK101">
        <v>1</v>
      </c>
      <c r="AL101">
        <v>1</v>
      </c>
      <c r="AM101">
        <v>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4.5659999999999998</v>
      </c>
      <c r="AU101" t="s">
        <v>24</v>
      </c>
      <c r="AV101">
        <v>0</v>
      </c>
      <c r="AW101">
        <v>2</v>
      </c>
      <c r="AX101">
        <v>55983833</v>
      </c>
      <c r="AY101">
        <v>1</v>
      </c>
      <c r="AZ101">
        <v>0</v>
      </c>
      <c r="BA101">
        <v>122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ROUND(Y101*Source!I45,9)</f>
        <v>0</v>
      </c>
      <c r="CY101">
        <f>AA101</f>
        <v>14.36</v>
      </c>
      <c r="CZ101">
        <f>AE101</f>
        <v>3.17</v>
      </c>
      <c r="DA101">
        <f>AI101</f>
        <v>4.53</v>
      </c>
      <c r="DB101">
        <f>ROUND(((ROUND(AT101*CZ101,2)*1)*0),6)</f>
        <v>0</v>
      </c>
      <c r="DC101">
        <f>ROUND(((ROUND(AT101*AG101,2)*1)*0),6)</f>
        <v>0</v>
      </c>
      <c r="DD101" t="s">
        <v>3</v>
      </c>
      <c r="DE101" t="s">
        <v>3</v>
      </c>
      <c r="DF101">
        <f>ROUND(ROUND(AE101*AI101,2)*CX101,2)</f>
        <v>0</v>
      </c>
      <c r="DG101">
        <f t="shared" si="53"/>
        <v>0</v>
      </c>
      <c r="DH101">
        <f t="shared" si="52"/>
        <v>0</v>
      </c>
      <c r="DI101">
        <f t="shared" si="45"/>
        <v>0</v>
      </c>
      <c r="DJ101">
        <f>DF101</f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ROW(Source!A45)</f>
        <v>45</v>
      </c>
      <c r="B102">
        <v>55929115</v>
      </c>
      <c r="C102">
        <v>55983822</v>
      </c>
      <c r="D102">
        <v>55469280</v>
      </c>
      <c r="E102">
        <v>1</v>
      </c>
      <c r="F102">
        <v>1</v>
      </c>
      <c r="G102">
        <v>1081</v>
      </c>
      <c r="H102">
        <v>3</v>
      </c>
      <c r="I102" t="s">
        <v>732</v>
      </c>
      <c r="J102" t="s">
        <v>733</v>
      </c>
      <c r="K102" t="s">
        <v>734</v>
      </c>
      <c r="L102">
        <v>1354</v>
      </c>
      <c r="N102">
        <v>1010</v>
      </c>
      <c r="O102" t="s">
        <v>268</v>
      </c>
      <c r="P102" t="s">
        <v>268</v>
      </c>
      <c r="Q102">
        <v>1</v>
      </c>
      <c r="W102">
        <v>0</v>
      </c>
      <c r="X102">
        <v>995337843</v>
      </c>
      <c r="Y102">
        <f>((AT102*1)*0)</f>
        <v>0</v>
      </c>
      <c r="AA102">
        <v>2201.91</v>
      </c>
      <c r="AB102">
        <v>0</v>
      </c>
      <c r="AC102">
        <v>0</v>
      </c>
      <c r="AD102">
        <v>0</v>
      </c>
      <c r="AE102">
        <v>780.82</v>
      </c>
      <c r="AF102">
        <v>0</v>
      </c>
      <c r="AG102">
        <v>0</v>
      </c>
      <c r="AH102">
        <v>0</v>
      </c>
      <c r="AI102">
        <v>2.82</v>
      </c>
      <c r="AJ102">
        <v>1</v>
      </c>
      <c r="AK102">
        <v>1</v>
      </c>
      <c r="AL102">
        <v>1</v>
      </c>
      <c r="AM102">
        <v>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1.946</v>
      </c>
      <c r="AU102" t="s">
        <v>24</v>
      </c>
      <c r="AV102">
        <v>0</v>
      </c>
      <c r="AW102">
        <v>2</v>
      </c>
      <c r="AX102">
        <v>55983834</v>
      </c>
      <c r="AY102">
        <v>1</v>
      </c>
      <c r="AZ102">
        <v>0</v>
      </c>
      <c r="BA102">
        <v>123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ROUND(Y102*Source!I45,9)</f>
        <v>0</v>
      </c>
      <c r="CY102">
        <f>AA102</f>
        <v>2201.91</v>
      </c>
      <c r="CZ102">
        <f>AE102</f>
        <v>780.82</v>
      </c>
      <c r="DA102">
        <f>AI102</f>
        <v>2.82</v>
      </c>
      <c r="DB102">
        <f>ROUND(((ROUND(AT102*CZ102,2)*1)*0),6)</f>
        <v>0</v>
      </c>
      <c r="DC102">
        <f>ROUND(((ROUND(AT102*AG102,2)*1)*0),6)</f>
        <v>0</v>
      </c>
      <c r="DD102" t="s">
        <v>3</v>
      </c>
      <c r="DE102" t="s">
        <v>3</v>
      </c>
      <c r="DF102">
        <f>ROUND(ROUND(AE102*AI102,2)*CX102,2)</f>
        <v>0</v>
      </c>
      <c r="DG102">
        <f t="shared" si="53"/>
        <v>0</v>
      </c>
      <c r="DH102">
        <f t="shared" si="52"/>
        <v>0</v>
      </c>
      <c r="DI102">
        <f t="shared" si="45"/>
        <v>0</v>
      </c>
      <c r="DJ102">
        <f>DF102</f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ROW(Source!A46)</f>
        <v>46</v>
      </c>
      <c r="B103">
        <v>55929113</v>
      </c>
      <c r="C103">
        <v>55983836</v>
      </c>
      <c r="D103">
        <v>55424304</v>
      </c>
      <c r="E103">
        <v>1081</v>
      </c>
      <c r="F103">
        <v>1</v>
      </c>
      <c r="G103">
        <v>1081</v>
      </c>
      <c r="H103">
        <v>1</v>
      </c>
      <c r="I103" t="s">
        <v>651</v>
      </c>
      <c r="J103" t="s">
        <v>3</v>
      </c>
      <c r="K103" t="s">
        <v>652</v>
      </c>
      <c r="L103">
        <v>1191</v>
      </c>
      <c r="N103">
        <v>1013</v>
      </c>
      <c r="O103" t="s">
        <v>653</v>
      </c>
      <c r="P103" t="s">
        <v>653</v>
      </c>
      <c r="Q103">
        <v>1</v>
      </c>
      <c r="W103">
        <v>0</v>
      </c>
      <c r="X103">
        <v>476480486</v>
      </c>
      <c r="Y103">
        <f>((AT103*1.2)*0.3)</f>
        <v>5.5943999999999994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15.54</v>
      </c>
      <c r="AU103" t="s">
        <v>25</v>
      </c>
      <c r="AV103">
        <v>1</v>
      </c>
      <c r="AW103">
        <v>2</v>
      </c>
      <c r="AX103">
        <v>55983843</v>
      </c>
      <c r="AY103">
        <v>1</v>
      </c>
      <c r="AZ103">
        <v>0</v>
      </c>
      <c r="BA103">
        <v>125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ROUND(AT103*Source!I46*AH103*AL103,2)</f>
        <v>0</v>
      </c>
      <c r="CV103">
        <f>ROUND(Y103*Source!I46,9)</f>
        <v>2.2377600000000002</v>
      </c>
      <c r="CW103">
        <v>0</v>
      </c>
      <c r="CX103">
        <f>ROUND(Y103*Source!I46,9)</f>
        <v>2.2377600000000002</v>
      </c>
      <c r="CY103">
        <f>AD103</f>
        <v>0</v>
      </c>
      <c r="CZ103">
        <f>AH103</f>
        <v>0</v>
      </c>
      <c r="DA103">
        <f>AL103</f>
        <v>1</v>
      </c>
      <c r="DB103">
        <f>ROUND(((ROUND(AT103*CZ103,2)*1.2)*0.3),6)</f>
        <v>0</v>
      </c>
      <c r="DC103">
        <f>ROUND(((ROUND(AT103*AG103,2)*1.2)*0.3),6)</f>
        <v>0</v>
      </c>
      <c r="DD103" t="s">
        <v>3</v>
      </c>
      <c r="DE103" t="s">
        <v>3</v>
      </c>
      <c r="DF103">
        <f t="shared" ref="DF103:DF112" si="54">ROUND(ROUND(AE103,2)*CX103,2)</f>
        <v>0</v>
      </c>
      <c r="DG103">
        <f t="shared" si="53"/>
        <v>0</v>
      </c>
      <c r="DH103">
        <f t="shared" si="52"/>
        <v>0</v>
      </c>
      <c r="DI103">
        <f t="shared" si="45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ROW(Source!A46)</f>
        <v>46</v>
      </c>
      <c r="B104">
        <v>55929113</v>
      </c>
      <c r="C104">
        <v>55983836</v>
      </c>
      <c r="D104">
        <v>55490209</v>
      </c>
      <c r="E104">
        <v>1</v>
      </c>
      <c r="F104">
        <v>1</v>
      </c>
      <c r="G104">
        <v>1081</v>
      </c>
      <c r="H104">
        <v>2</v>
      </c>
      <c r="I104" t="s">
        <v>694</v>
      </c>
      <c r="J104" t="s">
        <v>695</v>
      </c>
      <c r="K104" t="s">
        <v>696</v>
      </c>
      <c r="L104">
        <v>1368</v>
      </c>
      <c r="N104">
        <v>1011</v>
      </c>
      <c r="O104" t="s">
        <v>657</v>
      </c>
      <c r="P104" t="s">
        <v>657</v>
      </c>
      <c r="Q104">
        <v>1</v>
      </c>
      <c r="W104">
        <v>0</v>
      </c>
      <c r="X104">
        <v>874612079</v>
      </c>
      <c r="Y104">
        <f>((AT104*1.2)*0.3)</f>
        <v>3.5999999999999999E-3</v>
      </c>
      <c r="AA104">
        <v>0</v>
      </c>
      <c r="AB104">
        <v>87.01</v>
      </c>
      <c r="AC104">
        <v>13.21</v>
      </c>
      <c r="AD104">
        <v>0</v>
      </c>
      <c r="AE104">
        <v>0</v>
      </c>
      <c r="AF104">
        <v>83.1</v>
      </c>
      <c r="AG104">
        <v>12.62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0.01</v>
      </c>
      <c r="AU104" t="s">
        <v>25</v>
      </c>
      <c r="AV104">
        <v>0</v>
      </c>
      <c r="AW104">
        <v>2</v>
      </c>
      <c r="AX104">
        <v>55983844</v>
      </c>
      <c r="AY104">
        <v>1</v>
      </c>
      <c r="AZ104">
        <v>0</v>
      </c>
      <c r="BA104">
        <v>126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ROUND(Y104*Source!I46*DO104,9)</f>
        <v>1.8172799999999999E-2</v>
      </c>
      <c r="CX104">
        <f>ROUND(Y104*Source!I46,9)</f>
        <v>1.4400000000000001E-3</v>
      </c>
      <c r="CY104">
        <f>AB104</f>
        <v>87.01</v>
      </c>
      <c r="CZ104">
        <f>AF104</f>
        <v>83.1</v>
      </c>
      <c r="DA104">
        <f>AJ104</f>
        <v>1</v>
      </c>
      <c r="DB104">
        <f>ROUND(((ROUND(AT104*CZ104,2)*1.2)*0.3),6)</f>
        <v>0.29880000000000001</v>
      </c>
      <c r="DC104">
        <f>ROUND(((ROUND(AT104*AG104,2)*1.2)*0.3),6)</f>
        <v>4.6800000000000001E-2</v>
      </c>
      <c r="DD104" t="s">
        <v>3</v>
      </c>
      <c r="DE104" t="s">
        <v>3</v>
      </c>
      <c r="DF104">
        <f t="shared" si="54"/>
        <v>0</v>
      </c>
      <c r="DG104">
        <f t="shared" si="53"/>
        <v>0.12</v>
      </c>
      <c r="DH104">
        <f t="shared" si="52"/>
        <v>0.02</v>
      </c>
      <c r="DI104">
        <f t="shared" si="45"/>
        <v>0</v>
      </c>
      <c r="DJ104">
        <f>DG104</f>
        <v>0.12</v>
      </c>
      <c r="DK104">
        <v>0</v>
      </c>
      <c r="DL104" t="s">
        <v>658</v>
      </c>
      <c r="DM104">
        <v>0</v>
      </c>
      <c r="DN104" t="s">
        <v>653</v>
      </c>
      <c r="DO104">
        <v>12.62</v>
      </c>
    </row>
    <row r="105" spans="1:119" x14ac:dyDescent="0.2">
      <c r="A105">
        <f>ROW(Source!A46)</f>
        <v>46</v>
      </c>
      <c r="B105">
        <v>55929113</v>
      </c>
      <c r="C105">
        <v>55983836</v>
      </c>
      <c r="D105">
        <v>55490263</v>
      </c>
      <c r="E105">
        <v>1</v>
      </c>
      <c r="F105">
        <v>1</v>
      </c>
      <c r="G105">
        <v>1081</v>
      </c>
      <c r="H105">
        <v>2</v>
      </c>
      <c r="I105" t="s">
        <v>722</v>
      </c>
      <c r="J105" t="s">
        <v>723</v>
      </c>
      <c r="K105" t="s">
        <v>724</v>
      </c>
      <c r="L105">
        <v>1368</v>
      </c>
      <c r="N105">
        <v>1011</v>
      </c>
      <c r="O105" t="s">
        <v>657</v>
      </c>
      <c r="P105" t="s">
        <v>657</v>
      </c>
      <c r="Q105">
        <v>1</v>
      </c>
      <c r="W105">
        <v>0</v>
      </c>
      <c r="X105">
        <v>-1895752648</v>
      </c>
      <c r="Y105">
        <f>((AT105*1.2)*0.3)</f>
        <v>0.67320000000000002</v>
      </c>
      <c r="AA105">
        <v>0</v>
      </c>
      <c r="AB105">
        <v>0.81</v>
      </c>
      <c r="AC105">
        <v>0</v>
      </c>
      <c r="AD105">
        <v>0</v>
      </c>
      <c r="AE105">
        <v>0</v>
      </c>
      <c r="AF105">
        <v>0.77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-2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1.87</v>
      </c>
      <c r="AU105" t="s">
        <v>25</v>
      </c>
      <c r="AV105">
        <v>0</v>
      </c>
      <c r="AW105">
        <v>2</v>
      </c>
      <c r="AX105">
        <v>55983845</v>
      </c>
      <c r="AY105">
        <v>1</v>
      </c>
      <c r="AZ105">
        <v>0</v>
      </c>
      <c r="BA105">
        <v>127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ROUND(Y105*Source!I46*DO105,9)</f>
        <v>0</v>
      </c>
      <c r="CX105">
        <f>ROUND(Y105*Source!I46,9)</f>
        <v>0.26928000000000002</v>
      </c>
      <c r="CY105">
        <f>AB105</f>
        <v>0.81</v>
      </c>
      <c r="CZ105">
        <f>AF105</f>
        <v>0.77</v>
      </c>
      <c r="DA105">
        <f>AJ105</f>
        <v>1</v>
      </c>
      <c r="DB105">
        <f>ROUND(((ROUND(AT105*CZ105,2)*1.2)*0.3),6)</f>
        <v>0.51839999999999997</v>
      </c>
      <c r="DC105">
        <f>ROUND(((ROUND(AT105*AG105,2)*1.2)*0.3),6)</f>
        <v>0</v>
      </c>
      <c r="DD105" t="s">
        <v>3</v>
      </c>
      <c r="DE105" t="s">
        <v>3</v>
      </c>
      <c r="DF105">
        <f t="shared" si="54"/>
        <v>0</v>
      </c>
      <c r="DG105">
        <f t="shared" si="53"/>
        <v>0.21</v>
      </c>
      <c r="DH105">
        <f t="shared" si="52"/>
        <v>0</v>
      </c>
      <c r="DI105">
        <f t="shared" si="45"/>
        <v>0</v>
      </c>
      <c r="DJ105">
        <f>DG105</f>
        <v>0.21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ROW(Source!A46)</f>
        <v>46</v>
      </c>
      <c r="B106">
        <v>55929113</v>
      </c>
      <c r="C106">
        <v>55983836</v>
      </c>
      <c r="D106">
        <v>55490296</v>
      </c>
      <c r="E106">
        <v>1</v>
      </c>
      <c r="F106">
        <v>1</v>
      </c>
      <c r="G106">
        <v>1081</v>
      </c>
      <c r="H106">
        <v>2</v>
      </c>
      <c r="I106" t="s">
        <v>735</v>
      </c>
      <c r="J106" t="s">
        <v>736</v>
      </c>
      <c r="K106" t="s">
        <v>737</v>
      </c>
      <c r="L106">
        <v>1368</v>
      </c>
      <c r="N106">
        <v>1011</v>
      </c>
      <c r="O106" t="s">
        <v>657</v>
      </c>
      <c r="P106" t="s">
        <v>657</v>
      </c>
      <c r="Q106">
        <v>1</v>
      </c>
      <c r="W106">
        <v>0</v>
      </c>
      <c r="X106">
        <v>-643591644</v>
      </c>
      <c r="Y106">
        <f>((AT106*1.2)*0.3)</f>
        <v>6.8399999999999989E-2</v>
      </c>
      <c r="AA106">
        <v>0</v>
      </c>
      <c r="AB106">
        <v>0.49</v>
      </c>
      <c r="AC106">
        <v>0</v>
      </c>
      <c r="AD106">
        <v>0</v>
      </c>
      <c r="AE106">
        <v>0</v>
      </c>
      <c r="AF106">
        <v>0.47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-2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0.19</v>
      </c>
      <c r="AU106" t="s">
        <v>25</v>
      </c>
      <c r="AV106">
        <v>0</v>
      </c>
      <c r="AW106">
        <v>2</v>
      </c>
      <c r="AX106">
        <v>55983846</v>
      </c>
      <c r="AY106">
        <v>1</v>
      </c>
      <c r="AZ106">
        <v>0</v>
      </c>
      <c r="BA106">
        <v>128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f>ROUND(Y106*Source!I46*DO106,9)</f>
        <v>0</v>
      </c>
      <c r="CX106">
        <f>ROUND(Y106*Source!I46,9)</f>
        <v>2.7359999999999999E-2</v>
      </c>
      <c r="CY106">
        <f>AB106</f>
        <v>0.49</v>
      </c>
      <c r="CZ106">
        <f>AF106</f>
        <v>0.47</v>
      </c>
      <c r="DA106">
        <f>AJ106</f>
        <v>1</v>
      </c>
      <c r="DB106">
        <f>ROUND(((ROUND(AT106*CZ106,2)*1.2)*0.3),6)</f>
        <v>3.2399999999999998E-2</v>
      </c>
      <c r="DC106">
        <f>ROUND(((ROUND(AT106*AG106,2)*1.2)*0.3),6)</f>
        <v>0</v>
      </c>
      <c r="DD106" t="s">
        <v>3</v>
      </c>
      <c r="DE106" t="s">
        <v>3</v>
      </c>
      <c r="DF106">
        <f t="shared" si="54"/>
        <v>0</v>
      </c>
      <c r="DG106">
        <f t="shared" si="53"/>
        <v>0.01</v>
      </c>
      <c r="DH106">
        <f t="shared" si="52"/>
        <v>0</v>
      </c>
      <c r="DI106">
        <f t="shared" si="45"/>
        <v>0</v>
      </c>
      <c r="DJ106">
        <f>DG106</f>
        <v>0.01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ROW(Source!A46)</f>
        <v>46</v>
      </c>
      <c r="B107">
        <v>55929113</v>
      </c>
      <c r="C107">
        <v>55983836</v>
      </c>
      <c r="D107">
        <v>55459340</v>
      </c>
      <c r="E107">
        <v>1</v>
      </c>
      <c r="F107">
        <v>1</v>
      </c>
      <c r="G107">
        <v>1081</v>
      </c>
      <c r="H107">
        <v>3</v>
      </c>
      <c r="I107" t="s">
        <v>738</v>
      </c>
      <c r="J107" t="s">
        <v>739</v>
      </c>
      <c r="K107" t="s">
        <v>740</v>
      </c>
      <c r="L107">
        <v>1354</v>
      </c>
      <c r="N107">
        <v>1010</v>
      </c>
      <c r="O107" t="s">
        <v>268</v>
      </c>
      <c r="P107" t="s">
        <v>268</v>
      </c>
      <c r="Q107">
        <v>1</v>
      </c>
      <c r="W107">
        <v>0</v>
      </c>
      <c r="X107">
        <v>-1352077490</v>
      </c>
      <c r="Y107">
        <f>((AT107*1)*0)</f>
        <v>0</v>
      </c>
      <c r="AA107">
        <v>0.89</v>
      </c>
      <c r="AB107">
        <v>0</v>
      </c>
      <c r="AC107">
        <v>0</v>
      </c>
      <c r="AD107">
        <v>0</v>
      </c>
      <c r="AE107">
        <v>0.89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40</v>
      </c>
      <c r="AU107" t="s">
        <v>24</v>
      </c>
      <c r="AV107">
        <v>0</v>
      </c>
      <c r="AW107">
        <v>2</v>
      </c>
      <c r="AX107">
        <v>55983847</v>
      </c>
      <c r="AY107">
        <v>1</v>
      </c>
      <c r="AZ107">
        <v>0</v>
      </c>
      <c r="BA107">
        <v>129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ROUND(Y107*Source!I46,9)</f>
        <v>0</v>
      </c>
      <c r="CY107">
        <f>AA107</f>
        <v>0.89</v>
      </c>
      <c r="CZ107">
        <f>AE107</f>
        <v>0.89</v>
      </c>
      <c r="DA107">
        <f>AI107</f>
        <v>1</v>
      </c>
      <c r="DB107">
        <f>ROUND(((ROUND(AT107*CZ107,2)*1)*0),6)</f>
        <v>0</v>
      </c>
      <c r="DC107">
        <f>ROUND(((ROUND(AT107*AG107,2)*1)*0),6)</f>
        <v>0</v>
      </c>
      <c r="DD107" t="s">
        <v>3</v>
      </c>
      <c r="DE107" t="s">
        <v>3</v>
      </c>
      <c r="DF107">
        <f t="shared" si="54"/>
        <v>0</v>
      </c>
      <c r="DG107">
        <f t="shared" si="53"/>
        <v>0</v>
      </c>
      <c r="DH107">
        <f t="shared" si="52"/>
        <v>0</v>
      </c>
      <c r="DI107">
        <f t="shared" si="45"/>
        <v>0</v>
      </c>
      <c r="DJ107">
        <f>DF107</f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ROW(Source!A46)</f>
        <v>46</v>
      </c>
      <c r="B108">
        <v>55929113</v>
      </c>
      <c r="C108">
        <v>55983836</v>
      </c>
      <c r="D108">
        <v>55461503</v>
      </c>
      <c r="E108">
        <v>1</v>
      </c>
      <c r="F108">
        <v>1</v>
      </c>
      <c r="G108">
        <v>1081</v>
      </c>
      <c r="H108">
        <v>3</v>
      </c>
      <c r="I108" t="s">
        <v>741</v>
      </c>
      <c r="J108" t="s">
        <v>742</v>
      </c>
      <c r="K108" t="s">
        <v>743</v>
      </c>
      <c r="L108">
        <v>1355</v>
      </c>
      <c r="N108">
        <v>1010</v>
      </c>
      <c r="O108" t="s">
        <v>60</v>
      </c>
      <c r="P108" t="s">
        <v>60</v>
      </c>
      <c r="Q108">
        <v>100</v>
      </c>
      <c r="W108">
        <v>0</v>
      </c>
      <c r="X108">
        <v>-2062965048</v>
      </c>
      <c r="Y108">
        <f>((AT108*1)*0)</f>
        <v>0</v>
      </c>
      <c r="AA108">
        <v>17.28</v>
      </c>
      <c r="AB108">
        <v>0</v>
      </c>
      <c r="AC108">
        <v>0</v>
      </c>
      <c r="AD108">
        <v>0</v>
      </c>
      <c r="AE108">
        <v>17.28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-2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0.4</v>
      </c>
      <c r="AU108" t="s">
        <v>24</v>
      </c>
      <c r="AV108">
        <v>0</v>
      </c>
      <c r="AW108">
        <v>2</v>
      </c>
      <c r="AX108">
        <v>55983848</v>
      </c>
      <c r="AY108">
        <v>1</v>
      </c>
      <c r="AZ108">
        <v>0</v>
      </c>
      <c r="BA108">
        <v>130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ROUND(Y108*Source!I46,9)</f>
        <v>0</v>
      </c>
      <c r="CY108">
        <f>AA108</f>
        <v>17.28</v>
      </c>
      <c r="CZ108">
        <f>AE108</f>
        <v>17.28</v>
      </c>
      <c r="DA108">
        <f>AI108</f>
        <v>1</v>
      </c>
      <c r="DB108">
        <f>ROUND(((ROUND(AT108*CZ108,2)*1)*0),6)</f>
        <v>0</v>
      </c>
      <c r="DC108">
        <f>ROUND(((ROUND(AT108*AG108,2)*1)*0),6)</f>
        <v>0</v>
      </c>
      <c r="DD108" t="s">
        <v>3</v>
      </c>
      <c r="DE108" t="s">
        <v>3</v>
      </c>
      <c r="DF108">
        <f t="shared" si="54"/>
        <v>0</v>
      </c>
      <c r="DG108">
        <f t="shared" si="53"/>
        <v>0</v>
      </c>
      <c r="DH108">
        <f t="shared" si="52"/>
        <v>0</v>
      </c>
      <c r="DI108">
        <f t="shared" si="45"/>
        <v>0</v>
      </c>
      <c r="DJ108">
        <f>DF108</f>
        <v>0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ROW(Source!A47)</f>
        <v>47</v>
      </c>
      <c r="B109">
        <v>55929115</v>
      </c>
      <c r="C109">
        <v>55983836</v>
      </c>
      <c r="D109">
        <v>55424304</v>
      </c>
      <c r="E109">
        <v>1081</v>
      </c>
      <c r="F109">
        <v>1</v>
      </c>
      <c r="G109">
        <v>1081</v>
      </c>
      <c r="H109">
        <v>1</v>
      </c>
      <c r="I109" t="s">
        <v>651</v>
      </c>
      <c r="J109" t="s">
        <v>3</v>
      </c>
      <c r="K109" t="s">
        <v>652</v>
      </c>
      <c r="L109">
        <v>1191</v>
      </c>
      <c r="N109">
        <v>1013</v>
      </c>
      <c r="O109" t="s">
        <v>653</v>
      </c>
      <c r="P109" t="s">
        <v>653</v>
      </c>
      <c r="Q109">
        <v>1</v>
      </c>
      <c r="W109">
        <v>0</v>
      </c>
      <c r="X109">
        <v>476480486</v>
      </c>
      <c r="Y109">
        <f>((AT109*1.2)*0.3)</f>
        <v>5.5943999999999994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5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15.54</v>
      </c>
      <c r="AU109" t="s">
        <v>25</v>
      </c>
      <c r="AV109">
        <v>1</v>
      </c>
      <c r="AW109">
        <v>2</v>
      </c>
      <c r="AX109">
        <v>55983843</v>
      </c>
      <c r="AY109">
        <v>1</v>
      </c>
      <c r="AZ109">
        <v>0</v>
      </c>
      <c r="BA109">
        <v>132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ROUND(AT109*Source!I47*AH109*AL109,2)</f>
        <v>0</v>
      </c>
      <c r="CV109">
        <f>ROUND(Y109*Source!I47,9)</f>
        <v>2.2377600000000002</v>
      </c>
      <c r="CW109">
        <v>0</v>
      </c>
      <c r="CX109">
        <f>ROUND(Y109*Source!I47,9)</f>
        <v>2.2377600000000002</v>
      </c>
      <c r="CY109">
        <f>AD109</f>
        <v>0</v>
      </c>
      <c r="CZ109">
        <f>AH109</f>
        <v>0</v>
      </c>
      <c r="DA109">
        <f>AL109</f>
        <v>1</v>
      </c>
      <c r="DB109">
        <f>ROUND(((ROUND(AT109*CZ109,2)*1.2)*0.3),6)</f>
        <v>0</v>
      </c>
      <c r="DC109">
        <f>ROUND(((ROUND(AT109*AG109,2)*1.2)*0.3),6)</f>
        <v>0</v>
      </c>
      <c r="DD109" t="s">
        <v>3</v>
      </c>
      <c r="DE109" t="s">
        <v>3</v>
      </c>
      <c r="DF109">
        <f t="shared" si="54"/>
        <v>0</v>
      </c>
      <c r="DG109">
        <f t="shared" si="53"/>
        <v>0</v>
      </c>
      <c r="DH109">
        <f t="shared" si="52"/>
        <v>0</v>
      </c>
      <c r="DI109">
        <f t="shared" si="45"/>
        <v>0</v>
      </c>
      <c r="DJ109">
        <f>DI109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ROW(Source!A47)</f>
        <v>47</v>
      </c>
      <c r="B110">
        <v>55929115</v>
      </c>
      <c r="C110">
        <v>55983836</v>
      </c>
      <c r="D110">
        <v>55490209</v>
      </c>
      <c r="E110">
        <v>1</v>
      </c>
      <c r="F110">
        <v>1</v>
      </c>
      <c r="G110">
        <v>1081</v>
      </c>
      <c r="H110">
        <v>2</v>
      </c>
      <c r="I110" t="s">
        <v>694</v>
      </c>
      <c r="J110" t="s">
        <v>695</v>
      </c>
      <c r="K110" t="s">
        <v>696</v>
      </c>
      <c r="L110">
        <v>1368</v>
      </c>
      <c r="N110">
        <v>1011</v>
      </c>
      <c r="O110" t="s">
        <v>657</v>
      </c>
      <c r="P110" t="s">
        <v>657</v>
      </c>
      <c r="Q110">
        <v>1</v>
      </c>
      <c r="W110">
        <v>0</v>
      </c>
      <c r="X110">
        <v>874612079</v>
      </c>
      <c r="Y110">
        <f>((AT110*1.2)*0.3)</f>
        <v>3.5999999999999999E-3</v>
      </c>
      <c r="AA110">
        <v>0</v>
      </c>
      <c r="AB110">
        <v>1485.19</v>
      </c>
      <c r="AC110">
        <v>744.56</v>
      </c>
      <c r="AD110">
        <v>0</v>
      </c>
      <c r="AE110">
        <v>0</v>
      </c>
      <c r="AF110">
        <v>83.1</v>
      </c>
      <c r="AG110">
        <v>12.62</v>
      </c>
      <c r="AH110">
        <v>0</v>
      </c>
      <c r="AI110">
        <v>1</v>
      </c>
      <c r="AJ110">
        <v>17.07</v>
      </c>
      <c r="AK110">
        <v>56.35</v>
      </c>
      <c r="AL110">
        <v>1</v>
      </c>
      <c r="AM110">
        <v>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0.01</v>
      </c>
      <c r="AU110" t="s">
        <v>25</v>
      </c>
      <c r="AV110">
        <v>0</v>
      </c>
      <c r="AW110">
        <v>2</v>
      </c>
      <c r="AX110">
        <v>55983844</v>
      </c>
      <c r="AY110">
        <v>1</v>
      </c>
      <c r="AZ110">
        <v>0</v>
      </c>
      <c r="BA110">
        <v>133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ROUND(Y110*Source!I47*DO110,9)</f>
        <v>1.8172799999999999E-2</v>
      </c>
      <c r="CX110">
        <f>ROUND(Y110*Source!I47,9)</f>
        <v>1.4400000000000001E-3</v>
      </c>
      <c r="CY110">
        <f>AB110</f>
        <v>1485.19</v>
      </c>
      <c r="CZ110">
        <f>AF110</f>
        <v>83.1</v>
      </c>
      <c r="DA110">
        <f>AJ110</f>
        <v>17.07</v>
      </c>
      <c r="DB110">
        <f>ROUND(((ROUND(AT110*CZ110,2)*1.2)*0.3),6)</f>
        <v>0.29880000000000001</v>
      </c>
      <c r="DC110">
        <f>ROUND(((ROUND(AT110*AG110,2)*1.2)*0.3),6)</f>
        <v>4.6800000000000001E-2</v>
      </c>
      <c r="DD110" t="s">
        <v>3</v>
      </c>
      <c r="DE110" t="s">
        <v>3</v>
      </c>
      <c r="DF110">
        <f t="shared" si="54"/>
        <v>0</v>
      </c>
      <c r="DG110">
        <f>ROUND(ROUND(AF110*AJ110,2)*CX110,2)</f>
        <v>2.04</v>
      </c>
      <c r="DH110">
        <f>ROUND(ROUND(AG110*AK110,2)*CX110,2)</f>
        <v>1.02</v>
      </c>
      <c r="DI110">
        <f t="shared" si="45"/>
        <v>0</v>
      </c>
      <c r="DJ110">
        <f>DG110</f>
        <v>2.04</v>
      </c>
      <c r="DK110">
        <v>0</v>
      </c>
      <c r="DL110" t="s">
        <v>658</v>
      </c>
      <c r="DM110">
        <v>0</v>
      </c>
      <c r="DN110" t="s">
        <v>653</v>
      </c>
      <c r="DO110">
        <v>12.62</v>
      </c>
    </row>
    <row r="111" spans="1:119" x14ac:dyDescent="0.2">
      <c r="A111">
        <f>ROW(Source!A47)</f>
        <v>47</v>
      </c>
      <c r="B111">
        <v>55929115</v>
      </c>
      <c r="C111">
        <v>55983836</v>
      </c>
      <c r="D111">
        <v>55490263</v>
      </c>
      <c r="E111">
        <v>1</v>
      </c>
      <c r="F111">
        <v>1</v>
      </c>
      <c r="G111">
        <v>1081</v>
      </c>
      <c r="H111">
        <v>2</v>
      </c>
      <c r="I111" t="s">
        <v>722</v>
      </c>
      <c r="J111" t="s">
        <v>723</v>
      </c>
      <c r="K111" t="s">
        <v>724</v>
      </c>
      <c r="L111">
        <v>1368</v>
      </c>
      <c r="N111">
        <v>1011</v>
      </c>
      <c r="O111" t="s">
        <v>657</v>
      </c>
      <c r="P111" t="s">
        <v>657</v>
      </c>
      <c r="Q111">
        <v>1</v>
      </c>
      <c r="W111">
        <v>0</v>
      </c>
      <c r="X111">
        <v>-1895752648</v>
      </c>
      <c r="Y111">
        <f>((AT111*1.2)*0.3)</f>
        <v>0.67320000000000002</v>
      </c>
      <c r="AA111">
        <v>0</v>
      </c>
      <c r="AB111">
        <v>7.71</v>
      </c>
      <c r="AC111">
        <v>0</v>
      </c>
      <c r="AD111">
        <v>0</v>
      </c>
      <c r="AE111">
        <v>0</v>
      </c>
      <c r="AF111">
        <v>0.77</v>
      </c>
      <c r="AG111">
        <v>0</v>
      </c>
      <c r="AH111">
        <v>0</v>
      </c>
      <c r="AI111">
        <v>1</v>
      </c>
      <c r="AJ111">
        <v>9.56</v>
      </c>
      <c r="AK111">
        <v>1</v>
      </c>
      <c r="AL111">
        <v>1</v>
      </c>
      <c r="AM111">
        <v>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1.87</v>
      </c>
      <c r="AU111" t="s">
        <v>25</v>
      </c>
      <c r="AV111">
        <v>0</v>
      </c>
      <c r="AW111">
        <v>2</v>
      </c>
      <c r="AX111">
        <v>55983845</v>
      </c>
      <c r="AY111">
        <v>1</v>
      </c>
      <c r="AZ111">
        <v>0</v>
      </c>
      <c r="BA111">
        <v>134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f>ROUND(Y111*Source!I47*DO111,9)</f>
        <v>0</v>
      </c>
      <c r="CX111">
        <f>ROUND(Y111*Source!I47,9)</f>
        <v>0.26928000000000002</v>
      </c>
      <c r="CY111">
        <f>AB111</f>
        <v>7.71</v>
      </c>
      <c r="CZ111">
        <f>AF111</f>
        <v>0.77</v>
      </c>
      <c r="DA111">
        <f>AJ111</f>
        <v>9.56</v>
      </c>
      <c r="DB111">
        <f>ROUND(((ROUND(AT111*CZ111,2)*1.2)*0.3),6)</f>
        <v>0.51839999999999997</v>
      </c>
      <c r="DC111">
        <f>ROUND(((ROUND(AT111*AG111,2)*1.2)*0.3),6)</f>
        <v>0</v>
      </c>
      <c r="DD111" t="s">
        <v>3</v>
      </c>
      <c r="DE111" t="s">
        <v>3</v>
      </c>
      <c r="DF111">
        <f t="shared" si="54"/>
        <v>0</v>
      </c>
      <c r="DG111">
        <f>ROUND(ROUND(AF111*AJ111,2)*CX111,2)</f>
        <v>1.98</v>
      </c>
      <c r="DH111">
        <f t="shared" ref="DH111:DH125" si="55">ROUND(ROUND(AG111,2)*CX111,2)</f>
        <v>0</v>
      </c>
      <c r="DI111">
        <f t="shared" si="45"/>
        <v>0</v>
      </c>
      <c r="DJ111">
        <f>DG111</f>
        <v>1.98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ROW(Source!A47)</f>
        <v>47</v>
      </c>
      <c r="B112">
        <v>55929115</v>
      </c>
      <c r="C112">
        <v>55983836</v>
      </c>
      <c r="D112">
        <v>55490296</v>
      </c>
      <c r="E112">
        <v>1</v>
      </c>
      <c r="F112">
        <v>1</v>
      </c>
      <c r="G112">
        <v>1081</v>
      </c>
      <c r="H112">
        <v>2</v>
      </c>
      <c r="I112" t="s">
        <v>735</v>
      </c>
      <c r="J112" t="s">
        <v>736</v>
      </c>
      <c r="K112" t="s">
        <v>737</v>
      </c>
      <c r="L112">
        <v>1368</v>
      </c>
      <c r="N112">
        <v>1011</v>
      </c>
      <c r="O112" t="s">
        <v>657</v>
      </c>
      <c r="P112" t="s">
        <v>657</v>
      </c>
      <c r="Q112">
        <v>1</v>
      </c>
      <c r="W112">
        <v>0</v>
      </c>
      <c r="X112">
        <v>-643591644</v>
      </c>
      <c r="Y112">
        <f>((AT112*1.2)*0.3)</f>
        <v>6.8399999999999989E-2</v>
      </c>
      <c r="AA112">
        <v>0</v>
      </c>
      <c r="AB112">
        <v>4.75</v>
      </c>
      <c r="AC112">
        <v>0</v>
      </c>
      <c r="AD112">
        <v>0</v>
      </c>
      <c r="AE112">
        <v>0</v>
      </c>
      <c r="AF112">
        <v>0.47</v>
      </c>
      <c r="AG112">
        <v>0</v>
      </c>
      <c r="AH112">
        <v>0</v>
      </c>
      <c r="AI112">
        <v>1</v>
      </c>
      <c r="AJ112">
        <v>9.66</v>
      </c>
      <c r="AK112">
        <v>1</v>
      </c>
      <c r="AL112">
        <v>1</v>
      </c>
      <c r="AM112">
        <v>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0.19</v>
      </c>
      <c r="AU112" t="s">
        <v>25</v>
      </c>
      <c r="AV112">
        <v>0</v>
      </c>
      <c r="AW112">
        <v>2</v>
      </c>
      <c r="AX112">
        <v>55983846</v>
      </c>
      <c r="AY112">
        <v>1</v>
      </c>
      <c r="AZ112">
        <v>0</v>
      </c>
      <c r="BA112">
        <v>135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f>ROUND(Y112*Source!I47*DO112,9)</f>
        <v>0</v>
      </c>
      <c r="CX112">
        <f>ROUND(Y112*Source!I47,9)</f>
        <v>2.7359999999999999E-2</v>
      </c>
      <c r="CY112">
        <f>AB112</f>
        <v>4.75</v>
      </c>
      <c r="CZ112">
        <f>AF112</f>
        <v>0.47</v>
      </c>
      <c r="DA112">
        <f>AJ112</f>
        <v>9.66</v>
      </c>
      <c r="DB112">
        <f>ROUND(((ROUND(AT112*CZ112,2)*1.2)*0.3),6)</f>
        <v>3.2399999999999998E-2</v>
      </c>
      <c r="DC112">
        <f>ROUND(((ROUND(AT112*AG112,2)*1.2)*0.3),6)</f>
        <v>0</v>
      </c>
      <c r="DD112" t="s">
        <v>3</v>
      </c>
      <c r="DE112" t="s">
        <v>3</v>
      </c>
      <c r="DF112">
        <f t="shared" si="54"/>
        <v>0</v>
      </c>
      <c r="DG112">
        <f>ROUND(ROUND(AF112*AJ112,2)*CX112,2)</f>
        <v>0.12</v>
      </c>
      <c r="DH112">
        <f t="shared" si="55"/>
        <v>0</v>
      </c>
      <c r="DI112">
        <f t="shared" si="45"/>
        <v>0</v>
      </c>
      <c r="DJ112">
        <f>DG112</f>
        <v>0.12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ROW(Source!A47)</f>
        <v>47</v>
      </c>
      <c r="B113">
        <v>55929115</v>
      </c>
      <c r="C113">
        <v>55983836</v>
      </c>
      <c r="D113">
        <v>55459340</v>
      </c>
      <c r="E113">
        <v>1</v>
      </c>
      <c r="F113">
        <v>1</v>
      </c>
      <c r="G113">
        <v>1081</v>
      </c>
      <c r="H113">
        <v>3</v>
      </c>
      <c r="I113" t="s">
        <v>738</v>
      </c>
      <c r="J113" t="s">
        <v>739</v>
      </c>
      <c r="K113" t="s">
        <v>740</v>
      </c>
      <c r="L113">
        <v>1354</v>
      </c>
      <c r="N113">
        <v>1010</v>
      </c>
      <c r="O113" t="s">
        <v>268</v>
      </c>
      <c r="P113" t="s">
        <v>268</v>
      </c>
      <c r="Q113">
        <v>1</v>
      </c>
      <c r="W113">
        <v>0</v>
      </c>
      <c r="X113">
        <v>-1352077490</v>
      </c>
      <c r="Y113">
        <f>((AT113*1)*0)</f>
        <v>0</v>
      </c>
      <c r="AA113">
        <v>0.83</v>
      </c>
      <c r="AB113">
        <v>0</v>
      </c>
      <c r="AC113">
        <v>0</v>
      </c>
      <c r="AD113">
        <v>0</v>
      </c>
      <c r="AE113">
        <v>0.89</v>
      </c>
      <c r="AF113">
        <v>0</v>
      </c>
      <c r="AG113">
        <v>0</v>
      </c>
      <c r="AH113">
        <v>0</v>
      </c>
      <c r="AI113">
        <v>0.93</v>
      </c>
      <c r="AJ113">
        <v>1</v>
      </c>
      <c r="AK113">
        <v>1</v>
      </c>
      <c r="AL113">
        <v>1</v>
      </c>
      <c r="AM113">
        <v>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40</v>
      </c>
      <c r="AU113" t="s">
        <v>24</v>
      </c>
      <c r="AV113">
        <v>0</v>
      </c>
      <c r="AW113">
        <v>2</v>
      </c>
      <c r="AX113">
        <v>55983847</v>
      </c>
      <c r="AY113">
        <v>1</v>
      </c>
      <c r="AZ113">
        <v>0</v>
      </c>
      <c r="BA113">
        <v>136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v>0</v>
      </c>
      <c r="CX113">
        <f>ROUND(Y113*Source!I47,9)</f>
        <v>0</v>
      </c>
      <c r="CY113">
        <f>AA113</f>
        <v>0.83</v>
      </c>
      <c r="CZ113">
        <f>AE113</f>
        <v>0.89</v>
      </c>
      <c r="DA113">
        <f>AI113</f>
        <v>0.93</v>
      </c>
      <c r="DB113">
        <f>ROUND(((ROUND(AT113*CZ113,2)*1)*0),6)</f>
        <v>0</v>
      </c>
      <c r="DC113">
        <f>ROUND(((ROUND(AT113*AG113,2)*1)*0),6)</f>
        <v>0</v>
      </c>
      <c r="DD113" t="s">
        <v>3</v>
      </c>
      <c r="DE113" t="s">
        <v>3</v>
      </c>
      <c r="DF113">
        <f>ROUND(ROUND(AE113*AI113,2)*CX113,2)</f>
        <v>0</v>
      </c>
      <c r="DG113">
        <f t="shared" ref="DG113:DG125" si="56">ROUND(ROUND(AF113,2)*CX113,2)</f>
        <v>0</v>
      </c>
      <c r="DH113">
        <f t="shared" si="55"/>
        <v>0</v>
      </c>
      <c r="DI113">
        <f t="shared" si="45"/>
        <v>0</v>
      </c>
      <c r="DJ113">
        <f>DF113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ROW(Source!A47)</f>
        <v>47</v>
      </c>
      <c r="B114">
        <v>55929115</v>
      </c>
      <c r="C114">
        <v>55983836</v>
      </c>
      <c r="D114">
        <v>55461503</v>
      </c>
      <c r="E114">
        <v>1</v>
      </c>
      <c r="F114">
        <v>1</v>
      </c>
      <c r="G114">
        <v>1081</v>
      </c>
      <c r="H114">
        <v>3</v>
      </c>
      <c r="I114" t="s">
        <v>741</v>
      </c>
      <c r="J114" t="s">
        <v>742</v>
      </c>
      <c r="K114" t="s">
        <v>743</v>
      </c>
      <c r="L114">
        <v>1355</v>
      </c>
      <c r="N114">
        <v>1010</v>
      </c>
      <c r="O114" t="s">
        <v>60</v>
      </c>
      <c r="P114" t="s">
        <v>60</v>
      </c>
      <c r="Q114">
        <v>100</v>
      </c>
      <c r="W114">
        <v>0</v>
      </c>
      <c r="X114">
        <v>-2062965048</v>
      </c>
      <c r="Y114">
        <f>((AT114*1)*0)</f>
        <v>0</v>
      </c>
      <c r="AA114">
        <v>112.15</v>
      </c>
      <c r="AB114">
        <v>0</v>
      </c>
      <c r="AC114">
        <v>0</v>
      </c>
      <c r="AD114">
        <v>0</v>
      </c>
      <c r="AE114">
        <v>17.28</v>
      </c>
      <c r="AF114">
        <v>0</v>
      </c>
      <c r="AG114">
        <v>0</v>
      </c>
      <c r="AH114">
        <v>0</v>
      </c>
      <c r="AI114">
        <v>6.49</v>
      </c>
      <c r="AJ114">
        <v>1</v>
      </c>
      <c r="AK114">
        <v>1</v>
      </c>
      <c r="AL114">
        <v>1</v>
      </c>
      <c r="AM114">
        <v>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0.4</v>
      </c>
      <c r="AU114" t="s">
        <v>24</v>
      </c>
      <c r="AV114">
        <v>0</v>
      </c>
      <c r="AW114">
        <v>2</v>
      </c>
      <c r="AX114">
        <v>55983848</v>
      </c>
      <c r="AY114">
        <v>1</v>
      </c>
      <c r="AZ114">
        <v>0</v>
      </c>
      <c r="BA114">
        <v>137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ROUND(Y114*Source!I47,9)</f>
        <v>0</v>
      </c>
      <c r="CY114">
        <f>AA114</f>
        <v>112.15</v>
      </c>
      <c r="CZ114">
        <f>AE114</f>
        <v>17.28</v>
      </c>
      <c r="DA114">
        <f>AI114</f>
        <v>6.49</v>
      </c>
      <c r="DB114">
        <f>ROUND(((ROUND(AT114*CZ114,2)*1)*0),6)</f>
        <v>0</v>
      </c>
      <c r="DC114">
        <f>ROUND(((ROUND(AT114*AG114,2)*1)*0),6)</f>
        <v>0</v>
      </c>
      <c r="DD114" t="s">
        <v>3</v>
      </c>
      <c r="DE114" t="s">
        <v>3</v>
      </c>
      <c r="DF114">
        <f>ROUND(ROUND(AE114*AI114,2)*CX114,2)</f>
        <v>0</v>
      </c>
      <c r="DG114">
        <f t="shared" si="56"/>
        <v>0</v>
      </c>
      <c r="DH114">
        <f t="shared" si="55"/>
        <v>0</v>
      </c>
      <c r="DI114">
        <f t="shared" si="45"/>
        <v>0</v>
      </c>
      <c r="DJ114">
        <f>DF114</f>
        <v>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ROW(Source!A48)</f>
        <v>48</v>
      </c>
      <c r="B115">
        <v>55929113</v>
      </c>
      <c r="C115">
        <v>55983850</v>
      </c>
      <c r="D115">
        <v>55424304</v>
      </c>
      <c r="E115">
        <v>1081</v>
      </c>
      <c r="F115">
        <v>1</v>
      </c>
      <c r="G115">
        <v>1081</v>
      </c>
      <c r="H115">
        <v>1</v>
      </c>
      <c r="I115" t="s">
        <v>651</v>
      </c>
      <c r="J115" t="s">
        <v>3</v>
      </c>
      <c r="K115" t="s">
        <v>652</v>
      </c>
      <c r="L115">
        <v>1191</v>
      </c>
      <c r="N115">
        <v>1013</v>
      </c>
      <c r="O115" t="s">
        <v>653</v>
      </c>
      <c r="P115" t="s">
        <v>653</v>
      </c>
      <c r="Q115">
        <v>1</v>
      </c>
      <c r="W115">
        <v>0</v>
      </c>
      <c r="X115">
        <v>476480486</v>
      </c>
      <c r="Y115">
        <f>(AT115*1.2)</f>
        <v>11.568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9.64</v>
      </c>
      <c r="AU115" t="s">
        <v>63</v>
      </c>
      <c r="AV115">
        <v>1</v>
      </c>
      <c r="AW115">
        <v>2</v>
      </c>
      <c r="AX115">
        <v>55983852</v>
      </c>
      <c r="AY115">
        <v>1</v>
      </c>
      <c r="AZ115">
        <v>0</v>
      </c>
      <c r="BA115">
        <v>139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U115">
        <f>ROUND(AT115*Source!I48*AH115*AL115,2)</f>
        <v>0</v>
      </c>
      <c r="CV115">
        <f>ROUND(Y115*Source!I48,9)</f>
        <v>3094.44</v>
      </c>
      <c r="CW115">
        <v>0</v>
      </c>
      <c r="CX115">
        <f>ROUND(Y115*Source!I48,9)</f>
        <v>3094.44</v>
      </c>
      <c r="CY115">
        <f>AD115</f>
        <v>0</v>
      </c>
      <c r="CZ115">
        <f>AH115</f>
        <v>0</v>
      </c>
      <c r="DA115">
        <f>AL115</f>
        <v>1</v>
      </c>
      <c r="DB115">
        <f>ROUND((ROUND(AT115*CZ115,2)*1.2),6)</f>
        <v>0</v>
      </c>
      <c r="DC115">
        <f>ROUND((ROUND(AT115*AG115,2)*1.2),6)</f>
        <v>0</v>
      </c>
      <c r="DD115" t="s">
        <v>3</v>
      </c>
      <c r="DE115" t="s">
        <v>3</v>
      </c>
      <c r="DF115">
        <f t="shared" ref="DF115:DF128" si="57">ROUND(ROUND(AE115,2)*CX115,2)</f>
        <v>0</v>
      </c>
      <c r="DG115">
        <f t="shared" si="56"/>
        <v>0</v>
      </c>
      <c r="DH115">
        <f t="shared" si="55"/>
        <v>0</v>
      </c>
      <c r="DI115">
        <f t="shared" si="45"/>
        <v>0</v>
      </c>
      <c r="DJ115">
        <f>DI115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ROW(Source!A49)</f>
        <v>49</v>
      </c>
      <c r="B116">
        <v>55929115</v>
      </c>
      <c r="C116">
        <v>55983850</v>
      </c>
      <c r="D116">
        <v>55424304</v>
      </c>
      <c r="E116">
        <v>1081</v>
      </c>
      <c r="F116">
        <v>1</v>
      </c>
      <c r="G116">
        <v>1081</v>
      </c>
      <c r="H116">
        <v>1</v>
      </c>
      <c r="I116" t="s">
        <v>651</v>
      </c>
      <c r="J116" t="s">
        <v>3</v>
      </c>
      <c r="K116" t="s">
        <v>652</v>
      </c>
      <c r="L116">
        <v>1191</v>
      </c>
      <c r="N116">
        <v>1013</v>
      </c>
      <c r="O116" t="s">
        <v>653</v>
      </c>
      <c r="P116" t="s">
        <v>653</v>
      </c>
      <c r="Q116">
        <v>1</v>
      </c>
      <c r="W116">
        <v>0</v>
      </c>
      <c r="X116">
        <v>476480486</v>
      </c>
      <c r="Y116">
        <f>(AT116*1.2)</f>
        <v>11.568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5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9.64</v>
      </c>
      <c r="AU116" t="s">
        <v>63</v>
      </c>
      <c r="AV116">
        <v>1</v>
      </c>
      <c r="AW116">
        <v>2</v>
      </c>
      <c r="AX116">
        <v>55983852</v>
      </c>
      <c r="AY116">
        <v>1</v>
      </c>
      <c r="AZ116">
        <v>0</v>
      </c>
      <c r="BA116">
        <v>140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U116">
        <f>ROUND(AT116*Source!I49*AH116*AL116,2)</f>
        <v>0</v>
      </c>
      <c r="CV116">
        <f>ROUND(Y116*Source!I49,9)</f>
        <v>3094.44</v>
      </c>
      <c r="CW116">
        <v>0</v>
      </c>
      <c r="CX116">
        <f>ROUND(Y116*Source!I49,9)</f>
        <v>3094.44</v>
      </c>
      <c r="CY116">
        <f>AD116</f>
        <v>0</v>
      </c>
      <c r="CZ116">
        <f>AH116</f>
        <v>0</v>
      </c>
      <c r="DA116">
        <f>AL116</f>
        <v>1</v>
      </c>
      <c r="DB116">
        <f>ROUND((ROUND(AT116*CZ116,2)*1.2),6)</f>
        <v>0</v>
      </c>
      <c r="DC116">
        <f>ROUND((ROUND(AT116*AG116,2)*1.2),6)</f>
        <v>0</v>
      </c>
      <c r="DD116" t="s">
        <v>3</v>
      </c>
      <c r="DE116" t="s">
        <v>3</v>
      </c>
      <c r="DF116">
        <f t="shared" si="57"/>
        <v>0</v>
      </c>
      <c r="DG116">
        <f t="shared" si="56"/>
        <v>0</v>
      </c>
      <c r="DH116">
        <f t="shared" si="55"/>
        <v>0</v>
      </c>
      <c r="DI116">
        <f t="shared" si="45"/>
        <v>0</v>
      </c>
      <c r="DJ116">
        <f>DI116</f>
        <v>0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ROW(Source!A50)</f>
        <v>50</v>
      </c>
      <c r="B117">
        <v>55929113</v>
      </c>
      <c r="C117">
        <v>55983853</v>
      </c>
      <c r="D117">
        <v>55424304</v>
      </c>
      <c r="E117">
        <v>1081</v>
      </c>
      <c r="F117">
        <v>1</v>
      </c>
      <c r="G117">
        <v>1081</v>
      </c>
      <c r="H117">
        <v>1</v>
      </c>
      <c r="I117" t="s">
        <v>651</v>
      </c>
      <c r="J117" t="s">
        <v>3</v>
      </c>
      <c r="K117" t="s">
        <v>652</v>
      </c>
      <c r="L117">
        <v>1191</v>
      </c>
      <c r="N117">
        <v>1013</v>
      </c>
      <c r="O117" t="s">
        <v>653</v>
      </c>
      <c r="P117" t="s">
        <v>653</v>
      </c>
      <c r="Q117">
        <v>1</v>
      </c>
      <c r="W117">
        <v>0</v>
      </c>
      <c r="X117">
        <v>476480486</v>
      </c>
      <c r="Y117">
        <f>((AT117*1.2)*0.3)</f>
        <v>6.5304000000000002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18.14</v>
      </c>
      <c r="AU117" t="s">
        <v>25</v>
      </c>
      <c r="AV117">
        <v>1</v>
      </c>
      <c r="AW117">
        <v>2</v>
      </c>
      <c r="AX117">
        <v>55983862</v>
      </c>
      <c r="AY117">
        <v>1</v>
      </c>
      <c r="AZ117">
        <v>0</v>
      </c>
      <c r="BA117">
        <v>141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ROUND(AT117*Source!I50*AH117*AL117,2)</f>
        <v>0</v>
      </c>
      <c r="CV117">
        <f>ROUND(Y117*Source!I50,9)</f>
        <v>35.917200000000001</v>
      </c>
      <c r="CW117">
        <v>0</v>
      </c>
      <c r="CX117">
        <f>ROUND(Y117*Source!I50,9)</f>
        <v>35.917200000000001</v>
      </c>
      <c r="CY117">
        <f>AD117</f>
        <v>0</v>
      </c>
      <c r="CZ117">
        <f>AH117</f>
        <v>0</v>
      </c>
      <c r="DA117">
        <f>AL117</f>
        <v>1</v>
      </c>
      <c r="DB117">
        <f>ROUND(((ROUND(AT117*CZ117,2)*1.2)*0.3),6)</f>
        <v>0</v>
      </c>
      <c r="DC117">
        <f>ROUND(((ROUND(AT117*AG117,2)*1.2)*0.3),6)</f>
        <v>0</v>
      </c>
      <c r="DD117" t="s">
        <v>3</v>
      </c>
      <c r="DE117" t="s">
        <v>3</v>
      </c>
      <c r="DF117">
        <f t="shared" si="57"/>
        <v>0</v>
      </c>
      <c r="DG117">
        <f t="shared" si="56"/>
        <v>0</v>
      </c>
      <c r="DH117">
        <f t="shared" si="55"/>
        <v>0</v>
      </c>
      <c r="DI117">
        <f t="shared" si="45"/>
        <v>0</v>
      </c>
      <c r="DJ117">
        <f>DI117</f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ROW(Source!A50)</f>
        <v>50</v>
      </c>
      <c r="B118">
        <v>55929113</v>
      </c>
      <c r="C118">
        <v>55983853</v>
      </c>
      <c r="D118">
        <v>55490209</v>
      </c>
      <c r="E118">
        <v>1</v>
      </c>
      <c r="F118">
        <v>1</v>
      </c>
      <c r="G118">
        <v>1081</v>
      </c>
      <c r="H118">
        <v>2</v>
      </c>
      <c r="I118" t="s">
        <v>694</v>
      </c>
      <c r="J118" t="s">
        <v>695</v>
      </c>
      <c r="K118" t="s">
        <v>696</v>
      </c>
      <c r="L118">
        <v>1368</v>
      </c>
      <c r="N118">
        <v>1011</v>
      </c>
      <c r="O118" t="s">
        <v>657</v>
      </c>
      <c r="P118" t="s">
        <v>657</v>
      </c>
      <c r="Q118">
        <v>1</v>
      </c>
      <c r="W118">
        <v>0</v>
      </c>
      <c r="X118">
        <v>874612079</v>
      </c>
      <c r="Y118">
        <f>((AT118*1.2)*0.3)</f>
        <v>1.7999999999999999E-2</v>
      </c>
      <c r="AA118">
        <v>0</v>
      </c>
      <c r="AB118">
        <v>87.01</v>
      </c>
      <c r="AC118">
        <v>13.21</v>
      </c>
      <c r="AD118">
        <v>0</v>
      </c>
      <c r="AE118">
        <v>0</v>
      </c>
      <c r="AF118">
        <v>83.1</v>
      </c>
      <c r="AG118">
        <v>12.62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0.05</v>
      </c>
      <c r="AU118" t="s">
        <v>25</v>
      </c>
      <c r="AV118">
        <v>0</v>
      </c>
      <c r="AW118">
        <v>2</v>
      </c>
      <c r="AX118">
        <v>55983863</v>
      </c>
      <c r="AY118">
        <v>1</v>
      </c>
      <c r="AZ118">
        <v>0</v>
      </c>
      <c r="BA118">
        <v>142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f>ROUND(Y118*Source!I50*DO118,9)</f>
        <v>1.2493799999999999</v>
      </c>
      <c r="CX118">
        <f>ROUND(Y118*Source!I50,9)</f>
        <v>9.9000000000000005E-2</v>
      </c>
      <c r="CY118">
        <f>AB118</f>
        <v>87.01</v>
      </c>
      <c r="CZ118">
        <f>AF118</f>
        <v>83.1</v>
      </c>
      <c r="DA118">
        <f>AJ118</f>
        <v>1</v>
      </c>
      <c r="DB118">
        <f>ROUND(((ROUND(AT118*CZ118,2)*1.2)*0.3),6)</f>
        <v>1.4976</v>
      </c>
      <c r="DC118">
        <f>ROUND(((ROUND(AT118*AG118,2)*1.2)*0.3),6)</f>
        <v>0.2268</v>
      </c>
      <c r="DD118" t="s">
        <v>3</v>
      </c>
      <c r="DE118" t="s">
        <v>3</v>
      </c>
      <c r="DF118">
        <f t="shared" si="57"/>
        <v>0</v>
      </c>
      <c r="DG118">
        <f t="shared" si="56"/>
        <v>8.23</v>
      </c>
      <c r="DH118">
        <f t="shared" si="55"/>
        <v>1.25</v>
      </c>
      <c r="DI118">
        <f t="shared" si="45"/>
        <v>0</v>
      </c>
      <c r="DJ118">
        <f>DG118</f>
        <v>8.23</v>
      </c>
      <c r="DK118">
        <v>0</v>
      </c>
      <c r="DL118" t="s">
        <v>658</v>
      </c>
      <c r="DM118">
        <v>0</v>
      </c>
      <c r="DN118" t="s">
        <v>653</v>
      </c>
      <c r="DO118">
        <v>12.62</v>
      </c>
    </row>
    <row r="119" spans="1:119" x14ac:dyDescent="0.2">
      <c r="A119">
        <f>ROW(Source!A50)</f>
        <v>50</v>
      </c>
      <c r="B119">
        <v>55929113</v>
      </c>
      <c r="C119">
        <v>55983853</v>
      </c>
      <c r="D119">
        <v>55490270</v>
      </c>
      <c r="E119">
        <v>1</v>
      </c>
      <c r="F119">
        <v>1</v>
      </c>
      <c r="G119">
        <v>1081</v>
      </c>
      <c r="H119">
        <v>2</v>
      </c>
      <c r="I119" t="s">
        <v>744</v>
      </c>
      <c r="J119" t="s">
        <v>745</v>
      </c>
      <c r="K119" t="s">
        <v>746</v>
      </c>
      <c r="L119">
        <v>1368</v>
      </c>
      <c r="N119">
        <v>1011</v>
      </c>
      <c r="O119" t="s">
        <v>657</v>
      </c>
      <c r="P119" t="s">
        <v>657</v>
      </c>
      <c r="Q119">
        <v>1</v>
      </c>
      <c r="W119">
        <v>0</v>
      </c>
      <c r="X119">
        <v>-1412866184</v>
      </c>
      <c r="Y119">
        <f>((AT119*1.2)*0.3)</f>
        <v>7.5600000000000001E-2</v>
      </c>
      <c r="AA119">
        <v>0</v>
      </c>
      <c r="AB119">
        <v>0.44</v>
      </c>
      <c r="AC119">
        <v>0</v>
      </c>
      <c r="AD119">
        <v>0</v>
      </c>
      <c r="AE119">
        <v>0</v>
      </c>
      <c r="AF119">
        <v>0.42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0.21</v>
      </c>
      <c r="AU119" t="s">
        <v>25</v>
      </c>
      <c r="AV119">
        <v>0</v>
      </c>
      <c r="AW119">
        <v>2</v>
      </c>
      <c r="AX119">
        <v>55983864</v>
      </c>
      <c r="AY119">
        <v>1</v>
      </c>
      <c r="AZ119">
        <v>0</v>
      </c>
      <c r="BA119">
        <v>143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f>ROUND(Y119*Source!I50*DO119,9)</f>
        <v>0</v>
      </c>
      <c r="CX119">
        <f>ROUND(Y119*Source!I50,9)</f>
        <v>0.4158</v>
      </c>
      <c r="CY119">
        <f>AB119</f>
        <v>0.44</v>
      </c>
      <c r="CZ119">
        <f>AF119</f>
        <v>0.42</v>
      </c>
      <c r="DA119">
        <f>AJ119</f>
        <v>1</v>
      </c>
      <c r="DB119">
        <f>ROUND(((ROUND(AT119*CZ119,2)*1.2)*0.3),6)</f>
        <v>3.2399999999999998E-2</v>
      </c>
      <c r="DC119">
        <f>ROUND(((ROUND(AT119*AG119,2)*1.2)*0.3),6)</f>
        <v>0</v>
      </c>
      <c r="DD119" t="s">
        <v>3</v>
      </c>
      <c r="DE119" t="s">
        <v>3</v>
      </c>
      <c r="DF119">
        <f t="shared" si="57"/>
        <v>0</v>
      </c>
      <c r="DG119">
        <f t="shared" si="56"/>
        <v>0.17</v>
      </c>
      <c r="DH119">
        <f t="shared" si="55"/>
        <v>0</v>
      </c>
      <c r="DI119">
        <f t="shared" si="45"/>
        <v>0</v>
      </c>
      <c r="DJ119">
        <f>DG119</f>
        <v>0.17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ROW(Source!A50)</f>
        <v>50</v>
      </c>
      <c r="B120">
        <v>55929113</v>
      </c>
      <c r="C120">
        <v>55983853</v>
      </c>
      <c r="D120">
        <v>55489510</v>
      </c>
      <c r="E120">
        <v>1</v>
      </c>
      <c r="F120">
        <v>1</v>
      </c>
      <c r="G120">
        <v>1081</v>
      </c>
      <c r="H120">
        <v>2</v>
      </c>
      <c r="I120" t="s">
        <v>747</v>
      </c>
      <c r="J120" t="s">
        <v>748</v>
      </c>
      <c r="K120" t="s">
        <v>749</v>
      </c>
      <c r="L120">
        <v>1368</v>
      </c>
      <c r="N120">
        <v>1011</v>
      </c>
      <c r="O120" t="s">
        <v>657</v>
      </c>
      <c r="P120" t="s">
        <v>657</v>
      </c>
      <c r="Q120">
        <v>1</v>
      </c>
      <c r="W120">
        <v>0</v>
      </c>
      <c r="X120">
        <v>1364481760</v>
      </c>
      <c r="Y120">
        <f>((AT120*1.2)*0.3)</f>
        <v>1.6199999999999999E-2</v>
      </c>
      <c r="AA120">
        <v>0</v>
      </c>
      <c r="AB120">
        <v>56.43</v>
      </c>
      <c r="AC120">
        <v>13.21</v>
      </c>
      <c r="AD120">
        <v>0</v>
      </c>
      <c r="AE120">
        <v>0</v>
      </c>
      <c r="AF120">
        <v>53.9</v>
      </c>
      <c r="AG120">
        <v>12.62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4.4999999999999998E-2</v>
      </c>
      <c r="AU120" t="s">
        <v>25</v>
      </c>
      <c r="AV120">
        <v>0</v>
      </c>
      <c r="AW120">
        <v>2</v>
      </c>
      <c r="AX120">
        <v>55983865</v>
      </c>
      <c r="AY120">
        <v>1</v>
      </c>
      <c r="AZ120">
        <v>0</v>
      </c>
      <c r="BA120">
        <v>144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ROUND(Y120*Source!I50*DO120,9)</f>
        <v>1.1244419999999999</v>
      </c>
      <c r="CX120">
        <f>ROUND(Y120*Source!I50,9)</f>
        <v>8.9099999999999999E-2</v>
      </c>
      <c r="CY120">
        <f>AB120</f>
        <v>56.43</v>
      </c>
      <c r="CZ120">
        <f>AF120</f>
        <v>53.9</v>
      </c>
      <c r="DA120">
        <f>AJ120</f>
        <v>1</v>
      </c>
      <c r="DB120">
        <f>ROUND(((ROUND(AT120*CZ120,2)*1.2)*0.3),6)</f>
        <v>0.87480000000000002</v>
      </c>
      <c r="DC120">
        <f>ROUND(((ROUND(AT120*AG120,2)*1.2)*0.3),6)</f>
        <v>0.20519999999999999</v>
      </c>
      <c r="DD120" t="s">
        <v>3</v>
      </c>
      <c r="DE120" t="s">
        <v>3</v>
      </c>
      <c r="DF120">
        <f t="shared" si="57"/>
        <v>0</v>
      </c>
      <c r="DG120">
        <f t="shared" si="56"/>
        <v>4.8</v>
      </c>
      <c r="DH120">
        <f t="shared" si="55"/>
        <v>1.1200000000000001</v>
      </c>
      <c r="DI120">
        <f t="shared" si="45"/>
        <v>0</v>
      </c>
      <c r="DJ120">
        <f>DG120</f>
        <v>4.8</v>
      </c>
      <c r="DK120">
        <v>0</v>
      </c>
      <c r="DL120" t="s">
        <v>658</v>
      </c>
      <c r="DM120">
        <v>0</v>
      </c>
      <c r="DN120" t="s">
        <v>653</v>
      </c>
      <c r="DO120">
        <v>12.62</v>
      </c>
    </row>
    <row r="121" spans="1:119" x14ac:dyDescent="0.2">
      <c r="A121">
        <f>ROW(Source!A50)</f>
        <v>50</v>
      </c>
      <c r="B121">
        <v>55929113</v>
      </c>
      <c r="C121">
        <v>55983853</v>
      </c>
      <c r="D121">
        <v>55459234</v>
      </c>
      <c r="E121">
        <v>1</v>
      </c>
      <c r="F121">
        <v>1</v>
      </c>
      <c r="G121">
        <v>1081</v>
      </c>
      <c r="H121">
        <v>3</v>
      </c>
      <c r="I121" t="s">
        <v>706</v>
      </c>
      <c r="J121" t="s">
        <v>707</v>
      </c>
      <c r="K121" t="s">
        <v>708</v>
      </c>
      <c r="L121">
        <v>1346</v>
      </c>
      <c r="N121">
        <v>1009</v>
      </c>
      <c r="O121" t="s">
        <v>175</v>
      </c>
      <c r="P121" t="s">
        <v>175</v>
      </c>
      <c r="Q121">
        <v>1</v>
      </c>
      <c r="W121">
        <v>0</v>
      </c>
      <c r="X121">
        <v>1343467368</v>
      </c>
      <c r="Y121">
        <f>((AT121*1)*0)</f>
        <v>0</v>
      </c>
      <c r="AA121">
        <v>1.61</v>
      </c>
      <c r="AB121">
        <v>0</v>
      </c>
      <c r="AC121">
        <v>0</v>
      </c>
      <c r="AD121">
        <v>0</v>
      </c>
      <c r="AE121">
        <v>1.61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3.0000000000000001E-3</v>
      </c>
      <c r="AU121" t="s">
        <v>24</v>
      </c>
      <c r="AV121">
        <v>0</v>
      </c>
      <c r="AW121">
        <v>2</v>
      </c>
      <c r="AX121">
        <v>55983866</v>
      </c>
      <c r="AY121">
        <v>1</v>
      </c>
      <c r="AZ121">
        <v>0</v>
      </c>
      <c r="BA121">
        <v>145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ROUND(Y121*Source!I50,9)</f>
        <v>0</v>
      </c>
      <c r="CY121">
        <f>AA121</f>
        <v>1.61</v>
      </c>
      <c r="CZ121">
        <f>AE121</f>
        <v>1.61</v>
      </c>
      <c r="DA121">
        <f>AI121</f>
        <v>1</v>
      </c>
      <c r="DB121">
        <f>ROUND(((ROUND(AT121*CZ121,2)*1)*0),6)</f>
        <v>0</v>
      </c>
      <c r="DC121">
        <f>ROUND(((ROUND(AT121*AG121,2)*1)*0),6)</f>
        <v>0</v>
      </c>
      <c r="DD121" t="s">
        <v>3</v>
      </c>
      <c r="DE121" t="s">
        <v>3</v>
      </c>
      <c r="DF121">
        <f t="shared" si="57"/>
        <v>0</v>
      </c>
      <c r="DG121">
        <f t="shared" si="56"/>
        <v>0</v>
      </c>
      <c r="DH121">
        <f t="shared" si="55"/>
        <v>0</v>
      </c>
      <c r="DI121">
        <f t="shared" si="45"/>
        <v>0</v>
      </c>
      <c r="DJ121">
        <f>DF121</f>
        <v>0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ROW(Source!A50)</f>
        <v>50</v>
      </c>
      <c r="B122">
        <v>55929113</v>
      </c>
      <c r="C122">
        <v>55983853</v>
      </c>
      <c r="D122">
        <v>55466158</v>
      </c>
      <c r="E122">
        <v>1</v>
      </c>
      <c r="F122">
        <v>1</v>
      </c>
      <c r="G122">
        <v>1081</v>
      </c>
      <c r="H122">
        <v>3</v>
      </c>
      <c r="I122" t="s">
        <v>750</v>
      </c>
      <c r="J122" t="s">
        <v>751</v>
      </c>
      <c r="K122" t="s">
        <v>752</v>
      </c>
      <c r="L122">
        <v>1354</v>
      </c>
      <c r="N122">
        <v>1010</v>
      </c>
      <c r="O122" t="s">
        <v>268</v>
      </c>
      <c r="P122" t="s">
        <v>268</v>
      </c>
      <c r="Q122">
        <v>1</v>
      </c>
      <c r="W122">
        <v>0</v>
      </c>
      <c r="X122">
        <v>-400075818</v>
      </c>
      <c r="Y122">
        <f>((AT122*1)*0)</f>
        <v>0</v>
      </c>
      <c r="AA122">
        <v>48.47</v>
      </c>
      <c r="AB122">
        <v>0</v>
      </c>
      <c r="AC122">
        <v>0</v>
      </c>
      <c r="AD122">
        <v>0</v>
      </c>
      <c r="AE122">
        <v>48.47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-2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0.14000000000000001</v>
      </c>
      <c r="AU122" t="s">
        <v>24</v>
      </c>
      <c r="AV122">
        <v>0</v>
      </c>
      <c r="AW122">
        <v>2</v>
      </c>
      <c r="AX122">
        <v>55983867</v>
      </c>
      <c r="AY122">
        <v>1</v>
      </c>
      <c r="AZ122">
        <v>0</v>
      </c>
      <c r="BA122">
        <v>146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ROUND(Y122*Source!I50,9)</f>
        <v>0</v>
      </c>
      <c r="CY122">
        <f>AA122</f>
        <v>48.47</v>
      </c>
      <c r="CZ122">
        <f>AE122</f>
        <v>48.47</v>
      </c>
      <c r="DA122">
        <f>AI122</f>
        <v>1</v>
      </c>
      <c r="DB122">
        <f>ROUND(((ROUND(AT122*CZ122,2)*1)*0),6)</f>
        <v>0</v>
      </c>
      <c r="DC122">
        <f>ROUND(((ROUND(AT122*AG122,2)*1)*0),6)</f>
        <v>0</v>
      </c>
      <c r="DD122" t="s">
        <v>3</v>
      </c>
      <c r="DE122" t="s">
        <v>3</v>
      </c>
      <c r="DF122">
        <f t="shared" si="57"/>
        <v>0</v>
      </c>
      <c r="DG122">
        <f t="shared" si="56"/>
        <v>0</v>
      </c>
      <c r="DH122">
        <f t="shared" si="55"/>
        <v>0</v>
      </c>
      <c r="DI122">
        <f t="shared" si="45"/>
        <v>0</v>
      </c>
      <c r="DJ122">
        <f>DF122</f>
        <v>0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ROW(Source!A50)</f>
        <v>50</v>
      </c>
      <c r="B123">
        <v>55929113</v>
      </c>
      <c r="C123">
        <v>55983853</v>
      </c>
      <c r="D123">
        <v>55459835</v>
      </c>
      <c r="E123">
        <v>1</v>
      </c>
      <c r="F123">
        <v>1</v>
      </c>
      <c r="G123">
        <v>1081</v>
      </c>
      <c r="H123">
        <v>3</v>
      </c>
      <c r="I123" t="s">
        <v>753</v>
      </c>
      <c r="J123" t="s">
        <v>754</v>
      </c>
      <c r="K123" t="s">
        <v>755</v>
      </c>
      <c r="L123">
        <v>1348</v>
      </c>
      <c r="N123">
        <v>1009</v>
      </c>
      <c r="O123" t="s">
        <v>538</v>
      </c>
      <c r="P123" t="s">
        <v>538</v>
      </c>
      <c r="Q123">
        <v>1000</v>
      </c>
      <c r="W123">
        <v>0</v>
      </c>
      <c r="X123">
        <v>-1860917919</v>
      </c>
      <c r="Y123">
        <f>((AT123*1)*0)</f>
        <v>0</v>
      </c>
      <c r="AA123">
        <v>12521.99</v>
      </c>
      <c r="AB123">
        <v>0</v>
      </c>
      <c r="AC123">
        <v>0</v>
      </c>
      <c r="AD123">
        <v>0</v>
      </c>
      <c r="AE123">
        <v>12521.99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7.9999999999999996E-6</v>
      </c>
      <c r="AU123" t="s">
        <v>24</v>
      </c>
      <c r="AV123">
        <v>0</v>
      </c>
      <c r="AW123">
        <v>2</v>
      </c>
      <c r="AX123">
        <v>55983868</v>
      </c>
      <c r="AY123">
        <v>1</v>
      </c>
      <c r="AZ123">
        <v>0</v>
      </c>
      <c r="BA123">
        <v>147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ROUND(Y123*Source!I50,9)</f>
        <v>0</v>
      </c>
      <c r="CY123">
        <f>AA123</f>
        <v>12521.99</v>
      </c>
      <c r="CZ123">
        <f>AE123</f>
        <v>12521.99</v>
      </c>
      <c r="DA123">
        <f>AI123</f>
        <v>1</v>
      </c>
      <c r="DB123">
        <f>ROUND(((ROUND(AT123*CZ123,2)*1)*0),6)</f>
        <v>0</v>
      </c>
      <c r="DC123">
        <f>ROUND(((ROUND(AT123*AG123,2)*1)*0),6)</f>
        <v>0</v>
      </c>
      <c r="DD123" t="s">
        <v>3</v>
      </c>
      <c r="DE123" t="s">
        <v>3</v>
      </c>
      <c r="DF123">
        <f t="shared" si="57"/>
        <v>0</v>
      </c>
      <c r="DG123">
        <f t="shared" si="56"/>
        <v>0</v>
      </c>
      <c r="DH123">
        <f t="shared" si="55"/>
        <v>0</v>
      </c>
      <c r="DI123">
        <f t="shared" si="45"/>
        <v>0</v>
      </c>
      <c r="DJ123">
        <f>DF123</f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ROW(Source!A50)</f>
        <v>50</v>
      </c>
      <c r="B124">
        <v>55929113</v>
      </c>
      <c r="C124">
        <v>55983853</v>
      </c>
      <c r="D124">
        <v>55469222</v>
      </c>
      <c r="E124">
        <v>1</v>
      </c>
      <c r="F124">
        <v>1</v>
      </c>
      <c r="G124">
        <v>1081</v>
      </c>
      <c r="H124">
        <v>3</v>
      </c>
      <c r="I124" t="s">
        <v>756</v>
      </c>
      <c r="J124" t="s">
        <v>757</v>
      </c>
      <c r="K124" t="s">
        <v>758</v>
      </c>
      <c r="L124">
        <v>1354</v>
      </c>
      <c r="N124">
        <v>1010</v>
      </c>
      <c r="O124" t="s">
        <v>268</v>
      </c>
      <c r="P124" t="s">
        <v>268</v>
      </c>
      <c r="Q124">
        <v>1</v>
      </c>
      <c r="W124">
        <v>0</v>
      </c>
      <c r="X124">
        <v>-1452932200</v>
      </c>
      <c r="Y124">
        <f>((AT124*1)*0)</f>
        <v>0</v>
      </c>
      <c r="AA124">
        <v>4.3600000000000003</v>
      </c>
      <c r="AB124">
        <v>0</v>
      </c>
      <c r="AC124">
        <v>0</v>
      </c>
      <c r="AD124">
        <v>0</v>
      </c>
      <c r="AE124">
        <v>4.3600000000000003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1.02</v>
      </c>
      <c r="AU124" t="s">
        <v>24</v>
      </c>
      <c r="AV124">
        <v>0</v>
      </c>
      <c r="AW124">
        <v>2</v>
      </c>
      <c r="AX124">
        <v>55983869</v>
      </c>
      <c r="AY124">
        <v>1</v>
      </c>
      <c r="AZ124">
        <v>0</v>
      </c>
      <c r="BA124">
        <v>148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ROUND(Y124*Source!I50,9)</f>
        <v>0</v>
      </c>
      <c r="CY124">
        <f>AA124</f>
        <v>4.3600000000000003</v>
      </c>
      <c r="CZ124">
        <f>AE124</f>
        <v>4.3600000000000003</v>
      </c>
      <c r="DA124">
        <f>AI124</f>
        <v>1</v>
      </c>
      <c r="DB124">
        <f>ROUND(((ROUND(AT124*CZ124,2)*1)*0),6)</f>
        <v>0</v>
      </c>
      <c r="DC124">
        <f>ROUND(((ROUND(AT124*AG124,2)*1)*0),6)</f>
        <v>0</v>
      </c>
      <c r="DD124" t="s">
        <v>3</v>
      </c>
      <c r="DE124" t="s">
        <v>3</v>
      </c>
      <c r="DF124">
        <f t="shared" si="57"/>
        <v>0</v>
      </c>
      <c r="DG124">
        <f t="shared" si="56"/>
        <v>0</v>
      </c>
      <c r="DH124">
        <f t="shared" si="55"/>
        <v>0</v>
      </c>
      <c r="DI124">
        <f t="shared" si="45"/>
        <v>0</v>
      </c>
      <c r="DJ124">
        <f>DF124</f>
        <v>0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ROW(Source!A51)</f>
        <v>51</v>
      </c>
      <c r="B125">
        <v>55929115</v>
      </c>
      <c r="C125">
        <v>55983853</v>
      </c>
      <c r="D125">
        <v>55424304</v>
      </c>
      <c r="E125">
        <v>1081</v>
      </c>
      <c r="F125">
        <v>1</v>
      </c>
      <c r="G125">
        <v>1081</v>
      </c>
      <c r="H125">
        <v>1</v>
      </c>
      <c r="I125" t="s">
        <v>651</v>
      </c>
      <c r="J125" t="s">
        <v>3</v>
      </c>
      <c r="K125" t="s">
        <v>652</v>
      </c>
      <c r="L125">
        <v>1191</v>
      </c>
      <c r="N125">
        <v>1013</v>
      </c>
      <c r="O125" t="s">
        <v>653</v>
      </c>
      <c r="P125" t="s">
        <v>653</v>
      </c>
      <c r="Q125">
        <v>1</v>
      </c>
      <c r="W125">
        <v>0</v>
      </c>
      <c r="X125">
        <v>476480486</v>
      </c>
      <c r="Y125">
        <f>((AT125*1.2)*0.3)</f>
        <v>6.5304000000000002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5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18.14</v>
      </c>
      <c r="AU125" t="s">
        <v>25</v>
      </c>
      <c r="AV125">
        <v>1</v>
      </c>
      <c r="AW125">
        <v>2</v>
      </c>
      <c r="AX125">
        <v>55983862</v>
      </c>
      <c r="AY125">
        <v>1</v>
      </c>
      <c r="AZ125">
        <v>0</v>
      </c>
      <c r="BA125">
        <v>154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U125">
        <f>ROUND(AT125*Source!I51*AH125*AL125,2)</f>
        <v>0</v>
      </c>
      <c r="CV125">
        <f>ROUND(Y125*Source!I51,9)</f>
        <v>35.917200000000001</v>
      </c>
      <c r="CW125">
        <v>0</v>
      </c>
      <c r="CX125">
        <f>ROUND(Y125*Source!I51,9)</f>
        <v>35.917200000000001</v>
      </c>
      <c r="CY125">
        <f>AD125</f>
        <v>0</v>
      </c>
      <c r="CZ125">
        <f>AH125</f>
        <v>0</v>
      </c>
      <c r="DA125">
        <f>AL125</f>
        <v>1</v>
      </c>
      <c r="DB125">
        <f>ROUND(((ROUND(AT125*CZ125,2)*1.2)*0.3),6)</f>
        <v>0</v>
      </c>
      <c r="DC125">
        <f>ROUND(((ROUND(AT125*AG125,2)*1.2)*0.3),6)</f>
        <v>0</v>
      </c>
      <c r="DD125" t="s">
        <v>3</v>
      </c>
      <c r="DE125" t="s">
        <v>3</v>
      </c>
      <c r="DF125">
        <f t="shared" si="57"/>
        <v>0</v>
      </c>
      <c r="DG125">
        <f t="shared" si="56"/>
        <v>0</v>
      </c>
      <c r="DH125">
        <f t="shared" si="55"/>
        <v>0</v>
      </c>
      <c r="DI125">
        <f t="shared" si="45"/>
        <v>0</v>
      </c>
      <c r="DJ125">
        <f>DI125</f>
        <v>0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ROW(Source!A51)</f>
        <v>51</v>
      </c>
      <c r="B126">
        <v>55929115</v>
      </c>
      <c r="C126">
        <v>55983853</v>
      </c>
      <c r="D126">
        <v>55490209</v>
      </c>
      <c r="E126">
        <v>1</v>
      </c>
      <c r="F126">
        <v>1</v>
      </c>
      <c r="G126">
        <v>1081</v>
      </c>
      <c r="H126">
        <v>2</v>
      </c>
      <c r="I126" t="s">
        <v>694</v>
      </c>
      <c r="J126" t="s">
        <v>695</v>
      </c>
      <c r="K126" t="s">
        <v>696</v>
      </c>
      <c r="L126">
        <v>1368</v>
      </c>
      <c r="N126">
        <v>1011</v>
      </c>
      <c r="O126" t="s">
        <v>657</v>
      </c>
      <c r="P126" t="s">
        <v>657</v>
      </c>
      <c r="Q126">
        <v>1</v>
      </c>
      <c r="W126">
        <v>0</v>
      </c>
      <c r="X126">
        <v>874612079</v>
      </c>
      <c r="Y126">
        <f>((AT126*1.2)*0.3)</f>
        <v>1.7999999999999999E-2</v>
      </c>
      <c r="AA126">
        <v>0</v>
      </c>
      <c r="AB126">
        <v>1485.19</v>
      </c>
      <c r="AC126">
        <v>744.56</v>
      </c>
      <c r="AD126">
        <v>0</v>
      </c>
      <c r="AE126">
        <v>0</v>
      </c>
      <c r="AF126">
        <v>83.1</v>
      </c>
      <c r="AG126">
        <v>12.62</v>
      </c>
      <c r="AH126">
        <v>0</v>
      </c>
      <c r="AI126">
        <v>1</v>
      </c>
      <c r="AJ126">
        <v>17.07</v>
      </c>
      <c r="AK126">
        <v>56.35</v>
      </c>
      <c r="AL126">
        <v>1</v>
      </c>
      <c r="AM126">
        <v>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0.05</v>
      </c>
      <c r="AU126" t="s">
        <v>25</v>
      </c>
      <c r="AV126">
        <v>0</v>
      </c>
      <c r="AW126">
        <v>2</v>
      </c>
      <c r="AX126">
        <v>55983863</v>
      </c>
      <c r="AY126">
        <v>1</v>
      </c>
      <c r="AZ126">
        <v>0</v>
      </c>
      <c r="BA126">
        <v>155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f>ROUND(Y126*Source!I51*DO126,9)</f>
        <v>1.2493799999999999</v>
      </c>
      <c r="CX126">
        <f>ROUND(Y126*Source!I51,9)</f>
        <v>9.9000000000000005E-2</v>
      </c>
      <c r="CY126">
        <f>AB126</f>
        <v>1485.19</v>
      </c>
      <c r="CZ126">
        <f>AF126</f>
        <v>83.1</v>
      </c>
      <c r="DA126">
        <f>AJ126</f>
        <v>17.07</v>
      </c>
      <c r="DB126">
        <f>ROUND(((ROUND(AT126*CZ126,2)*1.2)*0.3),6)</f>
        <v>1.4976</v>
      </c>
      <c r="DC126">
        <f>ROUND(((ROUND(AT126*AG126,2)*1.2)*0.3),6)</f>
        <v>0.2268</v>
      </c>
      <c r="DD126" t="s">
        <v>3</v>
      </c>
      <c r="DE126" t="s">
        <v>3</v>
      </c>
      <c r="DF126">
        <f t="shared" si="57"/>
        <v>0</v>
      </c>
      <c r="DG126">
        <f>ROUND(ROUND(AF126*AJ126,2)*CX126,2)</f>
        <v>140.43</v>
      </c>
      <c r="DH126">
        <f>ROUND(ROUND(AG126*AK126,2)*CX126,2)</f>
        <v>70.400000000000006</v>
      </c>
      <c r="DI126">
        <f t="shared" si="45"/>
        <v>0</v>
      </c>
      <c r="DJ126">
        <f>DG126</f>
        <v>140.43</v>
      </c>
      <c r="DK126">
        <v>0</v>
      </c>
      <c r="DL126" t="s">
        <v>658</v>
      </c>
      <c r="DM126">
        <v>0</v>
      </c>
      <c r="DN126" t="s">
        <v>653</v>
      </c>
      <c r="DO126">
        <v>12.62</v>
      </c>
    </row>
    <row r="127" spans="1:119" x14ac:dyDescent="0.2">
      <c r="A127">
        <f>ROW(Source!A51)</f>
        <v>51</v>
      </c>
      <c r="B127">
        <v>55929115</v>
      </c>
      <c r="C127">
        <v>55983853</v>
      </c>
      <c r="D127">
        <v>55490270</v>
      </c>
      <c r="E127">
        <v>1</v>
      </c>
      <c r="F127">
        <v>1</v>
      </c>
      <c r="G127">
        <v>1081</v>
      </c>
      <c r="H127">
        <v>2</v>
      </c>
      <c r="I127" t="s">
        <v>744</v>
      </c>
      <c r="J127" t="s">
        <v>745</v>
      </c>
      <c r="K127" t="s">
        <v>746</v>
      </c>
      <c r="L127">
        <v>1368</v>
      </c>
      <c r="N127">
        <v>1011</v>
      </c>
      <c r="O127" t="s">
        <v>657</v>
      </c>
      <c r="P127" t="s">
        <v>657</v>
      </c>
      <c r="Q127">
        <v>1</v>
      </c>
      <c r="W127">
        <v>0</v>
      </c>
      <c r="X127">
        <v>-1412866184</v>
      </c>
      <c r="Y127">
        <f>((AT127*1.2)*0.3)</f>
        <v>7.5600000000000001E-2</v>
      </c>
      <c r="AA127">
        <v>0</v>
      </c>
      <c r="AB127">
        <v>4.32</v>
      </c>
      <c r="AC127">
        <v>0</v>
      </c>
      <c r="AD127">
        <v>0</v>
      </c>
      <c r="AE127">
        <v>0</v>
      </c>
      <c r="AF127">
        <v>0.42</v>
      </c>
      <c r="AG127">
        <v>0</v>
      </c>
      <c r="AH127">
        <v>0</v>
      </c>
      <c r="AI127">
        <v>1</v>
      </c>
      <c r="AJ127">
        <v>9.83</v>
      </c>
      <c r="AK127">
        <v>1</v>
      </c>
      <c r="AL127">
        <v>1</v>
      </c>
      <c r="AM127">
        <v>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0.21</v>
      </c>
      <c r="AU127" t="s">
        <v>25</v>
      </c>
      <c r="AV127">
        <v>0</v>
      </c>
      <c r="AW127">
        <v>2</v>
      </c>
      <c r="AX127">
        <v>55983864</v>
      </c>
      <c r="AY127">
        <v>1</v>
      </c>
      <c r="AZ127">
        <v>0</v>
      </c>
      <c r="BA127">
        <v>156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f>ROUND(Y127*Source!I51*DO127,9)</f>
        <v>0</v>
      </c>
      <c r="CX127">
        <f>ROUND(Y127*Source!I51,9)</f>
        <v>0.4158</v>
      </c>
      <c r="CY127">
        <f>AB127</f>
        <v>4.32</v>
      </c>
      <c r="CZ127">
        <f>AF127</f>
        <v>0.42</v>
      </c>
      <c r="DA127">
        <f>AJ127</f>
        <v>9.83</v>
      </c>
      <c r="DB127">
        <f>ROUND(((ROUND(AT127*CZ127,2)*1.2)*0.3),6)</f>
        <v>3.2399999999999998E-2</v>
      </c>
      <c r="DC127">
        <f>ROUND(((ROUND(AT127*AG127,2)*1.2)*0.3),6)</f>
        <v>0</v>
      </c>
      <c r="DD127" t="s">
        <v>3</v>
      </c>
      <c r="DE127" t="s">
        <v>3</v>
      </c>
      <c r="DF127">
        <f t="shared" si="57"/>
        <v>0</v>
      </c>
      <c r="DG127">
        <f>ROUND(ROUND(AF127*AJ127,2)*CX127,2)</f>
        <v>1.72</v>
      </c>
      <c r="DH127">
        <f>ROUND(ROUND(AG127,2)*CX127,2)</f>
        <v>0</v>
      </c>
      <c r="DI127">
        <f t="shared" si="45"/>
        <v>0</v>
      </c>
      <c r="DJ127">
        <f>DG127</f>
        <v>1.72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ROW(Source!A51)</f>
        <v>51</v>
      </c>
      <c r="B128">
        <v>55929115</v>
      </c>
      <c r="C128">
        <v>55983853</v>
      </c>
      <c r="D128">
        <v>55489510</v>
      </c>
      <c r="E128">
        <v>1</v>
      </c>
      <c r="F128">
        <v>1</v>
      </c>
      <c r="G128">
        <v>1081</v>
      </c>
      <c r="H128">
        <v>2</v>
      </c>
      <c r="I128" t="s">
        <v>747</v>
      </c>
      <c r="J128" t="s">
        <v>748</v>
      </c>
      <c r="K128" t="s">
        <v>749</v>
      </c>
      <c r="L128">
        <v>1368</v>
      </c>
      <c r="N128">
        <v>1011</v>
      </c>
      <c r="O128" t="s">
        <v>657</v>
      </c>
      <c r="P128" t="s">
        <v>657</v>
      </c>
      <c r="Q128">
        <v>1</v>
      </c>
      <c r="W128">
        <v>0</v>
      </c>
      <c r="X128">
        <v>1364481760</v>
      </c>
      <c r="Y128">
        <f>((AT128*1.2)*0.3)</f>
        <v>1.6199999999999999E-2</v>
      </c>
      <c r="AA128">
        <v>0</v>
      </c>
      <c r="AB128">
        <v>1271.44</v>
      </c>
      <c r="AC128">
        <v>744.56</v>
      </c>
      <c r="AD128">
        <v>0</v>
      </c>
      <c r="AE128">
        <v>0</v>
      </c>
      <c r="AF128">
        <v>53.9</v>
      </c>
      <c r="AG128">
        <v>12.62</v>
      </c>
      <c r="AH128">
        <v>0</v>
      </c>
      <c r="AI128">
        <v>1</v>
      </c>
      <c r="AJ128">
        <v>22.53</v>
      </c>
      <c r="AK128">
        <v>56.35</v>
      </c>
      <c r="AL128">
        <v>1</v>
      </c>
      <c r="AM128">
        <v>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4.4999999999999998E-2</v>
      </c>
      <c r="AU128" t="s">
        <v>25</v>
      </c>
      <c r="AV128">
        <v>0</v>
      </c>
      <c r="AW128">
        <v>2</v>
      </c>
      <c r="AX128">
        <v>55983865</v>
      </c>
      <c r="AY128">
        <v>1</v>
      </c>
      <c r="AZ128">
        <v>0</v>
      </c>
      <c r="BA128">
        <v>157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f>ROUND(Y128*Source!I51*DO128,9)</f>
        <v>1.1244419999999999</v>
      </c>
      <c r="CX128">
        <f>ROUND(Y128*Source!I51,9)</f>
        <v>8.9099999999999999E-2</v>
      </c>
      <c r="CY128">
        <f>AB128</f>
        <v>1271.44</v>
      </c>
      <c r="CZ128">
        <f>AF128</f>
        <v>53.9</v>
      </c>
      <c r="DA128">
        <f>AJ128</f>
        <v>22.53</v>
      </c>
      <c r="DB128">
        <f>ROUND(((ROUND(AT128*CZ128,2)*1.2)*0.3),6)</f>
        <v>0.87480000000000002</v>
      </c>
      <c r="DC128">
        <f>ROUND(((ROUND(AT128*AG128,2)*1.2)*0.3),6)</f>
        <v>0.20519999999999999</v>
      </c>
      <c r="DD128" t="s">
        <v>3</v>
      </c>
      <c r="DE128" t="s">
        <v>3</v>
      </c>
      <c r="DF128">
        <f t="shared" si="57"/>
        <v>0</v>
      </c>
      <c r="DG128">
        <f>ROUND(ROUND(AF128*AJ128,2)*CX128,2)</f>
        <v>108.2</v>
      </c>
      <c r="DH128">
        <f>ROUND(ROUND(AG128*AK128,2)*CX128,2)</f>
        <v>63.36</v>
      </c>
      <c r="DI128">
        <f t="shared" si="45"/>
        <v>0</v>
      </c>
      <c r="DJ128">
        <f>DG128</f>
        <v>108.2</v>
      </c>
      <c r="DK128">
        <v>0</v>
      </c>
      <c r="DL128" t="s">
        <v>658</v>
      </c>
      <c r="DM128">
        <v>0</v>
      </c>
      <c r="DN128" t="s">
        <v>653</v>
      </c>
      <c r="DO128">
        <v>12.62</v>
      </c>
    </row>
    <row r="129" spans="1:119" x14ac:dyDescent="0.2">
      <c r="A129">
        <f>ROW(Source!A51)</f>
        <v>51</v>
      </c>
      <c r="B129">
        <v>55929115</v>
      </c>
      <c r="C129">
        <v>55983853</v>
      </c>
      <c r="D129">
        <v>55459234</v>
      </c>
      <c r="E129">
        <v>1</v>
      </c>
      <c r="F129">
        <v>1</v>
      </c>
      <c r="G129">
        <v>1081</v>
      </c>
      <c r="H129">
        <v>3</v>
      </c>
      <c r="I129" t="s">
        <v>706</v>
      </c>
      <c r="J129" t="s">
        <v>707</v>
      </c>
      <c r="K129" t="s">
        <v>708</v>
      </c>
      <c r="L129">
        <v>1346</v>
      </c>
      <c r="N129">
        <v>1009</v>
      </c>
      <c r="O129" t="s">
        <v>175</v>
      </c>
      <c r="P129" t="s">
        <v>175</v>
      </c>
      <c r="Q129">
        <v>1</v>
      </c>
      <c r="W129">
        <v>0</v>
      </c>
      <c r="X129">
        <v>1343467368</v>
      </c>
      <c r="Y129">
        <f>((AT129*1)*0)</f>
        <v>0</v>
      </c>
      <c r="AA129">
        <v>23.6</v>
      </c>
      <c r="AB129">
        <v>0</v>
      </c>
      <c r="AC129">
        <v>0</v>
      </c>
      <c r="AD129">
        <v>0</v>
      </c>
      <c r="AE129">
        <v>1.61</v>
      </c>
      <c r="AF129">
        <v>0</v>
      </c>
      <c r="AG129">
        <v>0</v>
      </c>
      <c r="AH129">
        <v>0</v>
      </c>
      <c r="AI129">
        <v>14.66</v>
      </c>
      <c r="AJ129">
        <v>1</v>
      </c>
      <c r="AK129">
        <v>1</v>
      </c>
      <c r="AL129">
        <v>1</v>
      </c>
      <c r="AM129">
        <v>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3.0000000000000001E-3</v>
      </c>
      <c r="AU129" t="s">
        <v>24</v>
      </c>
      <c r="AV129">
        <v>0</v>
      </c>
      <c r="AW129">
        <v>2</v>
      </c>
      <c r="AX129">
        <v>55983866</v>
      </c>
      <c r="AY129">
        <v>1</v>
      </c>
      <c r="AZ129">
        <v>0</v>
      </c>
      <c r="BA129">
        <v>158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ROUND(Y129*Source!I51,9)</f>
        <v>0</v>
      </c>
      <c r="CY129">
        <f>AA129</f>
        <v>23.6</v>
      </c>
      <c r="CZ129">
        <f>AE129</f>
        <v>1.61</v>
      </c>
      <c r="DA129">
        <f>AI129</f>
        <v>14.66</v>
      </c>
      <c r="DB129">
        <f>ROUND(((ROUND(AT129*CZ129,2)*1)*0),6)</f>
        <v>0</v>
      </c>
      <c r="DC129">
        <f>ROUND(((ROUND(AT129*AG129,2)*1)*0),6)</f>
        <v>0</v>
      </c>
      <c r="DD129" t="s">
        <v>3</v>
      </c>
      <c r="DE129" t="s">
        <v>3</v>
      </c>
      <c r="DF129">
        <f>ROUND(ROUND(AE129*AI129,2)*CX129,2)</f>
        <v>0</v>
      </c>
      <c r="DG129">
        <f t="shared" ref="DG129:DG143" si="58">ROUND(ROUND(AF129,2)*CX129,2)</f>
        <v>0</v>
      </c>
      <c r="DH129">
        <f t="shared" ref="DH129:DH143" si="59">ROUND(ROUND(AG129,2)*CX129,2)</f>
        <v>0</v>
      </c>
      <c r="DI129">
        <f t="shared" ref="DI129:DI192" si="60">ROUND(ROUND(AH129,2)*CX129,2)</f>
        <v>0</v>
      </c>
      <c r="DJ129">
        <f>DF129</f>
        <v>0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ROW(Source!A51)</f>
        <v>51</v>
      </c>
      <c r="B130">
        <v>55929115</v>
      </c>
      <c r="C130">
        <v>55983853</v>
      </c>
      <c r="D130">
        <v>55466158</v>
      </c>
      <c r="E130">
        <v>1</v>
      </c>
      <c r="F130">
        <v>1</v>
      </c>
      <c r="G130">
        <v>1081</v>
      </c>
      <c r="H130">
        <v>3</v>
      </c>
      <c r="I130" t="s">
        <v>750</v>
      </c>
      <c r="J130" t="s">
        <v>751</v>
      </c>
      <c r="K130" t="s">
        <v>752</v>
      </c>
      <c r="L130">
        <v>1354</v>
      </c>
      <c r="N130">
        <v>1010</v>
      </c>
      <c r="O130" t="s">
        <v>268</v>
      </c>
      <c r="P130" t="s">
        <v>268</v>
      </c>
      <c r="Q130">
        <v>1</v>
      </c>
      <c r="W130">
        <v>0</v>
      </c>
      <c r="X130">
        <v>-400075818</v>
      </c>
      <c r="Y130">
        <f>((AT130*1)*0)</f>
        <v>0</v>
      </c>
      <c r="AA130">
        <v>566.61</v>
      </c>
      <c r="AB130">
        <v>0</v>
      </c>
      <c r="AC130">
        <v>0</v>
      </c>
      <c r="AD130">
        <v>0</v>
      </c>
      <c r="AE130">
        <v>48.47</v>
      </c>
      <c r="AF130">
        <v>0</v>
      </c>
      <c r="AG130">
        <v>0</v>
      </c>
      <c r="AH130">
        <v>0</v>
      </c>
      <c r="AI130">
        <v>11.69</v>
      </c>
      <c r="AJ130">
        <v>1</v>
      </c>
      <c r="AK130">
        <v>1</v>
      </c>
      <c r="AL130">
        <v>1</v>
      </c>
      <c r="AM130">
        <v>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0.14000000000000001</v>
      </c>
      <c r="AU130" t="s">
        <v>24</v>
      </c>
      <c r="AV130">
        <v>0</v>
      </c>
      <c r="AW130">
        <v>2</v>
      </c>
      <c r="AX130">
        <v>55983867</v>
      </c>
      <c r="AY130">
        <v>1</v>
      </c>
      <c r="AZ130">
        <v>0</v>
      </c>
      <c r="BA130">
        <v>159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ROUND(Y130*Source!I51,9)</f>
        <v>0</v>
      </c>
      <c r="CY130">
        <f>AA130</f>
        <v>566.61</v>
      </c>
      <c r="CZ130">
        <f>AE130</f>
        <v>48.47</v>
      </c>
      <c r="DA130">
        <f>AI130</f>
        <v>11.69</v>
      </c>
      <c r="DB130">
        <f>ROUND(((ROUND(AT130*CZ130,2)*1)*0),6)</f>
        <v>0</v>
      </c>
      <c r="DC130">
        <f>ROUND(((ROUND(AT130*AG130,2)*1)*0),6)</f>
        <v>0</v>
      </c>
      <c r="DD130" t="s">
        <v>3</v>
      </c>
      <c r="DE130" t="s">
        <v>3</v>
      </c>
      <c r="DF130">
        <f>ROUND(ROUND(AE130*AI130,2)*CX130,2)</f>
        <v>0</v>
      </c>
      <c r="DG130">
        <f t="shared" si="58"/>
        <v>0</v>
      </c>
      <c r="DH130">
        <f t="shared" si="59"/>
        <v>0</v>
      </c>
      <c r="DI130">
        <f t="shared" si="60"/>
        <v>0</v>
      </c>
      <c r="DJ130">
        <f>DF130</f>
        <v>0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ROW(Source!A51)</f>
        <v>51</v>
      </c>
      <c r="B131">
        <v>55929115</v>
      </c>
      <c r="C131">
        <v>55983853</v>
      </c>
      <c r="D131">
        <v>55459835</v>
      </c>
      <c r="E131">
        <v>1</v>
      </c>
      <c r="F131">
        <v>1</v>
      </c>
      <c r="G131">
        <v>1081</v>
      </c>
      <c r="H131">
        <v>3</v>
      </c>
      <c r="I131" t="s">
        <v>753</v>
      </c>
      <c r="J131" t="s">
        <v>754</v>
      </c>
      <c r="K131" t="s">
        <v>755</v>
      </c>
      <c r="L131">
        <v>1348</v>
      </c>
      <c r="N131">
        <v>1009</v>
      </c>
      <c r="O131" t="s">
        <v>538</v>
      </c>
      <c r="P131" t="s">
        <v>538</v>
      </c>
      <c r="Q131">
        <v>1000</v>
      </c>
      <c r="W131">
        <v>0</v>
      </c>
      <c r="X131">
        <v>-1860917919</v>
      </c>
      <c r="Y131">
        <f>((AT131*1)*0)</f>
        <v>0</v>
      </c>
      <c r="AA131">
        <v>56975.05</v>
      </c>
      <c r="AB131">
        <v>0</v>
      </c>
      <c r="AC131">
        <v>0</v>
      </c>
      <c r="AD131">
        <v>0</v>
      </c>
      <c r="AE131">
        <v>12521.99</v>
      </c>
      <c r="AF131">
        <v>0</v>
      </c>
      <c r="AG131">
        <v>0</v>
      </c>
      <c r="AH131">
        <v>0</v>
      </c>
      <c r="AI131">
        <v>4.55</v>
      </c>
      <c r="AJ131">
        <v>1</v>
      </c>
      <c r="AK131">
        <v>1</v>
      </c>
      <c r="AL131">
        <v>1</v>
      </c>
      <c r="AM131">
        <v>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7.9999999999999996E-6</v>
      </c>
      <c r="AU131" t="s">
        <v>24</v>
      </c>
      <c r="AV131">
        <v>0</v>
      </c>
      <c r="AW131">
        <v>2</v>
      </c>
      <c r="AX131">
        <v>55983868</v>
      </c>
      <c r="AY131">
        <v>1</v>
      </c>
      <c r="AZ131">
        <v>0</v>
      </c>
      <c r="BA131">
        <v>160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ROUND(Y131*Source!I51,9)</f>
        <v>0</v>
      </c>
      <c r="CY131">
        <f>AA131</f>
        <v>56975.05</v>
      </c>
      <c r="CZ131">
        <f>AE131</f>
        <v>12521.99</v>
      </c>
      <c r="DA131">
        <f>AI131</f>
        <v>4.55</v>
      </c>
      <c r="DB131">
        <f>ROUND(((ROUND(AT131*CZ131,2)*1)*0),6)</f>
        <v>0</v>
      </c>
      <c r="DC131">
        <f>ROUND(((ROUND(AT131*AG131,2)*1)*0),6)</f>
        <v>0</v>
      </c>
      <c r="DD131" t="s">
        <v>3</v>
      </c>
      <c r="DE131" t="s">
        <v>3</v>
      </c>
      <c r="DF131">
        <f>ROUND(ROUND(AE131*AI131,2)*CX131,2)</f>
        <v>0</v>
      </c>
      <c r="DG131">
        <f t="shared" si="58"/>
        <v>0</v>
      </c>
      <c r="DH131">
        <f t="shared" si="59"/>
        <v>0</v>
      </c>
      <c r="DI131">
        <f t="shared" si="60"/>
        <v>0</v>
      </c>
      <c r="DJ131">
        <f>DF131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ROW(Source!A51)</f>
        <v>51</v>
      </c>
      <c r="B132">
        <v>55929115</v>
      </c>
      <c r="C132">
        <v>55983853</v>
      </c>
      <c r="D132">
        <v>55469222</v>
      </c>
      <c r="E132">
        <v>1</v>
      </c>
      <c r="F132">
        <v>1</v>
      </c>
      <c r="G132">
        <v>1081</v>
      </c>
      <c r="H132">
        <v>3</v>
      </c>
      <c r="I132" t="s">
        <v>756</v>
      </c>
      <c r="J132" t="s">
        <v>757</v>
      </c>
      <c r="K132" t="s">
        <v>758</v>
      </c>
      <c r="L132">
        <v>1354</v>
      </c>
      <c r="N132">
        <v>1010</v>
      </c>
      <c r="O132" t="s">
        <v>268</v>
      </c>
      <c r="P132" t="s">
        <v>268</v>
      </c>
      <c r="Q132">
        <v>1</v>
      </c>
      <c r="W132">
        <v>0</v>
      </c>
      <c r="X132">
        <v>-1452932200</v>
      </c>
      <c r="Y132">
        <f>((AT132*1)*0)</f>
        <v>0</v>
      </c>
      <c r="AA132">
        <v>13.39</v>
      </c>
      <c r="AB132">
        <v>0</v>
      </c>
      <c r="AC132">
        <v>0</v>
      </c>
      <c r="AD132">
        <v>0</v>
      </c>
      <c r="AE132">
        <v>4.3600000000000003</v>
      </c>
      <c r="AF132">
        <v>0</v>
      </c>
      <c r="AG132">
        <v>0</v>
      </c>
      <c r="AH132">
        <v>0</v>
      </c>
      <c r="AI132">
        <v>3.07</v>
      </c>
      <c r="AJ132">
        <v>1</v>
      </c>
      <c r="AK132">
        <v>1</v>
      </c>
      <c r="AL132">
        <v>1</v>
      </c>
      <c r="AM132">
        <v>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1.02</v>
      </c>
      <c r="AU132" t="s">
        <v>24</v>
      </c>
      <c r="AV132">
        <v>0</v>
      </c>
      <c r="AW132">
        <v>2</v>
      </c>
      <c r="AX132">
        <v>55983869</v>
      </c>
      <c r="AY132">
        <v>1</v>
      </c>
      <c r="AZ132">
        <v>0</v>
      </c>
      <c r="BA132">
        <v>161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ROUND(Y132*Source!I51,9)</f>
        <v>0</v>
      </c>
      <c r="CY132">
        <f>AA132</f>
        <v>13.39</v>
      </c>
      <c r="CZ132">
        <f>AE132</f>
        <v>4.3600000000000003</v>
      </c>
      <c r="DA132">
        <f>AI132</f>
        <v>3.07</v>
      </c>
      <c r="DB132">
        <f>ROUND(((ROUND(AT132*CZ132,2)*1)*0),6)</f>
        <v>0</v>
      </c>
      <c r="DC132">
        <f>ROUND(((ROUND(AT132*AG132,2)*1)*0),6)</f>
        <v>0</v>
      </c>
      <c r="DD132" t="s">
        <v>3</v>
      </c>
      <c r="DE132" t="s">
        <v>3</v>
      </c>
      <c r="DF132">
        <f>ROUND(ROUND(AE132*AI132,2)*CX132,2)</f>
        <v>0</v>
      </c>
      <c r="DG132">
        <f t="shared" si="58"/>
        <v>0</v>
      </c>
      <c r="DH132">
        <f t="shared" si="59"/>
        <v>0</v>
      </c>
      <c r="DI132">
        <f t="shared" si="60"/>
        <v>0</v>
      </c>
      <c r="DJ132">
        <f>DF132</f>
        <v>0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ROW(Source!A52)</f>
        <v>52</v>
      </c>
      <c r="B133">
        <v>55929113</v>
      </c>
      <c r="C133">
        <v>55983875</v>
      </c>
      <c r="D133">
        <v>55424304</v>
      </c>
      <c r="E133">
        <v>1081</v>
      </c>
      <c r="F133">
        <v>1</v>
      </c>
      <c r="G133">
        <v>1081</v>
      </c>
      <c r="H133">
        <v>1</v>
      </c>
      <c r="I133" t="s">
        <v>651</v>
      </c>
      <c r="J133" t="s">
        <v>3</v>
      </c>
      <c r="K133" t="s">
        <v>652</v>
      </c>
      <c r="L133">
        <v>1191</v>
      </c>
      <c r="N133">
        <v>1013</v>
      </c>
      <c r="O133" t="s">
        <v>653</v>
      </c>
      <c r="P133" t="s">
        <v>653</v>
      </c>
      <c r="Q133">
        <v>1</v>
      </c>
      <c r="W133">
        <v>0</v>
      </c>
      <c r="X133">
        <v>476480486</v>
      </c>
      <c r="Y133">
        <f>((AT133*1.2)*0.3)</f>
        <v>2.6171999999999995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7.27</v>
      </c>
      <c r="AU133" t="s">
        <v>25</v>
      </c>
      <c r="AV133">
        <v>1</v>
      </c>
      <c r="AW133">
        <v>2</v>
      </c>
      <c r="AX133">
        <v>55983886</v>
      </c>
      <c r="AY133">
        <v>1</v>
      </c>
      <c r="AZ133">
        <v>0</v>
      </c>
      <c r="BA133">
        <v>167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U133">
        <f>ROUND(AT133*Source!I52*AH133*AL133,2)</f>
        <v>0</v>
      </c>
      <c r="CV133">
        <f>ROUND(Y133*Source!I52,9)</f>
        <v>14.394600000000001</v>
      </c>
      <c r="CW133">
        <v>0</v>
      </c>
      <c r="CX133">
        <f>ROUND(Y133*Source!I52,9)</f>
        <v>14.394600000000001</v>
      </c>
      <c r="CY133">
        <f>AD133</f>
        <v>0</v>
      </c>
      <c r="CZ133">
        <f>AH133</f>
        <v>0</v>
      </c>
      <c r="DA133">
        <f>AL133</f>
        <v>1</v>
      </c>
      <c r="DB133">
        <f>ROUND(((ROUND(AT133*CZ133,2)*1.2)*0.3),6)</f>
        <v>0</v>
      </c>
      <c r="DC133">
        <f>ROUND(((ROUND(AT133*AG133,2)*1.2)*0.3),6)</f>
        <v>0</v>
      </c>
      <c r="DD133" t="s">
        <v>3</v>
      </c>
      <c r="DE133" t="s">
        <v>3</v>
      </c>
      <c r="DF133">
        <f t="shared" ref="DF133:DF147" si="61">ROUND(ROUND(AE133,2)*CX133,2)</f>
        <v>0</v>
      </c>
      <c r="DG133">
        <f t="shared" si="58"/>
        <v>0</v>
      </c>
      <c r="DH133">
        <f t="shared" si="59"/>
        <v>0</v>
      </c>
      <c r="DI133">
        <f t="shared" si="60"/>
        <v>0</v>
      </c>
      <c r="DJ133">
        <f>DI133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ROW(Source!A52)</f>
        <v>52</v>
      </c>
      <c r="B134">
        <v>55929113</v>
      </c>
      <c r="C134">
        <v>55983875</v>
      </c>
      <c r="D134">
        <v>55490209</v>
      </c>
      <c r="E134">
        <v>1</v>
      </c>
      <c r="F134">
        <v>1</v>
      </c>
      <c r="G134">
        <v>1081</v>
      </c>
      <c r="H134">
        <v>2</v>
      </c>
      <c r="I134" t="s">
        <v>694</v>
      </c>
      <c r="J134" t="s">
        <v>695</v>
      </c>
      <c r="K134" t="s">
        <v>696</v>
      </c>
      <c r="L134">
        <v>1368</v>
      </c>
      <c r="N134">
        <v>1011</v>
      </c>
      <c r="O134" t="s">
        <v>657</v>
      </c>
      <c r="P134" t="s">
        <v>657</v>
      </c>
      <c r="Q134">
        <v>1</v>
      </c>
      <c r="W134">
        <v>0</v>
      </c>
      <c r="X134">
        <v>874612079</v>
      </c>
      <c r="Y134">
        <f>((AT134*1.2)*0.3)</f>
        <v>1.3679999999999998E-2</v>
      </c>
      <c r="AA134">
        <v>0</v>
      </c>
      <c r="AB134">
        <v>87.01</v>
      </c>
      <c r="AC134">
        <v>13.21</v>
      </c>
      <c r="AD134">
        <v>0</v>
      </c>
      <c r="AE134">
        <v>0</v>
      </c>
      <c r="AF134">
        <v>83.1</v>
      </c>
      <c r="AG134">
        <v>12.62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3.7999999999999999E-2</v>
      </c>
      <c r="AU134" t="s">
        <v>25</v>
      </c>
      <c r="AV134">
        <v>0</v>
      </c>
      <c r="AW134">
        <v>2</v>
      </c>
      <c r="AX134">
        <v>55983887</v>
      </c>
      <c r="AY134">
        <v>1</v>
      </c>
      <c r="AZ134">
        <v>0</v>
      </c>
      <c r="BA134">
        <v>168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f>ROUND(Y134*Source!I52*DO134,9)</f>
        <v>0.94952879999999995</v>
      </c>
      <c r="CX134">
        <f>ROUND(Y134*Source!I52,9)</f>
        <v>7.5240000000000001E-2</v>
      </c>
      <c r="CY134">
        <f>AB134</f>
        <v>87.01</v>
      </c>
      <c r="CZ134">
        <f>AF134</f>
        <v>83.1</v>
      </c>
      <c r="DA134">
        <f>AJ134</f>
        <v>1</v>
      </c>
      <c r="DB134">
        <f>ROUND(((ROUND(AT134*CZ134,2)*1.2)*0.3),6)</f>
        <v>1.1375999999999999</v>
      </c>
      <c r="DC134">
        <f>ROUND(((ROUND(AT134*AG134,2)*1.2)*0.3),6)</f>
        <v>0.17280000000000001</v>
      </c>
      <c r="DD134" t="s">
        <v>3</v>
      </c>
      <c r="DE134" t="s">
        <v>3</v>
      </c>
      <c r="DF134">
        <f t="shared" si="61"/>
        <v>0</v>
      </c>
      <c r="DG134">
        <f t="shared" si="58"/>
        <v>6.25</v>
      </c>
      <c r="DH134">
        <f t="shared" si="59"/>
        <v>0.95</v>
      </c>
      <c r="DI134">
        <f t="shared" si="60"/>
        <v>0</v>
      </c>
      <c r="DJ134">
        <f>DG134</f>
        <v>6.25</v>
      </c>
      <c r="DK134">
        <v>0</v>
      </c>
      <c r="DL134" t="s">
        <v>658</v>
      </c>
      <c r="DM134">
        <v>0</v>
      </c>
      <c r="DN134" t="s">
        <v>653</v>
      </c>
      <c r="DO134">
        <v>12.62</v>
      </c>
    </row>
    <row r="135" spans="1:119" x14ac:dyDescent="0.2">
      <c r="A135">
        <f>ROW(Source!A52)</f>
        <v>52</v>
      </c>
      <c r="B135">
        <v>55929113</v>
      </c>
      <c r="C135">
        <v>55983875</v>
      </c>
      <c r="D135">
        <v>55490270</v>
      </c>
      <c r="E135">
        <v>1</v>
      </c>
      <c r="F135">
        <v>1</v>
      </c>
      <c r="G135">
        <v>1081</v>
      </c>
      <c r="H135">
        <v>2</v>
      </c>
      <c r="I135" t="s">
        <v>744</v>
      </c>
      <c r="J135" t="s">
        <v>745</v>
      </c>
      <c r="K135" t="s">
        <v>746</v>
      </c>
      <c r="L135">
        <v>1368</v>
      </c>
      <c r="N135">
        <v>1011</v>
      </c>
      <c r="O135" t="s">
        <v>657</v>
      </c>
      <c r="P135" t="s">
        <v>657</v>
      </c>
      <c r="Q135">
        <v>1</v>
      </c>
      <c r="W135">
        <v>0</v>
      </c>
      <c r="X135">
        <v>-1412866184</v>
      </c>
      <c r="Y135">
        <f>((AT135*1.2)*0.3)</f>
        <v>7.1999999999999995E-2</v>
      </c>
      <c r="AA135">
        <v>0</v>
      </c>
      <c r="AB135">
        <v>0.44</v>
      </c>
      <c r="AC135">
        <v>0</v>
      </c>
      <c r="AD135">
        <v>0</v>
      </c>
      <c r="AE135">
        <v>0</v>
      </c>
      <c r="AF135">
        <v>0.42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0.2</v>
      </c>
      <c r="AU135" t="s">
        <v>25</v>
      </c>
      <c r="AV135">
        <v>0</v>
      </c>
      <c r="AW135">
        <v>2</v>
      </c>
      <c r="AX135">
        <v>55983888</v>
      </c>
      <c r="AY135">
        <v>1</v>
      </c>
      <c r="AZ135">
        <v>0</v>
      </c>
      <c r="BA135">
        <v>169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f>ROUND(Y135*Source!I52*DO135,9)</f>
        <v>0</v>
      </c>
      <c r="CX135">
        <f>ROUND(Y135*Source!I52,9)</f>
        <v>0.39600000000000002</v>
      </c>
      <c r="CY135">
        <f>AB135</f>
        <v>0.44</v>
      </c>
      <c r="CZ135">
        <f>AF135</f>
        <v>0.42</v>
      </c>
      <c r="DA135">
        <f>AJ135</f>
        <v>1</v>
      </c>
      <c r="DB135">
        <f>ROUND(((ROUND(AT135*CZ135,2)*1.2)*0.3),6)</f>
        <v>2.8799999999999999E-2</v>
      </c>
      <c r="DC135">
        <f>ROUND(((ROUND(AT135*AG135,2)*1.2)*0.3),6)</f>
        <v>0</v>
      </c>
      <c r="DD135" t="s">
        <v>3</v>
      </c>
      <c r="DE135" t="s">
        <v>3</v>
      </c>
      <c r="DF135">
        <f t="shared" si="61"/>
        <v>0</v>
      </c>
      <c r="DG135">
        <f t="shared" si="58"/>
        <v>0.17</v>
      </c>
      <c r="DH135">
        <f t="shared" si="59"/>
        <v>0</v>
      </c>
      <c r="DI135">
        <f t="shared" si="60"/>
        <v>0</v>
      </c>
      <c r="DJ135">
        <f>DG135</f>
        <v>0.17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ROW(Source!A52)</f>
        <v>52</v>
      </c>
      <c r="B136">
        <v>55929113</v>
      </c>
      <c r="C136">
        <v>55983875</v>
      </c>
      <c r="D136">
        <v>55490296</v>
      </c>
      <c r="E136">
        <v>1</v>
      </c>
      <c r="F136">
        <v>1</v>
      </c>
      <c r="G136">
        <v>1081</v>
      </c>
      <c r="H136">
        <v>2</v>
      </c>
      <c r="I136" t="s">
        <v>735</v>
      </c>
      <c r="J136" t="s">
        <v>736</v>
      </c>
      <c r="K136" t="s">
        <v>737</v>
      </c>
      <c r="L136">
        <v>1368</v>
      </c>
      <c r="N136">
        <v>1011</v>
      </c>
      <c r="O136" t="s">
        <v>657</v>
      </c>
      <c r="P136" t="s">
        <v>657</v>
      </c>
      <c r="Q136">
        <v>1</v>
      </c>
      <c r="W136">
        <v>0</v>
      </c>
      <c r="X136">
        <v>-643591644</v>
      </c>
      <c r="Y136">
        <f>((AT136*1.2)*0.3)</f>
        <v>5.3999999999999999E-2</v>
      </c>
      <c r="AA136">
        <v>0</v>
      </c>
      <c r="AB136">
        <v>0.49</v>
      </c>
      <c r="AC136">
        <v>0</v>
      </c>
      <c r="AD136">
        <v>0</v>
      </c>
      <c r="AE136">
        <v>0</v>
      </c>
      <c r="AF136">
        <v>0.47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0.15</v>
      </c>
      <c r="AU136" t="s">
        <v>25</v>
      </c>
      <c r="AV136">
        <v>0</v>
      </c>
      <c r="AW136">
        <v>2</v>
      </c>
      <c r="AX136">
        <v>55983889</v>
      </c>
      <c r="AY136">
        <v>1</v>
      </c>
      <c r="AZ136">
        <v>0</v>
      </c>
      <c r="BA136">
        <v>170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f>ROUND(Y136*Source!I52*DO136,9)</f>
        <v>0</v>
      </c>
      <c r="CX136">
        <f>ROUND(Y136*Source!I52,9)</f>
        <v>0.29699999999999999</v>
      </c>
      <c r="CY136">
        <f>AB136</f>
        <v>0.49</v>
      </c>
      <c r="CZ136">
        <f>AF136</f>
        <v>0.47</v>
      </c>
      <c r="DA136">
        <f>AJ136</f>
        <v>1</v>
      </c>
      <c r="DB136">
        <f>ROUND(((ROUND(AT136*CZ136,2)*1.2)*0.3),6)</f>
        <v>2.52E-2</v>
      </c>
      <c r="DC136">
        <f>ROUND(((ROUND(AT136*AG136,2)*1.2)*0.3),6)</f>
        <v>0</v>
      </c>
      <c r="DD136" t="s">
        <v>3</v>
      </c>
      <c r="DE136" t="s">
        <v>3</v>
      </c>
      <c r="DF136">
        <f t="shared" si="61"/>
        <v>0</v>
      </c>
      <c r="DG136">
        <f t="shared" si="58"/>
        <v>0.14000000000000001</v>
      </c>
      <c r="DH136">
        <f t="shared" si="59"/>
        <v>0</v>
      </c>
      <c r="DI136">
        <f t="shared" si="60"/>
        <v>0</v>
      </c>
      <c r="DJ136">
        <f>DG136</f>
        <v>0.14000000000000001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ROW(Source!A52)</f>
        <v>52</v>
      </c>
      <c r="B137">
        <v>55929113</v>
      </c>
      <c r="C137">
        <v>55983875</v>
      </c>
      <c r="D137">
        <v>55489510</v>
      </c>
      <c r="E137">
        <v>1</v>
      </c>
      <c r="F137">
        <v>1</v>
      </c>
      <c r="G137">
        <v>1081</v>
      </c>
      <c r="H137">
        <v>2</v>
      </c>
      <c r="I137" t="s">
        <v>747</v>
      </c>
      <c r="J137" t="s">
        <v>748</v>
      </c>
      <c r="K137" t="s">
        <v>749</v>
      </c>
      <c r="L137">
        <v>1368</v>
      </c>
      <c r="N137">
        <v>1011</v>
      </c>
      <c r="O137" t="s">
        <v>657</v>
      </c>
      <c r="P137" t="s">
        <v>657</v>
      </c>
      <c r="Q137">
        <v>1</v>
      </c>
      <c r="W137">
        <v>0</v>
      </c>
      <c r="X137">
        <v>1364481760</v>
      </c>
      <c r="Y137">
        <f>((AT137*1.2)*0.3)</f>
        <v>1.6199999999999999E-2</v>
      </c>
      <c r="AA137">
        <v>0</v>
      </c>
      <c r="AB137">
        <v>56.43</v>
      </c>
      <c r="AC137">
        <v>13.21</v>
      </c>
      <c r="AD137">
        <v>0</v>
      </c>
      <c r="AE137">
        <v>0</v>
      </c>
      <c r="AF137">
        <v>53.9</v>
      </c>
      <c r="AG137">
        <v>12.62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4.4999999999999998E-2</v>
      </c>
      <c r="AU137" t="s">
        <v>25</v>
      </c>
      <c r="AV137">
        <v>0</v>
      </c>
      <c r="AW137">
        <v>2</v>
      </c>
      <c r="AX137">
        <v>55983890</v>
      </c>
      <c r="AY137">
        <v>1</v>
      </c>
      <c r="AZ137">
        <v>0</v>
      </c>
      <c r="BA137">
        <v>171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f>ROUND(Y137*Source!I52*DO137,9)</f>
        <v>1.1244419999999999</v>
      </c>
      <c r="CX137">
        <f>ROUND(Y137*Source!I52,9)</f>
        <v>8.9099999999999999E-2</v>
      </c>
      <c r="CY137">
        <f>AB137</f>
        <v>56.43</v>
      </c>
      <c r="CZ137">
        <f>AF137</f>
        <v>53.9</v>
      </c>
      <c r="DA137">
        <f>AJ137</f>
        <v>1</v>
      </c>
      <c r="DB137">
        <f>ROUND(((ROUND(AT137*CZ137,2)*1.2)*0.3),6)</f>
        <v>0.87480000000000002</v>
      </c>
      <c r="DC137">
        <f>ROUND(((ROUND(AT137*AG137,2)*1.2)*0.3),6)</f>
        <v>0.20519999999999999</v>
      </c>
      <c r="DD137" t="s">
        <v>3</v>
      </c>
      <c r="DE137" t="s">
        <v>3</v>
      </c>
      <c r="DF137">
        <f t="shared" si="61"/>
        <v>0</v>
      </c>
      <c r="DG137">
        <f t="shared" si="58"/>
        <v>4.8</v>
      </c>
      <c r="DH137">
        <f t="shared" si="59"/>
        <v>1.1200000000000001</v>
      </c>
      <c r="DI137">
        <f t="shared" si="60"/>
        <v>0</v>
      </c>
      <c r="DJ137">
        <f>DG137</f>
        <v>4.8</v>
      </c>
      <c r="DK137">
        <v>0</v>
      </c>
      <c r="DL137" t="s">
        <v>658</v>
      </c>
      <c r="DM137">
        <v>0</v>
      </c>
      <c r="DN137" t="s">
        <v>653</v>
      </c>
      <c r="DO137">
        <v>12.62</v>
      </c>
    </row>
    <row r="138" spans="1:119" x14ac:dyDescent="0.2">
      <c r="A138">
        <f>ROW(Source!A52)</f>
        <v>52</v>
      </c>
      <c r="B138">
        <v>55929113</v>
      </c>
      <c r="C138">
        <v>55983875</v>
      </c>
      <c r="D138">
        <v>55459234</v>
      </c>
      <c r="E138">
        <v>1</v>
      </c>
      <c r="F138">
        <v>1</v>
      </c>
      <c r="G138">
        <v>1081</v>
      </c>
      <c r="H138">
        <v>3</v>
      </c>
      <c r="I138" t="s">
        <v>706</v>
      </c>
      <c r="J138" t="s">
        <v>707</v>
      </c>
      <c r="K138" t="s">
        <v>708</v>
      </c>
      <c r="L138">
        <v>1346</v>
      </c>
      <c r="N138">
        <v>1009</v>
      </c>
      <c r="O138" t="s">
        <v>175</v>
      </c>
      <c r="P138" t="s">
        <v>175</v>
      </c>
      <c r="Q138">
        <v>1</v>
      </c>
      <c r="W138">
        <v>0</v>
      </c>
      <c r="X138">
        <v>1343467368</v>
      </c>
      <c r="Y138">
        <f>((AT138*1)*0)</f>
        <v>0</v>
      </c>
      <c r="AA138">
        <v>1.61</v>
      </c>
      <c r="AB138">
        <v>0</v>
      </c>
      <c r="AC138">
        <v>0</v>
      </c>
      <c r="AD138">
        <v>0</v>
      </c>
      <c r="AE138">
        <v>1.61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-2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3.3999999999999998E-3</v>
      </c>
      <c r="AU138" t="s">
        <v>24</v>
      </c>
      <c r="AV138">
        <v>0</v>
      </c>
      <c r="AW138">
        <v>2</v>
      </c>
      <c r="AX138">
        <v>55983891</v>
      </c>
      <c r="AY138">
        <v>1</v>
      </c>
      <c r="AZ138">
        <v>0</v>
      </c>
      <c r="BA138">
        <v>172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ROUND(Y138*Source!I52,9)</f>
        <v>0</v>
      </c>
      <c r="CY138">
        <f>AA138</f>
        <v>1.61</v>
      </c>
      <c r="CZ138">
        <f>AE138</f>
        <v>1.61</v>
      </c>
      <c r="DA138">
        <f>AI138</f>
        <v>1</v>
      </c>
      <c r="DB138">
        <f>ROUND(((ROUND(AT138*CZ138,2)*1)*0),6)</f>
        <v>0</v>
      </c>
      <c r="DC138">
        <f>ROUND(((ROUND(AT138*AG138,2)*1)*0),6)</f>
        <v>0</v>
      </c>
      <c r="DD138" t="s">
        <v>3</v>
      </c>
      <c r="DE138" t="s">
        <v>3</v>
      </c>
      <c r="DF138">
        <f t="shared" si="61"/>
        <v>0</v>
      </c>
      <c r="DG138">
        <f t="shared" si="58"/>
        <v>0</v>
      </c>
      <c r="DH138">
        <f t="shared" si="59"/>
        <v>0</v>
      </c>
      <c r="DI138">
        <f t="shared" si="60"/>
        <v>0</v>
      </c>
      <c r="DJ138">
        <f>DF138</f>
        <v>0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ROW(Source!A52)</f>
        <v>52</v>
      </c>
      <c r="B139">
        <v>55929113</v>
      </c>
      <c r="C139">
        <v>55983875</v>
      </c>
      <c r="D139">
        <v>55466158</v>
      </c>
      <c r="E139">
        <v>1</v>
      </c>
      <c r="F139">
        <v>1</v>
      </c>
      <c r="G139">
        <v>1081</v>
      </c>
      <c r="H139">
        <v>3</v>
      </c>
      <c r="I139" t="s">
        <v>750</v>
      </c>
      <c r="J139" t="s">
        <v>751</v>
      </c>
      <c r="K139" t="s">
        <v>752</v>
      </c>
      <c r="L139">
        <v>1354</v>
      </c>
      <c r="N139">
        <v>1010</v>
      </c>
      <c r="O139" t="s">
        <v>268</v>
      </c>
      <c r="P139" t="s">
        <v>268</v>
      </c>
      <c r="Q139">
        <v>1</v>
      </c>
      <c r="W139">
        <v>0</v>
      </c>
      <c r="X139">
        <v>-400075818</v>
      </c>
      <c r="Y139">
        <f>((AT139*1)*0)</f>
        <v>0</v>
      </c>
      <c r="AA139">
        <v>48.47</v>
      </c>
      <c r="AB139">
        <v>0</v>
      </c>
      <c r="AC139">
        <v>0</v>
      </c>
      <c r="AD139">
        <v>0</v>
      </c>
      <c r="AE139">
        <v>48.47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0.15</v>
      </c>
      <c r="AU139" t="s">
        <v>24</v>
      </c>
      <c r="AV139">
        <v>0</v>
      </c>
      <c r="AW139">
        <v>2</v>
      </c>
      <c r="AX139">
        <v>55983892</v>
      </c>
      <c r="AY139">
        <v>1</v>
      </c>
      <c r="AZ139">
        <v>0</v>
      </c>
      <c r="BA139">
        <v>173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ROUND(Y139*Source!I52,9)</f>
        <v>0</v>
      </c>
      <c r="CY139">
        <f>AA139</f>
        <v>48.47</v>
      </c>
      <c r="CZ139">
        <f>AE139</f>
        <v>48.47</v>
      </c>
      <c r="DA139">
        <f>AI139</f>
        <v>1</v>
      </c>
      <c r="DB139">
        <f>ROUND(((ROUND(AT139*CZ139,2)*1)*0),6)</f>
        <v>0</v>
      </c>
      <c r="DC139">
        <f>ROUND(((ROUND(AT139*AG139,2)*1)*0),6)</f>
        <v>0</v>
      </c>
      <c r="DD139" t="s">
        <v>3</v>
      </c>
      <c r="DE139" t="s">
        <v>3</v>
      </c>
      <c r="DF139">
        <f t="shared" si="61"/>
        <v>0</v>
      </c>
      <c r="DG139">
        <f t="shared" si="58"/>
        <v>0</v>
      </c>
      <c r="DH139">
        <f t="shared" si="59"/>
        <v>0</v>
      </c>
      <c r="DI139">
        <f t="shared" si="60"/>
        <v>0</v>
      </c>
      <c r="DJ139">
        <f>DF139</f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ROW(Source!A52)</f>
        <v>52</v>
      </c>
      <c r="B140">
        <v>55929113</v>
      </c>
      <c r="C140">
        <v>55983875</v>
      </c>
      <c r="D140">
        <v>55459835</v>
      </c>
      <c r="E140">
        <v>1</v>
      </c>
      <c r="F140">
        <v>1</v>
      </c>
      <c r="G140">
        <v>1081</v>
      </c>
      <c r="H140">
        <v>3</v>
      </c>
      <c r="I140" t="s">
        <v>753</v>
      </c>
      <c r="J140" t="s">
        <v>754</v>
      </c>
      <c r="K140" t="s">
        <v>755</v>
      </c>
      <c r="L140">
        <v>1348</v>
      </c>
      <c r="N140">
        <v>1009</v>
      </c>
      <c r="O140" t="s">
        <v>538</v>
      </c>
      <c r="P140" t="s">
        <v>538</v>
      </c>
      <c r="Q140">
        <v>1000</v>
      </c>
      <c r="W140">
        <v>0</v>
      </c>
      <c r="X140">
        <v>-1860917919</v>
      </c>
      <c r="Y140">
        <f>((AT140*1)*0)</f>
        <v>0</v>
      </c>
      <c r="AA140">
        <v>12521.99</v>
      </c>
      <c r="AB140">
        <v>0</v>
      </c>
      <c r="AC140">
        <v>0</v>
      </c>
      <c r="AD140">
        <v>0</v>
      </c>
      <c r="AE140">
        <v>12521.99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-2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9.0000000000000002E-6</v>
      </c>
      <c r="AU140" t="s">
        <v>24</v>
      </c>
      <c r="AV140">
        <v>0</v>
      </c>
      <c r="AW140">
        <v>2</v>
      </c>
      <c r="AX140">
        <v>55983893</v>
      </c>
      <c r="AY140">
        <v>1</v>
      </c>
      <c r="AZ140">
        <v>0</v>
      </c>
      <c r="BA140">
        <v>174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ROUND(Y140*Source!I52,9)</f>
        <v>0</v>
      </c>
      <c r="CY140">
        <f>AA140</f>
        <v>12521.99</v>
      </c>
      <c r="CZ140">
        <f>AE140</f>
        <v>12521.99</v>
      </c>
      <c r="DA140">
        <f>AI140</f>
        <v>1</v>
      </c>
      <c r="DB140">
        <f>ROUND(((ROUND(AT140*CZ140,2)*1)*0),6)</f>
        <v>0</v>
      </c>
      <c r="DC140">
        <f>ROUND(((ROUND(AT140*AG140,2)*1)*0),6)</f>
        <v>0</v>
      </c>
      <c r="DD140" t="s">
        <v>3</v>
      </c>
      <c r="DE140" t="s">
        <v>3</v>
      </c>
      <c r="DF140">
        <f t="shared" si="61"/>
        <v>0</v>
      </c>
      <c r="DG140">
        <f t="shared" si="58"/>
        <v>0</v>
      </c>
      <c r="DH140">
        <f t="shared" si="59"/>
        <v>0</v>
      </c>
      <c r="DI140">
        <f t="shared" si="60"/>
        <v>0</v>
      </c>
      <c r="DJ140">
        <f>DF140</f>
        <v>0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ROW(Source!A52)</f>
        <v>52</v>
      </c>
      <c r="B141">
        <v>55929113</v>
      </c>
      <c r="C141">
        <v>55983875</v>
      </c>
      <c r="D141">
        <v>55469257</v>
      </c>
      <c r="E141">
        <v>1</v>
      </c>
      <c r="F141">
        <v>1</v>
      </c>
      <c r="G141">
        <v>1081</v>
      </c>
      <c r="H141">
        <v>3</v>
      </c>
      <c r="I141" t="s">
        <v>759</v>
      </c>
      <c r="J141" t="s">
        <v>760</v>
      </c>
      <c r="K141" t="s">
        <v>761</v>
      </c>
      <c r="L141">
        <v>1354</v>
      </c>
      <c r="N141">
        <v>1010</v>
      </c>
      <c r="O141" t="s">
        <v>268</v>
      </c>
      <c r="P141" t="s">
        <v>268</v>
      </c>
      <c r="Q141">
        <v>1</v>
      </c>
      <c r="W141">
        <v>0</v>
      </c>
      <c r="X141">
        <v>-1299121008</v>
      </c>
      <c r="Y141">
        <f>((AT141*1)*0)</f>
        <v>0</v>
      </c>
      <c r="AA141">
        <v>42.43</v>
      </c>
      <c r="AB141">
        <v>0</v>
      </c>
      <c r="AC141">
        <v>0</v>
      </c>
      <c r="AD141">
        <v>0</v>
      </c>
      <c r="AE141">
        <v>42.43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-2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9.9000000000000005E-2</v>
      </c>
      <c r="AU141" t="s">
        <v>24</v>
      </c>
      <c r="AV141">
        <v>0</v>
      </c>
      <c r="AW141">
        <v>2</v>
      </c>
      <c r="AX141">
        <v>55983894</v>
      </c>
      <c r="AY141">
        <v>1</v>
      </c>
      <c r="AZ141">
        <v>0</v>
      </c>
      <c r="BA141">
        <v>175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ROUND(Y141*Source!I52,9)</f>
        <v>0</v>
      </c>
      <c r="CY141">
        <f>AA141</f>
        <v>42.43</v>
      </c>
      <c r="CZ141">
        <f>AE141</f>
        <v>42.43</v>
      </c>
      <c r="DA141">
        <f>AI141</f>
        <v>1</v>
      </c>
      <c r="DB141">
        <f>ROUND(((ROUND(AT141*CZ141,2)*1)*0),6)</f>
        <v>0</v>
      </c>
      <c r="DC141">
        <f>ROUND(((ROUND(AT141*AG141,2)*1)*0),6)</f>
        <v>0</v>
      </c>
      <c r="DD141" t="s">
        <v>3</v>
      </c>
      <c r="DE141" t="s">
        <v>3</v>
      </c>
      <c r="DF141">
        <f t="shared" si="61"/>
        <v>0</v>
      </c>
      <c r="DG141">
        <f t="shared" si="58"/>
        <v>0</v>
      </c>
      <c r="DH141">
        <f t="shared" si="59"/>
        <v>0</v>
      </c>
      <c r="DI141">
        <f t="shared" si="60"/>
        <v>0</v>
      </c>
      <c r="DJ141">
        <f>DF141</f>
        <v>0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ROW(Source!A52)</f>
        <v>52</v>
      </c>
      <c r="B142">
        <v>55929113</v>
      </c>
      <c r="C142">
        <v>55983875</v>
      </c>
      <c r="D142">
        <v>55469222</v>
      </c>
      <c r="E142">
        <v>1</v>
      </c>
      <c r="F142">
        <v>1</v>
      </c>
      <c r="G142">
        <v>1081</v>
      </c>
      <c r="H142">
        <v>3</v>
      </c>
      <c r="I142" t="s">
        <v>756</v>
      </c>
      <c r="J142" t="s">
        <v>757</v>
      </c>
      <c r="K142" t="s">
        <v>758</v>
      </c>
      <c r="L142">
        <v>1354</v>
      </c>
      <c r="N142">
        <v>1010</v>
      </c>
      <c r="O142" t="s">
        <v>268</v>
      </c>
      <c r="P142" t="s">
        <v>268</v>
      </c>
      <c r="Q142">
        <v>1</v>
      </c>
      <c r="W142">
        <v>0</v>
      </c>
      <c r="X142">
        <v>-1452932200</v>
      </c>
      <c r="Y142">
        <f>((AT142*1)*0)</f>
        <v>0</v>
      </c>
      <c r="AA142">
        <v>4.3600000000000003</v>
      </c>
      <c r="AB142">
        <v>0</v>
      </c>
      <c r="AC142">
        <v>0</v>
      </c>
      <c r="AD142">
        <v>0</v>
      </c>
      <c r="AE142">
        <v>4.3600000000000003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-2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1.1180000000000001</v>
      </c>
      <c r="AU142" t="s">
        <v>24</v>
      </c>
      <c r="AV142">
        <v>0</v>
      </c>
      <c r="AW142">
        <v>2</v>
      </c>
      <c r="AX142">
        <v>55983895</v>
      </c>
      <c r="AY142">
        <v>1</v>
      </c>
      <c r="AZ142">
        <v>0</v>
      </c>
      <c r="BA142">
        <v>176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ROUND(Y142*Source!I52,9)</f>
        <v>0</v>
      </c>
      <c r="CY142">
        <f>AA142</f>
        <v>4.3600000000000003</v>
      </c>
      <c r="CZ142">
        <f>AE142</f>
        <v>4.3600000000000003</v>
      </c>
      <c r="DA142">
        <f>AI142</f>
        <v>1</v>
      </c>
      <c r="DB142">
        <f>ROUND(((ROUND(AT142*CZ142,2)*1)*0),6)</f>
        <v>0</v>
      </c>
      <c r="DC142">
        <f>ROUND(((ROUND(AT142*AG142,2)*1)*0),6)</f>
        <v>0</v>
      </c>
      <c r="DD142" t="s">
        <v>3</v>
      </c>
      <c r="DE142" t="s">
        <v>3</v>
      </c>
      <c r="DF142">
        <f t="shared" si="61"/>
        <v>0</v>
      </c>
      <c r="DG142">
        <f t="shared" si="58"/>
        <v>0</v>
      </c>
      <c r="DH142">
        <f t="shared" si="59"/>
        <v>0</v>
      </c>
      <c r="DI142">
        <f t="shared" si="60"/>
        <v>0</v>
      </c>
      <c r="DJ142">
        <f>DF142</f>
        <v>0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ROW(Source!A53)</f>
        <v>53</v>
      </c>
      <c r="B143">
        <v>55929115</v>
      </c>
      <c r="C143">
        <v>55983875</v>
      </c>
      <c r="D143">
        <v>55424304</v>
      </c>
      <c r="E143">
        <v>1081</v>
      </c>
      <c r="F143">
        <v>1</v>
      </c>
      <c r="G143">
        <v>1081</v>
      </c>
      <c r="H143">
        <v>1</v>
      </c>
      <c r="I143" t="s">
        <v>651</v>
      </c>
      <c r="J143" t="s">
        <v>3</v>
      </c>
      <c r="K143" t="s">
        <v>652</v>
      </c>
      <c r="L143">
        <v>1191</v>
      </c>
      <c r="N143">
        <v>1013</v>
      </c>
      <c r="O143" t="s">
        <v>653</v>
      </c>
      <c r="P143" t="s">
        <v>653</v>
      </c>
      <c r="Q143">
        <v>1</v>
      </c>
      <c r="W143">
        <v>0</v>
      </c>
      <c r="X143">
        <v>476480486</v>
      </c>
      <c r="Y143">
        <f>((AT143*1.2)*0.3)</f>
        <v>2.6171999999999995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5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7.27</v>
      </c>
      <c r="AU143" t="s">
        <v>25</v>
      </c>
      <c r="AV143">
        <v>1</v>
      </c>
      <c r="AW143">
        <v>2</v>
      </c>
      <c r="AX143">
        <v>55983886</v>
      </c>
      <c r="AY143">
        <v>1</v>
      </c>
      <c r="AZ143">
        <v>0</v>
      </c>
      <c r="BA143">
        <v>181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U143">
        <f>ROUND(AT143*Source!I53*AH143*AL143,2)</f>
        <v>0</v>
      </c>
      <c r="CV143">
        <f>ROUND(Y143*Source!I53,9)</f>
        <v>14.394600000000001</v>
      </c>
      <c r="CW143">
        <v>0</v>
      </c>
      <c r="CX143">
        <f>ROUND(Y143*Source!I53,9)</f>
        <v>14.394600000000001</v>
      </c>
      <c r="CY143">
        <f>AD143</f>
        <v>0</v>
      </c>
      <c r="CZ143">
        <f>AH143</f>
        <v>0</v>
      </c>
      <c r="DA143">
        <f>AL143</f>
        <v>1</v>
      </c>
      <c r="DB143">
        <f>ROUND(((ROUND(AT143*CZ143,2)*1.2)*0.3),6)</f>
        <v>0</v>
      </c>
      <c r="DC143">
        <f>ROUND(((ROUND(AT143*AG143,2)*1.2)*0.3),6)</f>
        <v>0</v>
      </c>
      <c r="DD143" t="s">
        <v>3</v>
      </c>
      <c r="DE143" t="s">
        <v>3</v>
      </c>
      <c r="DF143">
        <f t="shared" si="61"/>
        <v>0</v>
      </c>
      <c r="DG143">
        <f t="shared" si="58"/>
        <v>0</v>
      </c>
      <c r="DH143">
        <f t="shared" si="59"/>
        <v>0</v>
      </c>
      <c r="DI143">
        <f t="shared" si="60"/>
        <v>0</v>
      </c>
      <c r="DJ143">
        <f>DI143</f>
        <v>0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ROW(Source!A53)</f>
        <v>53</v>
      </c>
      <c r="B144">
        <v>55929115</v>
      </c>
      <c r="C144">
        <v>55983875</v>
      </c>
      <c r="D144">
        <v>55490209</v>
      </c>
      <c r="E144">
        <v>1</v>
      </c>
      <c r="F144">
        <v>1</v>
      </c>
      <c r="G144">
        <v>1081</v>
      </c>
      <c r="H144">
        <v>2</v>
      </c>
      <c r="I144" t="s">
        <v>694</v>
      </c>
      <c r="J144" t="s">
        <v>695</v>
      </c>
      <c r="K144" t="s">
        <v>696</v>
      </c>
      <c r="L144">
        <v>1368</v>
      </c>
      <c r="N144">
        <v>1011</v>
      </c>
      <c r="O144" t="s">
        <v>657</v>
      </c>
      <c r="P144" t="s">
        <v>657</v>
      </c>
      <c r="Q144">
        <v>1</v>
      </c>
      <c r="W144">
        <v>0</v>
      </c>
      <c r="X144">
        <v>874612079</v>
      </c>
      <c r="Y144">
        <f>((AT144*1.2)*0.3)</f>
        <v>1.3679999999999998E-2</v>
      </c>
      <c r="AA144">
        <v>0</v>
      </c>
      <c r="AB144">
        <v>1485.19</v>
      </c>
      <c r="AC144">
        <v>744.56</v>
      </c>
      <c r="AD144">
        <v>0</v>
      </c>
      <c r="AE144">
        <v>0</v>
      </c>
      <c r="AF144">
        <v>83.1</v>
      </c>
      <c r="AG144">
        <v>12.62</v>
      </c>
      <c r="AH144">
        <v>0</v>
      </c>
      <c r="AI144">
        <v>1</v>
      </c>
      <c r="AJ144">
        <v>17.07</v>
      </c>
      <c r="AK144">
        <v>56.35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3.7999999999999999E-2</v>
      </c>
      <c r="AU144" t="s">
        <v>25</v>
      </c>
      <c r="AV144">
        <v>0</v>
      </c>
      <c r="AW144">
        <v>2</v>
      </c>
      <c r="AX144">
        <v>55983887</v>
      </c>
      <c r="AY144">
        <v>1</v>
      </c>
      <c r="AZ144">
        <v>0</v>
      </c>
      <c r="BA144">
        <v>182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f>ROUND(Y144*Source!I53*DO144,9)</f>
        <v>0.94952879999999995</v>
      </c>
      <c r="CX144">
        <f>ROUND(Y144*Source!I53,9)</f>
        <v>7.5240000000000001E-2</v>
      </c>
      <c r="CY144">
        <f>AB144</f>
        <v>1485.19</v>
      </c>
      <c r="CZ144">
        <f>AF144</f>
        <v>83.1</v>
      </c>
      <c r="DA144">
        <f>AJ144</f>
        <v>17.07</v>
      </c>
      <c r="DB144">
        <f>ROUND(((ROUND(AT144*CZ144,2)*1.2)*0.3),6)</f>
        <v>1.1375999999999999</v>
      </c>
      <c r="DC144">
        <f>ROUND(((ROUND(AT144*AG144,2)*1.2)*0.3),6)</f>
        <v>0.17280000000000001</v>
      </c>
      <c r="DD144" t="s">
        <v>3</v>
      </c>
      <c r="DE144" t="s">
        <v>3</v>
      </c>
      <c r="DF144">
        <f t="shared" si="61"/>
        <v>0</v>
      </c>
      <c r="DG144">
        <f>ROUND(ROUND(AF144*AJ144,2)*CX144,2)</f>
        <v>106.73</v>
      </c>
      <c r="DH144">
        <f>ROUND(ROUND(AG144*AK144,2)*CX144,2)</f>
        <v>53.51</v>
      </c>
      <c r="DI144">
        <f t="shared" si="60"/>
        <v>0</v>
      </c>
      <c r="DJ144">
        <f>DG144</f>
        <v>106.73</v>
      </c>
      <c r="DK144">
        <v>0</v>
      </c>
      <c r="DL144" t="s">
        <v>658</v>
      </c>
      <c r="DM144">
        <v>0</v>
      </c>
      <c r="DN144" t="s">
        <v>653</v>
      </c>
      <c r="DO144">
        <v>12.62</v>
      </c>
    </row>
    <row r="145" spans="1:119" x14ac:dyDescent="0.2">
      <c r="A145">
        <f>ROW(Source!A53)</f>
        <v>53</v>
      </c>
      <c r="B145">
        <v>55929115</v>
      </c>
      <c r="C145">
        <v>55983875</v>
      </c>
      <c r="D145">
        <v>55490270</v>
      </c>
      <c r="E145">
        <v>1</v>
      </c>
      <c r="F145">
        <v>1</v>
      </c>
      <c r="G145">
        <v>1081</v>
      </c>
      <c r="H145">
        <v>2</v>
      </c>
      <c r="I145" t="s">
        <v>744</v>
      </c>
      <c r="J145" t="s">
        <v>745</v>
      </c>
      <c r="K145" t="s">
        <v>746</v>
      </c>
      <c r="L145">
        <v>1368</v>
      </c>
      <c r="N145">
        <v>1011</v>
      </c>
      <c r="O145" t="s">
        <v>657</v>
      </c>
      <c r="P145" t="s">
        <v>657</v>
      </c>
      <c r="Q145">
        <v>1</v>
      </c>
      <c r="W145">
        <v>0</v>
      </c>
      <c r="X145">
        <v>-1412866184</v>
      </c>
      <c r="Y145">
        <f>((AT145*1.2)*0.3)</f>
        <v>7.1999999999999995E-2</v>
      </c>
      <c r="AA145">
        <v>0</v>
      </c>
      <c r="AB145">
        <v>4.32</v>
      </c>
      <c r="AC145">
        <v>0</v>
      </c>
      <c r="AD145">
        <v>0</v>
      </c>
      <c r="AE145">
        <v>0</v>
      </c>
      <c r="AF145">
        <v>0.42</v>
      </c>
      <c r="AG145">
        <v>0</v>
      </c>
      <c r="AH145">
        <v>0</v>
      </c>
      <c r="AI145">
        <v>1</v>
      </c>
      <c r="AJ145">
        <v>9.83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0.2</v>
      </c>
      <c r="AU145" t="s">
        <v>25</v>
      </c>
      <c r="AV145">
        <v>0</v>
      </c>
      <c r="AW145">
        <v>2</v>
      </c>
      <c r="AX145">
        <v>55983888</v>
      </c>
      <c r="AY145">
        <v>1</v>
      </c>
      <c r="AZ145">
        <v>0</v>
      </c>
      <c r="BA145">
        <v>183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f>ROUND(Y145*Source!I53*DO145,9)</f>
        <v>0</v>
      </c>
      <c r="CX145">
        <f>ROUND(Y145*Source!I53,9)</f>
        <v>0.39600000000000002</v>
      </c>
      <c r="CY145">
        <f>AB145</f>
        <v>4.32</v>
      </c>
      <c r="CZ145">
        <f>AF145</f>
        <v>0.42</v>
      </c>
      <c r="DA145">
        <f>AJ145</f>
        <v>9.83</v>
      </c>
      <c r="DB145">
        <f>ROUND(((ROUND(AT145*CZ145,2)*1.2)*0.3),6)</f>
        <v>2.8799999999999999E-2</v>
      </c>
      <c r="DC145">
        <f>ROUND(((ROUND(AT145*AG145,2)*1.2)*0.3),6)</f>
        <v>0</v>
      </c>
      <c r="DD145" t="s">
        <v>3</v>
      </c>
      <c r="DE145" t="s">
        <v>3</v>
      </c>
      <c r="DF145">
        <f t="shared" si="61"/>
        <v>0</v>
      </c>
      <c r="DG145">
        <f>ROUND(ROUND(AF145*AJ145,2)*CX145,2)</f>
        <v>1.64</v>
      </c>
      <c r="DH145">
        <f>ROUND(ROUND(AG145,2)*CX145,2)</f>
        <v>0</v>
      </c>
      <c r="DI145">
        <f t="shared" si="60"/>
        <v>0</v>
      </c>
      <c r="DJ145">
        <f>DG145</f>
        <v>1.64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ROW(Source!A53)</f>
        <v>53</v>
      </c>
      <c r="B146">
        <v>55929115</v>
      </c>
      <c r="C146">
        <v>55983875</v>
      </c>
      <c r="D146">
        <v>55490296</v>
      </c>
      <c r="E146">
        <v>1</v>
      </c>
      <c r="F146">
        <v>1</v>
      </c>
      <c r="G146">
        <v>1081</v>
      </c>
      <c r="H146">
        <v>2</v>
      </c>
      <c r="I146" t="s">
        <v>735</v>
      </c>
      <c r="J146" t="s">
        <v>736</v>
      </c>
      <c r="K146" t="s">
        <v>737</v>
      </c>
      <c r="L146">
        <v>1368</v>
      </c>
      <c r="N146">
        <v>1011</v>
      </c>
      <c r="O146" t="s">
        <v>657</v>
      </c>
      <c r="P146" t="s">
        <v>657</v>
      </c>
      <c r="Q146">
        <v>1</v>
      </c>
      <c r="W146">
        <v>0</v>
      </c>
      <c r="X146">
        <v>-643591644</v>
      </c>
      <c r="Y146">
        <f>((AT146*1.2)*0.3)</f>
        <v>5.3999999999999999E-2</v>
      </c>
      <c r="AA146">
        <v>0</v>
      </c>
      <c r="AB146">
        <v>4.75</v>
      </c>
      <c r="AC146">
        <v>0</v>
      </c>
      <c r="AD146">
        <v>0</v>
      </c>
      <c r="AE146">
        <v>0</v>
      </c>
      <c r="AF146">
        <v>0.47</v>
      </c>
      <c r="AG146">
        <v>0</v>
      </c>
      <c r="AH146">
        <v>0</v>
      </c>
      <c r="AI146">
        <v>1</v>
      </c>
      <c r="AJ146">
        <v>9.66</v>
      </c>
      <c r="AK146">
        <v>1</v>
      </c>
      <c r="AL146">
        <v>1</v>
      </c>
      <c r="AM146">
        <v>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0.15</v>
      </c>
      <c r="AU146" t="s">
        <v>25</v>
      </c>
      <c r="AV146">
        <v>0</v>
      </c>
      <c r="AW146">
        <v>2</v>
      </c>
      <c r="AX146">
        <v>55983889</v>
      </c>
      <c r="AY146">
        <v>1</v>
      </c>
      <c r="AZ146">
        <v>0</v>
      </c>
      <c r="BA146">
        <v>184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f>ROUND(Y146*Source!I53*DO146,9)</f>
        <v>0</v>
      </c>
      <c r="CX146">
        <f>ROUND(Y146*Source!I53,9)</f>
        <v>0.29699999999999999</v>
      </c>
      <c r="CY146">
        <f>AB146</f>
        <v>4.75</v>
      </c>
      <c r="CZ146">
        <f>AF146</f>
        <v>0.47</v>
      </c>
      <c r="DA146">
        <f>AJ146</f>
        <v>9.66</v>
      </c>
      <c r="DB146">
        <f>ROUND(((ROUND(AT146*CZ146,2)*1.2)*0.3),6)</f>
        <v>2.52E-2</v>
      </c>
      <c r="DC146">
        <f>ROUND(((ROUND(AT146*AG146,2)*1.2)*0.3),6)</f>
        <v>0</v>
      </c>
      <c r="DD146" t="s">
        <v>3</v>
      </c>
      <c r="DE146" t="s">
        <v>3</v>
      </c>
      <c r="DF146">
        <f t="shared" si="61"/>
        <v>0</v>
      </c>
      <c r="DG146">
        <f>ROUND(ROUND(AF146*AJ146,2)*CX146,2)</f>
        <v>1.35</v>
      </c>
      <c r="DH146">
        <f>ROUND(ROUND(AG146,2)*CX146,2)</f>
        <v>0</v>
      </c>
      <c r="DI146">
        <f t="shared" si="60"/>
        <v>0</v>
      </c>
      <c r="DJ146">
        <f>DG146</f>
        <v>1.35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ROW(Source!A53)</f>
        <v>53</v>
      </c>
      <c r="B147">
        <v>55929115</v>
      </c>
      <c r="C147">
        <v>55983875</v>
      </c>
      <c r="D147">
        <v>55489510</v>
      </c>
      <c r="E147">
        <v>1</v>
      </c>
      <c r="F147">
        <v>1</v>
      </c>
      <c r="G147">
        <v>1081</v>
      </c>
      <c r="H147">
        <v>2</v>
      </c>
      <c r="I147" t="s">
        <v>747</v>
      </c>
      <c r="J147" t="s">
        <v>748</v>
      </c>
      <c r="K147" t="s">
        <v>749</v>
      </c>
      <c r="L147">
        <v>1368</v>
      </c>
      <c r="N147">
        <v>1011</v>
      </c>
      <c r="O147" t="s">
        <v>657</v>
      </c>
      <c r="P147" t="s">
        <v>657</v>
      </c>
      <c r="Q147">
        <v>1</v>
      </c>
      <c r="W147">
        <v>0</v>
      </c>
      <c r="X147">
        <v>1364481760</v>
      </c>
      <c r="Y147">
        <f>((AT147*1.2)*0.3)</f>
        <v>1.6199999999999999E-2</v>
      </c>
      <c r="AA147">
        <v>0</v>
      </c>
      <c r="AB147">
        <v>1271.44</v>
      </c>
      <c r="AC147">
        <v>744.56</v>
      </c>
      <c r="AD147">
        <v>0</v>
      </c>
      <c r="AE147">
        <v>0</v>
      </c>
      <c r="AF147">
        <v>53.9</v>
      </c>
      <c r="AG147">
        <v>12.62</v>
      </c>
      <c r="AH147">
        <v>0</v>
      </c>
      <c r="AI147">
        <v>1</v>
      </c>
      <c r="AJ147">
        <v>22.53</v>
      </c>
      <c r="AK147">
        <v>56.35</v>
      </c>
      <c r="AL147">
        <v>1</v>
      </c>
      <c r="AM147">
        <v>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4.4999999999999998E-2</v>
      </c>
      <c r="AU147" t="s">
        <v>25</v>
      </c>
      <c r="AV147">
        <v>0</v>
      </c>
      <c r="AW147">
        <v>2</v>
      </c>
      <c r="AX147">
        <v>55983890</v>
      </c>
      <c r="AY147">
        <v>1</v>
      </c>
      <c r="AZ147">
        <v>0</v>
      </c>
      <c r="BA147">
        <v>185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f>ROUND(Y147*Source!I53*DO147,9)</f>
        <v>1.1244419999999999</v>
      </c>
      <c r="CX147">
        <f>ROUND(Y147*Source!I53,9)</f>
        <v>8.9099999999999999E-2</v>
      </c>
      <c r="CY147">
        <f>AB147</f>
        <v>1271.44</v>
      </c>
      <c r="CZ147">
        <f>AF147</f>
        <v>53.9</v>
      </c>
      <c r="DA147">
        <f>AJ147</f>
        <v>22.53</v>
      </c>
      <c r="DB147">
        <f>ROUND(((ROUND(AT147*CZ147,2)*1.2)*0.3),6)</f>
        <v>0.87480000000000002</v>
      </c>
      <c r="DC147">
        <f>ROUND(((ROUND(AT147*AG147,2)*1.2)*0.3),6)</f>
        <v>0.20519999999999999</v>
      </c>
      <c r="DD147" t="s">
        <v>3</v>
      </c>
      <c r="DE147" t="s">
        <v>3</v>
      </c>
      <c r="DF147">
        <f t="shared" si="61"/>
        <v>0</v>
      </c>
      <c r="DG147">
        <f>ROUND(ROUND(AF147*AJ147,2)*CX147,2)</f>
        <v>108.2</v>
      </c>
      <c r="DH147">
        <f>ROUND(ROUND(AG147*AK147,2)*CX147,2)</f>
        <v>63.36</v>
      </c>
      <c r="DI147">
        <f t="shared" si="60"/>
        <v>0</v>
      </c>
      <c r="DJ147">
        <f>DG147</f>
        <v>108.2</v>
      </c>
      <c r="DK147">
        <v>0</v>
      </c>
      <c r="DL147" t="s">
        <v>658</v>
      </c>
      <c r="DM147">
        <v>0</v>
      </c>
      <c r="DN147" t="s">
        <v>653</v>
      </c>
      <c r="DO147">
        <v>12.62</v>
      </c>
    </row>
    <row r="148" spans="1:119" x14ac:dyDescent="0.2">
      <c r="A148">
        <f>ROW(Source!A53)</f>
        <v>53</v>
      </c>
      <c r="B148">
        <v>55929115</v>
      </c>
      <c r="C148">
        <v>55983875</v>
      </c>
      <c r="D148">
        <v>55459234</v>
      </c>
      <c r="E148">
        <v>1</v>
      </c>
      <c r="F148">
        <v>1</v>
      </c>
      <c r="G148">
        <v>1081</v>
      </c>
      <c r="H148">
        <v>3</v>
      </c>
      <c r="I148" t="s">
        <v>706</v>
      </c>
      <c r="J148" t="s">
        <v>707</v>
      </c>
      <c r="K148" t="s">
        <v>708</v>
      </c>
      <c r="L148">
        <v>1346</v>
      </c>
      <c r="N148">
        <v>1009</v>
      </c>
      <c r="O148" t="s">
        <v>175</v>
      </c>
      <c r="P148" t="s">
        <v>175</v>
      </c>
      <c r="Q148">
        <v>1</v>
      </c>
      <c r="W148">
        <v>0</v>
      </c>
      <c r="X148">
        <v>1343467368</v>
      </c>
      <c r="Y148">
        <f>((AT148*1)*0)</f>
        <v>0</v>
      </c>
      <c r="AA148">
        <v>23.6</v>
      </c>
      <c r="AB148">
        <v>0</v>
      </c>
      <c r="AC148">
        <v>0</v>
      </c>
      <c r="AD148">
        <v>0</v>
      </c>
      <c r="AE148">
        <v>1.61</v>
      </c>
      <c r="AF148">
        <v>0</v>
      </c>
      <c r="AG148">
        <v>0</v>
      </c>
      <c r="AH148">
        <v>0</v>
      </c>
      <c r="AI148">
        <v>14.66</v>
      </c>
      <c r="AJ148">
        <v>1</v>
      </c>
      <c r="AK148">
        <v>1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3.3999999999999998E-3</v>
      </c>
      <c r="AU148" t="s">
        <v>24</v>
      </c>
      <c r="AV148">
        <v>0</v>
      </c>
      <c r="AW148">
        <v>2</v>
      </c>
      <c r="AX148">
        <v>55983891</v>
      </c>
      <c r="AY148">
        <v>1</v>
      </c>
      <c r="AZ148">
        <v>0</v>
      </c>
      <c r="BA148">
        <v>186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ROUND(Y148*Source!I53,9)</f>
        <v>0</v>
      </c>
      <c r="CY148">
        <f>AA148</f>
        <v>23.6</v>
      </c>
      <c r="CZ148">
        <f>AE148</f>
        <v>1.61</v>
      </c>
      <c r="DA148">
        <f>AI148</f>
        <v>14.66</v>
      </c>
      <c r="DB148">
        <f>ROUND(((ROUND(AT148*CZ148,2)*1)*0),6)</f>
        <v>0</v>
      </c>
      <c r="DC148">
        <f>ROUND(((ROUND(AT148*AG148,2)*1)*0),6)</f>
        <v>0</v>
      </c>
      <c r="DD148" t="s">
        <v>3</v>
      </c>
      <c r="DE148" t="s">
        <v>3</v>
      </c>
      <c r="DF148">
        <f>ROUND(ROUND(AE148*AI148,2)*CX148,2)</f>
        <v>0</v>
      </c>
      <c r="DG148">
        <f t="shared" ref="DG148:DG157" si="62">ROUND(ROUND(AF148,2)*CX148,2)</f>
        <v>0</v>
      </c>
      <c r="DH148">
        <f t="shared" ref="DH148:DH157" si="63">ROUND(ROUND(AG148,2)*CX148,2)</f>
        <v>0</v>
      </c>
      <c r="DI148">
        <f t="shared" si="60"/>
        <v>0</v>
      </c>
      <c r="DJ148">
        <f>DF148</f>
        <v>0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ROW(Source!A53)</f>
        <v>53</v>
      </c>
      <c r="B149">
        <v>55929115</v>
      </c>
      <c r="C149">
        <v>55983875</v>
      </c>
      <c r="D149">
        <v>55466158</v>
      </c>
      <c r="E149">
        <v>1</v>
      </c>
      <c r="F149">
        <v>1</v>
      </c>
      <c r="G149">
        <v>1081</v>
      </c>
      <c r="H149">
        <v>3</v>
      </c>
      <c r="I149" t="s">
        <v>750</v>
      </c>
      <c r="J149" t="s">
        <v>751</v>
      </c>
      <c r="K149" t="s">
        <v>752</v>
      </c>
      <c r="L149">
        <v>1354</v>
      </c>
      <c r="N149">
        <v>1010</v>
      </c>
      <c r="O149" t="s">
        <v>268</v>
      </c>
      <c r="P149" t="s">
        <v>268</v>
      </c>
      <c r="Q149">
        <v>1</v>
      </c>
      <c r="W149">
        <v>0</v>
      </c>
      <c r="X149">
        <v>-400075818</v>
      </c>
      <c r="Y149">
        <f>((AT149*1)*0)</f>
        <v>0</v>
      </c>
      <c r="AA149">
        <v>566.61</v>
      </c>
      <c r="AB149">
        <v>0</v>
      </c>
      <c r="AC149">
        <v>0</v>
      </c>
      <c r="AD149">
        <v>0</v>
      </c>
      <c r="AE149">
        <v>48.47</v>
      </c>
      <c r="AF149">
        <v>0</v>
      </c>
      <c r="AG149">
        <v>0</v>
      </c>
      <c r="AH149">
        <v>0</v>
      </c>
      <c r="AI149">
        <v>11.69</v>
      </c>
      <c r="AJ149">
        <v>1</v>
      </c>
      <c r="AK149">
        <v>1</v>
      </c>
      <c r="AL149">
        <v>1</v>
      </c>
      <c r="AM149">
        <v>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0.15</v>
      </c>
      <c r="AU149" t="s">
        <v>24</v>
      </c>
      <c r="AV149">
        <v>0</v>
      </c>
      <c r="AW149">
        <v>2</v>
      </c>
      <c r="AX149">
        <v>55983892</v>
      </c>
      <c r="AY149">
        <v>1</v>
      </c>
      <c r="AZ149">
        <v>0</v>
      </c>
      <c r="BA149">
        <v>187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ROUND(Y149*Source!I53,9)</f>
        <v>0</v>
      </c>
      <c r="CY149">
        <f>AA149</f>
        <v>566.61</v>
      </c>
      <c r="CZ149">
        <f>AE149</f>
        <v>48.47</v>
      </c>
      <c r="DA149">
        <f>AI149</f>
        <v>11.69</v>
      </c>
      <c r="DB149">
        <f>ROUND(((ROUND(AT149*CZ149,2)*1)*0),6)</f>
        <v>0</v>
      </c>
      <c r="DC149">
        <f>ROUND(((ROUND(AT149*AG149,2)*1)*0),6)</f>
        <v>0</v>
      </c>
      <c r="DD149" t="s">
        <v>3</v>
      </c>
      <c r="DE149" t="s">
        <v>3</v>
      </c>
      <c r="DF149">
        <f>ROUND(ROUND(AE149*AI149,2)*CX149,2)</f>
        <v>0</v>
      </c>
      <c r="DG149">
        <f t="shared" si="62"/>
        <v>0</v>
      </c>
      <c r="DH149">
        <f t="shared" si="63"/>
        <v>0</v>
      </c>
      <c r="DI149">
        <f t="shared" si="60"/>
        <v>0</v>
      </c>
      <c r="DJ149">
        <f>DF149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ROW(Source!A53)</f>
        <v>53</v>
      </c>
      <c r="B150">
        <v>55929115</v>
      </c>
      <c r="C150">
        <v>55983875</v>
      </c>
      <c r="D150">
        <v>55459835</v>
      </c>
      <c r="E150">
        <v>1</v>
      </c>
      <c r="F150">
        <v>1</v>
      </c>
      <c r="G150">
        <v>1081</v>
      </c>
      <c r="H150">
        <v>3</v>
      </c>
      <c r="I150" t="s">
        <v>753</v>
      </c>
      <c r="J150" t="s">
        <v>754</v>
      </c>
      <c r="K150" t="s">
        <v>755</v>
      </c>
      <c r="L150">
        <v>1348</v>
      </c>
      <c r="N150">
        <v>1009</v>
      </c>
      <c r="O150" t="s">
        <v>538</v>
      </c>
      <c r="P150" t="s">
        <v>538</v>
      </c>
      <c r="Q150">
        <v>1000</v>
      </c>
      <c r="W150">
        <v>0</v>
      </c>
      <c r="X150">
        <v>-1860917919</v>
      </c>
      <c r="Y150">
        <f>((AT150*1)*0)</f>
        <v>0</v>
      </c>
      <c r="AA150">
        <v>56975.05</v>
      </c>
      <c r="AB150">
        <v>0</v>
      </c>
      <c r="AC150">
        <v>0</v>
      </c>
      <c r="AD150">
        <v>0</v>
      </c>
      <c r="AE150">
        <v>12521.99</v>
      </c>
      <c r="AF150">
        <v>0</v>
      </c>
      <c r="AG150">
        <v>0</v>
      </c>
      <c r="AH150">
        <v>0</v>
      </c>
      <c r="AI150">
        <v>4.55</v>
      </c>
      <c r="AJ150">
        <v>1</v>
      </c>
      <c r="AK150">
        <v>1</v>
      </c>
      <c r="AL150">
        <v>1</v>
      </c>
      <c r="AM150">
        <v>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9.0000000000000002E-6</v>
      </c>
      <c r="AU150" t="s">
        <v>24</v>
      </c>
      <c r="AV150">
        <v>0</v>
      </c>
      <c r="AW150">
        <v>2</v>
      </c>
      <c r="AX150">
        <v>55983893</v>
      </c>
      <c r="AY150">
        <v>1</v>
      </c>
      <c r="AZ150">
        <v>0</v>
      </c>
      <c r="BA150">
        <v>188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ROUND(Y150*Source!I53,9)</f>
        <v>0</v>
      </c>
      <c r="CY150">
        <f>AA150</f>
        <v>56975.05</v>
      </c>
      <c r="CZ150">
        <f>AE150</f>
        <v>12521.99</v>
      </c>
      <c r="DA150">
        <f>AI150</f>
        <v>4.55</v>
      </c>
      <c r="DB150">
        <f>ROUND(((ROUND(AT150*CZ150,2)*1)*0),6)</f>
        <v>0</v>
      </c>
      <c r="DC150">
        <f>ROUND(((ROUND(AT150*AG150,2)*1)*0),6)</f>
        <v>0</v>
      </c>
      <c r="DD150" t="s">
        <v>3</v>
      </c>
      <c r="DE150" t="s">
        <v>3</v>
      </c>
      <c r="DF150">
        <f>ROUND(ROUND(AE150*AI150,2)*CX150,2)</f>
        <v>0</v>
      </c>
      <c r="DG150">
        <f t="shared" si="62"/>
        <v>0</v>
      </c>
      <c r="DH150">
        <f t="shared" si="63"/>
        <v>0</v>
      </c>
      <c r="DI150">
        <f t="shared" si="60"/>
        <v>0</v>
      </c>
      <c r="DJ150">
        <f>DF150</f>
        <v>0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ROW(Source!A53)</f>
        <v>53</v>
      </c>
      <c r="B151">
        <v>55929115</v>
      </c>
      <c r="C151">
        <v>55983875</v>
      </c>
      <c r="D151">
        <v>55469257</v>
      </c>
      <c r="E151">
        <v>1</v>
      </c>
      <c r="F151">
        <v>1</v>
      </c>
      <c r="G151">
        <v>1081</v>
      </c>
      <c r="H151">
        <v>3</v>
      </c>
      <c r="I151" t="s">
        <v>759</v>
      </c>
      <c r="J151" t="s">
        <v>760</v>
      </c>
      <c r="K151" t="s">
        <v>761</v>
      </c>
      <c r="L151">
        <v>1354</v>
      </c>
      <c r="N151">
        <v>1010</v>
      </c>
      <c r="O151" t="s">
        <v>268</v>
      </c>
      <c r="P151" t="s">
        <v>268</v>
      </c>
      <c r="Q151">
        <v>1</v>
      </c>
      <c r="W151">
        <v>0</v>
      </c>
      <c r="X151">
        <v>-1299121008</v>
      </c>
      <c r="Y151">
        <f>((AT151*1)*0)</f>
        <v>0</v>
      </c>
      <c r="AA151">
        <v>200.69</v>
      </c>
      <c r="AB151">
        <v>0</v>
      </c>
      <c r="AC151">
        <v>0</v>
      </c>
      <c r="AD151">
        <v>0</v>
      </c>
      <c r="AE151">
        <v>42.43</v>
      </c>
      <c r="AF151">
        <v>0</v>
      </c>
      <c r="AG151">
        <v>0</v>
      </c>
      <c r="AH151">
        <v>0</v>
      </c>
      <c r="AI151">
        <v>4.7300000000000004</v>
      </c>
      <c r="AJ151">
        <v>1</v>
      </c>
      <c r="AK151">
        <v>1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9.9000000000000005E-2</v>
      </c>
      <c r="AU151" t="s">
        <v>24</v>
      </c>
      <c r="AV151">
        <v>0</v>
      </c>
      <c r="AW151">
        <v>2</v>
      </c>
      <c r="AX151">
        <v>55983894</v>
      </c>
      <c r="AY151">
        <v>1</v>
      </c>
      <c r="AZ151">
        <v>0</v>
      </c>
      <c r="BA151">
        <v>189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ROUND(Y151*Source!I53,9)</f>
        <v>0</v>
      </c>
      <c r="CY151">
        <f>AA151</f>
        <v>200.69</v>
      </c>
      <c r="CZ151">
        <f>AE151</f>
        <v>42.43</v>
      </c>
      <c r="DA151">
        <f>AI151</f>
        <v>4.7300000000000004</v>
      </c>
      <c r="DB151">
        <f>ROUND(((ROUND(AT151*CZ151,2)*1)*0),6)</f>
        <v>0</v>
      </c>
      <c r="DC151">
        <f>ROUND(((ROUND(AT151*AG151,2)*1)*0),6)</f>
        <v>0</v>
      </c>
      <c r="DD151" t="s">
        <v>3</v>
      </c>
      <c r="DE151" t="s">
        <v>3</v>
      </c>
      <c r="DF151">
        <f>ROUND(ROUND(AE151*AI151,2)*CX151,2)</f>
        <v>0</v>
      </c>
      <c r="DG151">
        <f t="shared" si="62"/>
        <v>0</v>
      </c>
      <c r="DH151">
        <f t="shared" si="63"/>
        <v>0</v>
      </c>
      <c r="DI151">
        <f t="shared" si="60"/>
        <v>0</v>
      </c>
      <c r="DJ151">
        <f>DF151</f>
        <v>0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ROW(Source!A53)</f>
        <v>53</v>
      </c>
      <c r="B152">
        <v>55929115</v>
      </c>
      <c r="C152">
        <v>55983875</v>
      </c>
      <c r="D152">
        <v>55469222</v>
      </c>
      <c r="E152">
        <v>1</v>
      </c>
      <c r="F152">
        <v>1</v>
      </c>
      <c r="G152">
        <v>1081</v>
      </c>
      <c r="H152">
        <v>3</v>
      </c>
      <c r="I152" t="s">
        <v>756</v>
      </c>
      <c r="J152" t="s">
        <v>757</v>
      </c>
      <c r="K152" t="s">
        <v>758</v>
      </c>
      <c r="L152">
        <v>1354</v>
      </c>
      <c r="N152">
        <v>1010</v>
      </c>
      <c r="O152" t="s">
        <v>268</v>
      </c>
      <c r="P152" t="s">
        <v>268</v>
      </c>
      <c r="Q152">
        <v>1</v>
      </c>
      <c r="W152">
        <v>0</v>
      </c>
      <c r="X152">
        <v>-1452932200</v>
      </c>
      <c r="Y152">
        <f>((AT152*1)*0)</f>
        <v>0</v>
      </c>
      <c r="AA152">
        <v>13.39</v>
      </c>
      <c r="AB152">
        <v>0</v>
      </c>
      <c r="AC152">
        <v>0</v>
      </c>
      <c r="AD152">
        <v>0</v>
      </c>
      <c r="AE152">
        <v>4.3600000000000003</v>
      </c>
      <c r="AF152">
        <v>0</v>
      </c>
      <c r="AG152">
        <v>0</v>
      </c>
      <c r="AH152">
        <v>0</v>
      </c>
      <c r="AI152">
        <v>3.07</v>
      </c>
      <c r="AJ152">
        <v>1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1.1180000000000001</v>
      </c>
      <c r="AU152" t="s">
        <v>24</v>
      </c>
      <c r="AV152">
        <v>0</v>
      </c>
      <c r="AW152">
        <v>2</v>
      </c>
      <c r="AX152">
        <v>55983895</v>
      </c>
      <c r="AY152">
        <v>1</v>
      </c>
      <c r="AZ152">
        <v>0</v>
      </c>
      <c r="BA152">
        <v>190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ROUND(Y152*Source!I53,9)</f>
        <v>0</v>
      </c>
      <c r="CY152">
        <f>AA152</f>
        <v>13.39</v>
      </c>
      <c r="CZ152">
        <f>AE152</f>
        <v>4.3600000000000003</v>
      </c>
      <c r="DA152">
        <f>AI152</f>
        <v>3.07</v>
      </c>
      <c r="DB152">
        <f>ROUND(((ROUND(AT152*CZ152,2)*1)*0),6)</f>
        <v>0</v>
      </c>
      <c r="DC152">
        <f>ROUND(((ROUND(AT152*AG152,2)*1)*0),6)</f>
        <v>0</v>
      </c>
      <c r="DD152" t="s">
        <v>3</v>
      </c>
      <c r="DE152" t="s">
        <v>3</v>
      </c>
      <c r="DF152">
        <f>ROUND(ROUND(AE152*AI152,2)*CX152,2)</f>
        <v>0</v>
      </c>
      <c r="DG152">
        <f t="shared" si="62"/>
        <v>0</v>
      </c>
      <c r="DH152">
        <f t="shared" si="63"/>
        <v>0</v>
      </c>
      <c r="DI152">
        <f t="shared" si="60"/>
        <v>0</v>
      </c>
      <c r="DJ152">
        <f>DF152</f>
        <v>0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ROW(Source!A54)</f>
        <v>54</v>
      </c>
      <c r="B153">
        <v>55929113</v>
      </c>
      <c r="C153">
        <v>55983900</v>
      </c>
      <c r="D153">
        <v>55424304</v>
      </c>
      <c r="E153">
        <v>1081</v>
      </c>
      <c r="F153">
        <v>1</v>
      </c>
      <c r="G153">
        <v>1081</v>
      </c>
      <c r="H153">
        <v>1</v>
      </c>
      <c r="I153" t="s">
        <v>651</v>
      </c>
      <c r="J153" t="s">
        <v>3</v>
      </c>
      <c r="K153" t="s">
        <v>652</v>
      </c>
      <c r="L153">
        <v>1191</v>
      </c>
      <c r="N153">
        <v>1013</v>
      </c>
      <c r="O153" t="s">
        <v>653</v>
      </c>
      <c r="P153" t="s">
        <v>653</v>
      </c>
      <c r="Q153">
        <v>1</v>
      </c>
      <c r="W153">
        <v>0</v>
      </c>
      <c r="X153">
        <v>476480486</v>
      </c>
      <c r="Y153">
        <f>((AT153*1.2)*0.3)</f>
        <v>7.8155999999999999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21.71</v>
      </c>
      <c r="AU153" t="s">
        <v>25</v>
      </c>
      <c r="AV153">
        <v>1</v>
      </c>
      <c r="AW153">
        <v>2</v>
      </c>
      <c r="AX153">
        <v>55983905</v>
      </c>
      <c r="AY153">
        <v>1</v>
      </c>
      <c r="AZ153">
        <v>0</v>
      </c>
      <c r="BA153">
        <v>195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U153">
        <f>ROUND(AT153*Source!I54*AH153*AL153,2)</f>
        <v>0</v>
      </c>
      <c r="CV153">
        <f>ROUND(Y153*Source!I54,9)</f>
        <v>7.0340400000000001</v>
      </c>
      <c r="CW153">
        <v>0</v>
      </c>
      <c r="CX153">
        <f>ROUND(Y153*Source!I54,9)</f>
        <v>7.0340400000000001</v>
      </c>
      <c r="CY153">
        <f>AD153</f>
        <v>0</v>
      </c>
      <c r="CZ153">
        <f>AH153</f>
        <v>0</v>
      </c>
      <c r="DA153">
        <f>AL153</f>
        <v>1</v>
      </c>
      <c r="DB153">
        <f>ROUND(((ROUND(AT153*CZ153,2)*1.2)*0.3),6)</f>
        <v>0</v>
      </c>
      <c r="DC153">
        <f>ROUND(((ROUND(AT153*AG153,2)*1.2)*0.3),6)</f>
        <v>0</v>
      </c>
      <c r="DD153" t="s">
        <v>3</v>
      </c>
      <c r="DE153" t="s">
        <v>3</v>
      </c>
      <c r="DF153">
        <f t="shared" ref="DF153:DF159" si="64">ROUND(ROUND(AE153,2)*CX153,2)</f>
        <v>0</v>
      </c>
      <c r="DG153">
        <f t="shared" si="62"/>
        <v>0</v>
      </c>
      <c r="DH153">
        <f t="shared" si="63"/>
        <v>0</v>
      </c>
      <c r="DI153">
        <f t="shared" si="60"/>
        <v>0</v>
      </c>
      <c r="DJ153">
        <f>DI153</f>
        <v>0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ROW(Source!A54)</f>
        <v>54</v>
      </c>
      <c r="B154">
        <v>55929113</v>
      </c>
      <c r="C154">
        <v>55983900</v>
      </c>
      <c r="D154">
        <v>55490209</v>
      </c>
      <c r="E154">
        <v>1</v>
      </c>
      <c r="F154">
        <v>1</v>
      </c>
      <c r="G154">
        <v>1081</v>
      </c>
      <c r="H154">
        <v>2</v>
      </c>
      <c r="I154" t="s">
        <v>694</v>
      </c>
      <c r="J154" t="s">
        <v>695</v>
      </c>
      <c r="K154" t="s">
        <v>696</v>
      </c>
      <c r="L154">
        <v>1368</v>
      </c>
      <c r="N154">
        <v>1011</v>
      </c>
      <c r="O154" t="s">
        <v>657</v>
      </c>
      <c r="P154" t="s">
        <v>657</v>
      </c>
      <c r="Q154">
        <v>1</v>
      </c>
      <c r="W154">
        <v>0</v>
      </c>
      <c r="X154">
        <v>874612079</v>
      </c>
      <c r="Y154">
        <f>((AT154*1.2)*0.3)</f>
        <v>2.8799999999999999E-2</v>
      </c>
      <c r="AA154">
        <v>0</v>
      </c>
      <c r="AB154">
        <v>87.01</v>
      </c>
      <c r="AC154">
        <v>13.21</v>
      </c>
      <c r="AD154">
        <v>0</v>
      </c>
      <c r="AE154">
        <v>0</v>
      </c>
      <c r="AF154">
        <v>83.1</v>
      </c>
      <c r="AG154">
        <v>12.62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0.08</v>
      </c>
      <c r="AU154" t="s">
        <v>25</v>
      </c>
      <c r="AV154">
        <v>0</v>
      </c>
      <c r="AW154">
        <v>2</v>
      </c>
      <c r="AX154">
        <v>55983906</v>
      </c>
      <c r="AY154">
        <v>1</v>
      </c>
      <c r="AZ154">
        <v>0</v>
      </c>
      <c r="BA154">
        <v>196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f>ROUND(Y154*Source!I54*DO154,9)</f>
        <v>0.32711040000000002</v>
      </c>
      <c r="CX154">
        <f>ROUND(Y154*Source!I54,9)</f>
        <v>2.5919999999999999E-2</v>
      </c>
      <c r="CY154">
        <f>AB154</f>
        <v>87.01</v>
      </c>
      <c r="CZ154">
        <f>AF154</f>
        <v>83.1</v>
      </c>
      <c r="DA154">
        <f>AJ154</f>
        <v>1</v>
      </c>
      <c r="DB154">
        <f>ROUND(((ROUND(AT154*CZ154,2)*1.2)*0.3),6)</f>
        <v>2.3940000000000001</v>
      </c>
      <c r="DC154">
        <f>ROUND(((ROUND(AT154*AG154,2)*1.2)*0.3),6)</f>
        <v>0.36359999999999998</v>
      </c>
      <c r="DD154" t="s">
        <v>3</v>
      </c>
      <c r="DE154" t="s">
        <v>3</v>
      </c>
      <c r="DF154">
        <f t="shared" si="64"/>
        <v>0</v>
      </c>
      <c r="DG154">
        <f t="shared" si="62"/>
        <v>2.15</v>
      </c>
      <c r="DH154">
        <f t="shared" si="63"/>
        <v>0.33</v>
      </c>
      <c r="DI154">
        <f t="shared" si="60"/>
        <v>0</v>
      </c>
      <c r="DJ154">
        <f>DG154</f>
        <v>2.15</v>
      </c>
      <c r="DK154">
        <v>0</v>
      </c>
      <c r="DL154" t="s">
        <v>658</v>
      </c>
      <c r="DM154">
        <v>0</v>
      </c>
      <c r="DN154" t="s">
        <v>653</v>
      </c>
      <c r="DO154">
        <v>12.62</v>
      </c>
    </row>
    <row r="155" spans="1:119" x14ac:dyDescent="0.2">
      <c r="A155">
        <f>ROW(Source!A54)</f>
        <v>54</v>
      </c>
      <c r="B155">
        <v>55929113</v>
      </c>
      <c r="C155">
        <v>55983900</v>
      </c>
      <c r="D155">
        <v>55490331</v>
      </c>
      <c r="E155">
        <v>1</v>
      </c>
      <c r="F155">
        <v>1</v>
      </c>
      <c r="G155">
        <v>1081</v>
      </c>
      <c r="H155">
        <v>2</v>
      </c>
      <c r="I155" t="s">
        <v>762</v>
      </c>
      <c r="J155" t="s">
        <v>763</v>
      </c>
      <c r="K155" t="s">
        <v>764</v>
      </c>
      <c r="L155">
        <v>1368</v>
      </c>
      <c r="N155">
        <v>1011</v>
      </c>
      <c r="O155" t="s">
        <v>657</v>
      </c>
      <c r="P155" t="s">
        <v>657</v>
      </c>
      <c r="Q155">
        <v>1</v>
      </c>
      <c r="W155">
        <v>0</v>
      </c>
      <c r="X155">
        <v>1043446422</v>
      </c>
      <c r="Y155">
        <f>((AT155*1.2)*0.3)</f>
        <v>0.89999999999999991</v>
      </c>
      <c r="AA155">
        <v>0</v>
      </c>
      <c r="AB155">
        <v>1.1599999999999999</v>
      </c>
      <c r="AC155">
        <v>0</v>
      </c>
      <c r="AD155">
        <v>0</v>
      </c>
      <c r="AE155">
        <v>0</v>
      </c>
      <c r="AF155">
        <v>1.1100000000000001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2.5</v>
      </c>
      <c r="AU155" t="s">
        <v>25</v>
      </c>
      <c r="AV155">
        <v>0</v>
      </c>
      <c r="AW155">
        <v>2</v>
      </c>
      <c r="AX155">
        <v>55983907</v>
      </c>
      <c r="AY155">
        <v>1</v>
      </c>
      <c r="AZ155">
        <v>0</v>
      </c>
      <c r="BA155">
        <v>197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f>ROUND(Y155*Source!I54*DO155,9)</f>
        <v>0</v>
      </c>
      <c r="CX155">
        <f>ROUND(Y155*Source!I54,9)</f>
        <v>0.81</v>
      </c>
      <c r="CY155">
        <f>AB155</f>
        <v>1.1599999999999999</v>
      </c>
      <c r="CZ155">
        <f>AF155</f>
        <v>1.1100000000000001</v>
      </c>
      <c r="DA155">
        <f>AJ155</f>
        <v>1</v>
      </c>
      <c r="DB155">
        <f>ROUND(((ROUND(AT155*CZ155,2)*1.2)*0.3),6)</f>
        <v>1.0007999999999999</v>
      </c>
      <c r="DC155">
        <f>ROUND(((ROUND(AT155*AG155,2)*1.2)*0.3),6)</f>
        <v>0</v>
      </c>
      <c r="DD155" t="s">
        <v>3</v>
      </c>
      <c r="DE155" t="s">
        <v>3</v>
      </c>
      <c r="DF155">
        <f t="shared" si="64"/>
        <v>0</v>
      </c>
      <c r="DG155">
        <f t="shared" si="62"/>
        <v>0.9</v>
      </c>
      <c r="DH155">
        <f t="shared" si="63"/>
        <v>0</v>
      </c>
      <c r="DI155">
        <f t="shared" si="60"/>
        <v>0</v>
      </c>
      <c r="DJ155">
        <f>DG155</f>
        <v>0.9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ROW(Source!A54)</f>
        <v>54</v>
      </c>
      <c r="B156">
        <v>55929113</v>
      </c>
      <c r="C156">
        <v>55983900</v>
      </c>
      <c r="D156">
        <v>55469263</v>
      </c>
      <c r="E156">
        <v>1</v>
      </c>
      <c r="F156">
        <v>1</v>
      </c>
      <c r="G156">
        <v>1081</v>
      </c>
      <c r="H156">
        <v>3</v>
      </c>
      <c r="I156" t="s">
        <v>765</v>
      </c>
      <c r="J156" t="s">
        <v>766</v>
      </c>
      <c r="K156" t="s">
        <v>767</v>
      </c>
      <c r="L156">
        <v>1354</v>
      </c>
      <c r="N156">
        <v>1010</v>
      </c>
      <c r="O156" t="s">
        <v>268</v>
      </c>
      <c r="P156" t="s">
        <v>268</v>
      </c>
      <c r="Q156">
        <v>1</v>
      </c>
      <c r="W156">
        <v>0</v>
      </c>
      <c r="X156">
        <v>955560065</v>
      </c>
      <c r="Y156">
        <f>((AT156*1)*0)</f>
        <v>0</v>
      </c>
      <c r="AA156">
        <v>14.22</v>
      </c>
      <c r="AB156">
        <v>0</v>
      </c>
      <c r="AC156">
        <v>0</v>
      </c>
      <c r="AD156">
        <v>0</v>
      </c>
      <c r="AE156">
        <v>14.22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0.27</v>
      </c>
      <c r="AU156" t="s">
        <v>24</v>
      </c>
      <c r="AV156">
        <v>0</v>
      </c>
      <c r="AW156">
        <v>2</v>
      </c>
      <c r="AX156">
        <v>55983908</v>
      </c>
      <c r="AY156">
        <v>1</v>
      </c>
      <c r="AZ156">
        <v>0</v>
      </c>
      <c r="BA156">
        <v>198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ROUND(Y156*Source!I54,9)</f>
        <v>0</v>
      </c>
      <c r="CY156">
        <f>AA156</f>
        <v>14.22</v>
      </c>
      <c r="CZ156">
        <f>AE156</f>
        <v>14.22</v>
      </c>
      <c r="DA156">
        <f>AI156</f>
        <v>1</v>
      </c>
      <c r="DB156">
        <f>ROUND(((ROUND(AT156*CZ156,2)*1)*0),6)</f>
        <v>0</v>
      </c>
      <c r="DC156">
        <f>ROUND(((ROUND(AT156*AG156,2)*1)*0),6)</f>
        <v>0</v>
      </c>
      <c r="DD156" t="s">
        <v>3</v>
      </c>
      <c r="DE156" t="s">
        <v>3</v>
      </c>
      <c r="DF156">
        <f t="shared" si="64"/>
        <v>0</v>
      </c>
      <c r="DG156">
        <f t="shared" si="62"/>
        <v>0</v>
      </c>
      <c r="DH156">
        <f t="shared" si="63"/>
        <v>0</v>
      </c>
      <c r="DI156">
        <f t="shared" si="60"/>
        <v>0</v>
      </c>
      <c r="DJ156">
        <f>DF156</f>
        <v>0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ROW(Source!A55)</f>
        <v>55</v>
      </c>
      <c r="B157">
        <v>55929115</v>
      </c>
      <c r="C157">
        <v>55983900</v>
      </c>
      <c r="D157">
        <v>55424304</v>
      </c>
      <c r="E157">
        <v>1081</v>
      </c>
      <c r="F157">
        <v>1</v>
      </c>
      <c r="G157">
        <v>1081</v>
      </c>
      <c r="H157">
        <v>1</v>
      </c>
      <c r="I157" t="s">
        <v>651</v>
      </c>
      <c r="J157" t="s">
        <v>3</v>
      </c>
      <c r="K157" t="s">
        <v>652</v>
      </c>
      <c r="L157">
        <v>1191</v>
      </c>
      <c r="N157">
        <v>1013</v>
      </c>
      <c r="O157" t="s">
        <v>653</v>
      </c>
      <c r="P157" t="s">
        <v>653</v>
      </c>
      <c r="Q157">
        <v>1</v>
      </c>
      <c r="W157">
        <v>0</v>
      </c>
      <c r="X157">
        <v>476480486</v>
      </c>
      <c r="Y157">
        <f>((AT157*1.2)*0.3)</f>
        <v>7.8155999999999999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5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21.71</v>
      </c>
      <c r="AU157" t="s">
        <v>25</v>
      </c>
      <c r="AV157">
        <v>1</v>
      </c>
      <c r="AW157">
        <v>2</v>
      </c>
      <c r="AX157">
        <v>55983905</v>
      </c>
      <c r="AY157">
        <v>1</v>
      </c>
      <c r="AZ157">
        <v>0</v>
      </c>
      <c r="BA157">
        <v>201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U157">
        <f>ROUND(AT157*Source!I55*AH157*AL157,2)</f>
        <v>0</v>
      </c>
      <c r="CV157">
        <f>ROUND(Y157*Source!I55,9)</f>
        <v>7.0340400000000001</v>
      </c>
      <c r="CW157">
        <v>0</v>
      </c>
      <c r="CX157">
        <f>ROUND(Y157*Source!I55,9)</f>
        <v>7.0340400000000001</v>
      </c>
      <c r="CY157">
        <f>AD157</f>
        <v>0</v>
      </c>
      <c r="CZ157">
        <f>AH157</f>
        <v>0</v>
      </c>
      <c r="DA157">
        <f>AL157</f>
        <v>1</v>
      </c>
      <c r="DB157">
        <f>ROUND(((ROUND(AT157*CZ157,2)*1.2)*0.3),6)</f>
        <v>0</v>
      </c>
      <c r="DC157">
        <f>ROUND(((ROUND(AT157*AG157,2)*1.2)*0.3),6)</f>
        <v>0</v>
      </c>
      <c r="DD157" t="s">
        <v>3</v>
      </c>
      <c r="DE157" t="s">
        <v>3</v>
      </c>
      <c r="DF157">
        <f t="shared" si="64"/>
        <v>0</v>
      </c>
      <c r="DG157">
        <f t="shared" si="62"/>
        <v>0</v>
      </c>
      <c r="DH157">
        <f t="shared" si="63"/>
        <v>0</v>
      </c>
      <c r="DI157">
        <f t="shared" si="60"/>
        <v>0</v>
      </c>
      <c r="DJ157">
        <f>DI157</f>
        <v>0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ROW(Source!A55)</f>
        <v>55</v>
      </c>
      <c r="B158">
        <v>55929115</v>
      </c>
      <c r="C158">
        <v>55983900</v>
      </c>
      <c r="D158">
        <v>55490209</v>
      </c>
      <c r="E158">
        <v>1</v>
      </c>
      <c r="F158">
        <v>1</v>
      </c>
      <c r="G158">
        <v>1081</v>
      </c>
      <c r="H158">
        <v>2</v>
      </c>
      <c r="I158" t="s">
        <v>694</v>
      </c>
      <c r="J158" t="s">
        <v>695</v>
      </c>
      <c r="K158" t="s">
        <v>696</v>
      </c>
      <c r="L158">
        <v>1368</v>
      </c>
      <c r="N158">
        <v>1011</v>
      </c>
      <c r="O158" t="s">
        <v>657</v>
      </c>
      <c r="P158" t="s">
        <v>657</v>
      </c>
      <c r="Q158">
        <v>1</v>
      </c>
      <c r="W158">
        <v>0</v>
      </c>
      <c r="X158">
        <v>874612079</v>
      </c>
      <c r="Y158">
        <f>((AT158*1.2)*0.3)</f>
        <v>2.8799999999999999E-2</v>
      </c>
      <c r="AA158">
        <v>0</v>
      </c>
      <c r="AB158">
        <v>1485.19</v>
      </c>
      <c r="AC158">
        <v>744.56</v>
      </c>
      <c r="AD158">
        <v>0</v>
      </c>
      <c r="AE158">
        <v>0</v>
      </c>
      <c r="AF158">
        <v>83.1</v>
      </c>
      <c r="AG158">
        <v>12.62</v>
      </c>
      <c r="AH158">
        <v>0</v>
      </c>
      <c r="AI158">
        <v>1</v>
      </c>
      <c r="AJ158">
        <v>17.07</v>
      </c>
      <c r="AK158">
        <v>56.35</v>
      </c>
      <c r="AL158">
        <v>1</v>
      </c>
      <c r="AM158">
        <v>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0.08</v>
      </c>
      <c r="AU158" t="s">
        <v>25</v>
      </c>
      <c r="AV158">
        <v>0</v>
      </c>
      <c r="AW158">
        <v>2</v>
      </c>
      <c r="AX158">
        <v>55983906</v>
      </c>
      <c r="AY158">
        <v>1</v>
      </c>
      <c r="AZ158">
        <v>0</v>
      </c>
      <c r="BA158">
        <v>202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f>ROUND(Y158*Source!I55*DO158,9)</f>
        <v>0.32711040000000002</v>
      </c>
      <c r="CX158">
        <f>ROUND(Y158*Source!I55,9)</f>
        <v>2.5919999999999999E-2</v>
      </c>
      <c r="CY158">
        <f>AB158</f>
        <v>1485.19</v>
      </c>
      <c r="CZ158">
        <f>AF158</f>
        <v>83.1</v>
      </c>
      <c r="DA158">
        <f>AJ158</f>
        <v>17.07</v>
      </c>
      <c r="DB158">
        <f>ROUND(((ROUND(AT158*CZ158,2)*1.2)*0.3),6)</f>
        <v>2.3940000000000001</v>
      </c>
      <c r="DC158">
        <f>ROUND(((ROUND(AT158*AG158,2)*1.2)*0.3),6)</f>
        <v>0.36359999999999998</v>
      </c>
      <c r="DD158" t="s">
        <v>3</v>
      </c>
      <c r="DE158" t="s">
        <v>3</v>
      </c>
      <c r="DF158">
        <f t="shared" si="64"/>
        <v>0</v>
      </c>
      <c r="DG158">
        <f>ROUND(ROUND(AF158*AJ158,2)*CX158,2)</f>
        <v>36.770000000000003</v>
      </c>
      <c r="DH158">
        <f>ROUND(ROUND(AG158*AK158,2)*CX158,2)</f>
        <v>18.43</v>
      </c>
      <c r="DI158">
        <f t="shared" si="60"/>
        <v>0</v>
      </c>
      <c r="DJ158">
        <f>DG158</f>
        <v>36.770000000000003</v>
      </c>
      <c r="DK158">
        <v>0</v>
      </c>
      <c r="DL158" t="s">
        <v>658</v>
      </c>
      <c r="DM158">
        <v>0</v>
      </c>
      <c r="DN158" t="s">
        <v>653</v>
      </c>
      <c r="DO158">
        <v>12.62</v>
      </c>
    </row>
    <row r="159" spans="1:119" x14ac:dyDescent="0.2">
      <c r="A159">
        <f>ROW(Source!A55)</f>
        <v>55</v>
      </c>
      <c r="B159">
        <v>55929115</v>
      </c>
      <c r="C159">
        <v>55983900</v>
      </c>
      <c r="D159">
        <v>55490331</v>
      </c>
      <c r="E159">
        <v>1</v>
      </c>
      <c r="F159">
        <v>1</v>
      </c>
      <c r="G159">
        <v>1081</v>
      </c>
      <c r="H159">
        <v>2</v>
      </c>
      <c r="I159" t="s">
        <v>762</v>
      </c>
      <c r="J159" t="s">
        <v>763</v>
      </c>
      <c r="K159" t="s">
        <v>764</v>
      </c>
      <c r="L159">
        <v>1368</v>
      </c>
      <c r="N159">
        <v>1011</v>
      </c>
      <c r="O159" t="s">
        <v>657</v>
      </c>
      <c r="P159" t="s">
        <v>657</v>
      </c>
      <c r="Q159">
        <v>1</v>
      </c>
      <c r="W159">
        <v>0</v>
      </c>
      <c r="X159">
        <v>1043446422</v>
      </c>
      <c r="Y159">
        <f>((AT159*1.2)*0.3)</f>
        <v>0.89999999999999991</v>
      </c>
      <c r="AA159">
        <v>0</v>
      </c>
      <c r="AB159">
        <v>11.06</v>
      </c>
      <c r="AC159">
        <v>0</v>
      </c>
      <c r="AD159">
        <v>0</v>
      </c>
      <c r="AE159">
        <v>0</v>
      </c>
      <c r="AF159">
        <v>1.1100000000000001</v>
      </c>
      <c r="AG159">
        <v>0</v>
      </c>
      <c r="AH159">
        <v>0</v>
      </c>
      <c r="AI159">
        <v>1</v>
      </c>
      <c r="AJ159">
        <v>9.52</v>
      </c>
      <c r="AK159">
        <v>1</v>
      </c>
      <c r="AL159">
        <v>1</v>
      </c>
      <c r="AM159">
        <v>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2.5</v>
      </c>
      <c r="AU159" t="s">
        <v>25</v>
      </c>
      <c r="AV159">
        <v>0</v>
      </c>
      <c r="AW159">
        <v>2</v>
      </c>
      <c r="AX159">
        <v>55983907</v>
      </c>
      <c r="AY159">
        <v>1</v>
      </c>
      <c r="AZ159">
        <v>0</v>
      </c>
      <c r="BA159">
        <v>203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f>ROUND(Y159*Source!I55*DO159,9)</f>
        <v>0</v>
      </c>
      <c r="CX159">
        <f>ROUND(Y159*Source!I55,9)</f>
        <v>0.81</v>
      </c>
      <c r="CY159">
        <f>AB159</f>
        <v>11.06</v>
      </c>
      <c r="CZ159">
        <f>AF159</f>
        <v>1.1100000000000001</v>
      </c>
      <c r="DA159">
        <f>AJ159</f>
        <v>9.52</v>
      </c>
      <c r="DB159">
        <f>ROUND(((ROUND(AT159*CZ159,2)*1.2)*0.3),6)</f>
        <v>1.0007999999999999</v>
      </c>
      <c r="DC159">
        <f>ROUND(((ROUND(AT159*AG159,2)*1.2)*0.3),6)</f>
        <v>0</v>
      </c>
      <c r="DD159" t="s">
        <v>3</v>
      </c>
      <c r="DE159" t="s">
        <v>3</v>
      </c>
      <c r="DF159">
        <f t="shared" si="64"/>
        <v>0</v>
      </c>
      <c r="DG159">
        <f>ROUND(ROUND(AF159*AJ159,2)*CX159,2)</f>
        <v>8.56</v>
      </c>
      <c r="DH159">
        <f t="shared" ref="DH159:DH169" si="65">ROUND(ROUND(AG159,2)*CX159,2)</f>
        <v>0</v>
      </c>
      <c r="DI159">
        <f t="shared" si="60"/>
        <v>0</v>
      </c>
      <c r="DJ159">
        <f>DG159</f>
        <v>8.56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ROW(Source!A55)</f>
        <v>55</v>
      </c>
      <c r="B160">
        <v>55929115</v>
      </c>
      <c r="C160">
        <v>55983900</v>
      </c>
      <c r="D160">
        <v>55469263</v>
      </c>
      <c r="E160">
        <v>1</v>
      </c>
      <c r="F160">
        <v>1</v>
      </c>
      <c r="G160">
        <v>1081</v>
      </c>
      <c r="H160">
        <v>3</v>
      </c>
      <c r="I160" t="s">
        <v>765</v>
      </c>
      <c r="J160" t="s">
        <v>766</v>
      </c>
      <c r="K160" t="s">
        <v>767</v>
      </c>
      <c r="L160">
        <v>1354</v>
      </c>
      <c r="N160">
        <v>1010</v>
      </c>
      <c r="O160" t="s">
        <v>268</v>
      </c>
      <c r="P160" t="s">
        <v>268</v>
      </c>
      <c r="Q160">
        <v>1</v>
      </c>
      <c r="W160">
        <v>0</v>
      </c>
      <c r="X160">
        <v>955560065</v>
      </c>
      <c r="Y160">
        <f>((AT160*1)*0)</f>
        <v>0</v>
      </c>
      <c r="AA160">
        <v>165.81</v>
      </c>
      <c r="AB160">
        <v>0</v>
      </c>
      <c r="AC160">
        <v>0</v>
      </c>
      <c r="AD160">
        <v>0</v>
      </c>
      <c r="AE160">
        <v>14.22</v>
      </c>
      <c r="AF160">
        <v>0</v>
      </c>
      <c r="AG160">
        <v>0</v>
      </c>
      <c r="AH160">
        <v>0</v>
      </c>
      <c r="AI160">
        <v>11.66</v>
      </c>
      <c r="AJ160">
        <v>1</v>
      </c>
      <c r="AK160">
        <v>1</v>
      </c>
      <c r="AL160">
        <v>1</v>
      </c>
      <c r="AM160">
        <v>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0.27</v>
      </c>
      <c r="AU160" t="s">
        <v>24</v>
      </c>
      <c r="AV160">
        <v>0</v>
      </c>
      <c r="AW160">
        <v>2</v>
      </c>
      <c r="AX160">
        <v>55983908</v>
      </c>
      <c r="AY160">
        <v>1</v>
      </c>
      <c r="AZ160">
        <v>0</v>
      </c>
      <c r="BA160">
        <v>204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ROUND(Y160*Source!I55,9)</f>
        <v>0</v>
      </c>
      <c r="CY160">
        <f>AA160</f>
        <v>165.81</v>
      </c>
      <c r="CZ160">
        <f>AE160</f>
        <v>14.22</v>
      </c>
      <c r="DA160">
        <f>AI160</f>
        <v>11.66</v>
      </c>
      <c r="DB160">
        <f>ROUND(((ROUND(AT160*CZ160,2)*1)*0),6)</f>
        <v>0</v>
      </c>
      <c r="DC160">
        <f>ROUND(((ROUND(AT160*AG160,2)*1)*0),6)</f>
        <v>0</v>
      </c>
      <c r="DD160" t="s">
        <v>3</v>
      </c>
      <c r="DE160" t="s">
        <v>3</v>
      </c>
      <c r="DF160">
        <f>ROUND(ROUND(AE160*AI160,2)*CX160,2)</f>
        <v>0</v>
      </c>
      <c r="DG160">
        <f t="shared" ref="DG160:DG169" si="66">ROUND(ROUND(AF160,2)*CX160,2)</f>
        <v>0</v>
      </c>
      <c r="DH160">
        <f t="shared" si="65"/>
        <v>0</v>
      </c>
      <c r="DI160">
        <f t="shared" si="60"/>
        <v>0</v>
      </c>
      <c r="DJ160">
        <f>DF160</f>
        <v>0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ROW(Source!A56)</f>
        <v>56</v>
      </c>
      <c r="B161">
        <v>55929113</v>
      </c>
      <c r="C161">
        <v>55983911</v>
      </c>
      <c r="D161">
        <v>55424304</v>
      </c>
      <c r="E161">
        <v>1081</v>
      </c>
      <c r="F161">
        <v>1</v>
      </c>
      <c r="G161">
        <v>1081</v>
      </c>
      <c r="H161">
        <v>1</v>
      </c>
      <c r="I161" t="s">
        <v>651</v>
      </c>
      <c r="J161" t="s">
        <v>3</v>
      </c>
      <c r="K161" t="s">
        <v>652</v>
      </c>
      <c r="L161">
        <v>1191</v>
      </c>
      <c r="N161">
        <v>1013</v>
      </c>
      <c r="O161" t="s">
        <v>653</v>
      </c>
      <c r="P161" t="s">
        <v>653</v>
      </c>
      <c r="Q161">
        <v>1</v>
      </c>
      <c r="W161">
        <v>0</v>
      </c>
      <c r="X161">
        <v>476480486</v>
      </c>
      <c r="Y161">
        <f>(AT161*1.2)</f>
        <v>36.527999999999999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30.44</v>
      </c>
      <c r="AU161" t="s">
        <v>63</v>
      </c>
      <c r="AV161">
        <v>1</v>
      </c>
      <c r="AW161">
        <v>2</v>
      </c>
      <c r="AX161">
        <v>55983914</v>
      </c>
      <c r="AY161">
        <v>1</v>
      </c>
      <c r="AZ161">
        <v>0</v>
      </c>
      <c r="BA161">
        <v>207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U161">
        <f>ROUND(AT161*Source!I56*AH161*AL161,2)</f>
        <v>0</v>
      </c>
      <c r="CV161">
        <f>ROUND(Y161*Source!I56,9)</f>
        <v>1669.3296</v>
      </c>
      <c r="CW161">
        <v>0</v>
      </c>
      <c r="CX161">
        <f>ROUND(Y161*Source!I56,9)</f>
        <v>1669.3296</v>
      </c>
      <c r="CY161">
        <f>AD161</f>
        <v>0</v>
      </c>
      <c r="CZ161">
        <f>AH161</f>
        <v>0</v>
      </c>
      <c r="DA161">
        <f>AL161</f>
        <v>1</v>
      </c>
      <c r="DB161">
        <f>ROUND((ROUND(AT161*CZ161,2)*1.2),6)</f>
        <v>0</v>
      </c>
      <c r="DC161">
        <f>ROUND((ROUND(AT161*AG161,2)*1.2),6)</f>
        <v>0</v>
      </c>
      <c r="DD161" t="s">
        <v>3</v>
      </c>
      <c r="DE161" t="s">
        <v>3</v>
      </c>
      <c r="DF161">
        <f>ROUND(ROUND(AE161,2)*CX161,2)</f>
        <v>0</v>
      </c>
      <c r="DG161">
        <f t="shared" si="66"/>
        <v>0</v>
      </c>
      <c r="DH161">
        <f t="shared" si="65"/>
        <v>0</v>
      </c>
      <c r="DI161">
        <f t="shared" si="60"/>
        <v>0</v>
      </c>
      <c r="DJ161">
        <f>DI161</f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ROW(Source!A56)</f>
        <v>56</v>
      </c>
      <c r="B162">
        <v>55929113</v>
      </c>
      <c r="C162">
        <v>55983911</v>
      </c>
      <c r="D162">
        <v>55424288</v>
      </c>
      <c r="E162">
        <v>1081</v>
      </c>
      <c r="F162">
        <v>1</v>
      </c>
      <c r="G162">
        <v>1081</v>
      </c>
      <c r="H162">
        <v>3</v>
      </c>
      <c r="I162" t="s">
        <v>768</v>
      </c>
      <c r="J162" t="s">
        <v>3</v>
      </c>
      <c r="K162" t="s">
        <v>769</v>
      </c>
      <c r="L162">
        <v>1348</v>
      </c>
      <c r="N162">
        <v>1009</v>
      </c>
      <c r="O162" t="s">
        <v>538</v>
      </c>
      <c r="P162" t="s">
        <v>538</v>
      </c>
      <c r="Q162">
        <v>1000</v>
      </c>
      <c r="W162">
        <v>0</v>
      </c>
      <c r="X162">
        <v>1489638031</v>
      </c>
      <c r="Y162">
        <f>(AT162*1)</f>
        <v>0.247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-2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0.247</v>
      </c>
      <c r="AU162" t="s">
        <v>62</v>
      </c>
      <c r="AV162">
        <v>0</v>
      </c>
      <c r="AW162">
        <v>2</v>
      </c>
      <c r="AX162">
        <v>55983915</v>
      </c>
      <c r="AY162">
        <v>1</v>
      </c>
      <c r="AZ162">
        <v>0</v>
      </c>
      <c r="BA162">
        <v>208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ROUND(Y162*Source!I56,9)</f>
        <v>11.2879</v>
      </c>
      <c r="CY162">
        <f>AA162</f>
        <v>0</v>
      </c>
      <c r="CZ162">
        <f>AE162</f>
        <v>0</v>
      </c>
      <c r="DA162">
        <f>AI162</f>
        <v>1</v>
      </c>
      <c r="DB162">
        <f>ROUND((ROUND(AT162*CZ162,2)*1),6)</f>
        <v>0</v>
      </c>
      <c r="DC162">
        <f>ROUND((ROUND(AT162*AG162,2)*1),6)</f>
        <v>0</v>
      </c>
      <c r="DD162" t="s">
        <v>3</v>
      </c>
      <c r="DE162" t="s">
        <v>3</v>
      </c>
      <c r="DF162">
        <f>ROUND(ROUND(AE162,2)*CX162,2)</f>
        <v>0</v>
      </c>
      <c r="DG162">
        <f t="shared" si="66"/>
        <v>0</v>
      </c>
      <c r="DH162">
        <f t="shared" si="65"/>
        <v>0</v>
      </c>
      <c r="DI162">
        <f t="shared" si="60"/>
        <v>0</v>
      </c>
      <c r="DJ162">
        <f>DF162</f>
        <v>0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ROW(Source!A57)</f>
        <v>57</v>
      </c>
      <c r="B163">
        <v>55929115</v>
      </c>
      <c r="C163">
        <v>55983911</v>
      </c>
      <c r="D163">
        <v>55424304</v>
      </c>
      <c r="E163">
        <v>1081</v>
      </c>
      <c r="F163">
        <v>1</v>
      </c>
      <c r="G163">
        <v>1081</v>
      </c>
      <c r="H163">
        <v>1</v>
      </c>
      <c r="I163" t="s">
        <v>651</v>
      </c>
      <c r="J163" t="s">
        <v>3</v>
      </c>
      <c r="K163" t="s">
        <v>652</v>
      </c>
      <c r="L163">
        <v>1191</v>
      </c>
      <c r="N163">
        <v>1013</v>
      </c>
      <c r="O163" t="s">
        <v>653</v>
      </c>
      <c r="P163" t="s">
        <v>653</v>
      </c>
      <c r="Q163">
        <v>1</v>
      </c>
      <c r="W163">
        <v>0</v>
      </c>
      <c r="X163">
        <v>476480486</v>
      </c>
      <c r="Y163">
        <f>(AT163*1.2)</f>
        <v>36.527999999999999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5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30.44</v>
      </c>
      <c r="AU163" t="s">
        <v>63</v>
      </c>
      <c r="AV163">
        <v>1</v>
      </c>
      <c r="AW163">
        <v>2</v>
      </c>
      <c r="AX163">
        <v>55983914</v>
      </c>
      <c r="AY163">
        <v>1</v>
      </c>
      <c r="AZ163">
        <v>0</v>
      </c>
      <c r="BA163">
        <v>209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U163">
        <f>ROUND(AT163*Source!I57*AH163*AL163,2)</f>
        <v>0</v>
      </c>
      <c r="CV163">
        <f>ROUND(Y163*Source!I57,9)</f>
        <v>1669.3296</v>
      </c>
      <c r="CW163">
        <v>0</v>
      </c>
      <c r="CX163">
        <f>ROUND(Y163*Source!I57,9)</f>
        <v>1669.3296</v>
      </c>
      <c r="CY163">
        <f>AD163</f>
        <v>0</v>
      </c>
      <c r="CZ163">
        <f>AH163</f>
        <v>0</v>
      </c>
      <c r="DA163">
        <f>AL163</f>
        <v>1</v>
      </c>
      <c r="DB163">
        <f>ROUND((ROUND(AT163*CZ163,2)*1.2),6)</f>
        <v>0</v>
      </c>
      <c r="DC163">
        <f>ROUND((ROUND(AT163*AG163,2)*1.2),6)</f>
        <v>0</v>
      </c>
      <c r="DD163" t="s">
        <v>3</v>
      </c>
      <c r="DE163" t="s">
        <v>3</v>
      </c>
      <c r="DF163">
        <f>ROUND(ROUND(AE163,2)*CX163,2)</f>
        <v>0</v>
      </c>
      <c r="DG163">
        <f t="shared" si="66"/>
        <v>0</v>
      </c>
      <c r="DH163">
        <f t="shared" si="65"/>
        <v>0</v>
      </c>
      <c r="DI163">
        <f t="shared" si="60"/>
        <v>0</v>
      </c>
      <c r="DJ163">
        <f>DI163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ROW(Source!A57)</f>
        <v>57</v>
      </c>
      <c r="B164">
        <v>55929115</v>
      </c>
      <c r="C164">
        <v>55983911</v>
      </c>
      <c r="D164">
        <v>55424288</v>
      </c>
      <c r="E164">
        <v>1081</v>
      </c>
      <c r="F164">
        <v>1</v>
      </c>
      <c r="G164">
        <v>1081</v>
      </c>
      <c r="H164">
        <v>3</v>
      </c>
      <c r="I164" t="s">
        <v>768</v>
      </c>
      <c r="J164" t="s">
        <v>3</v>
      </c>
      <c r="K164" t="s">
        <v>769</v>
      </c>
      <c r="L164">
        <v>1348</v>
      </c>
      <c r="N164">
        <v>1009</v>
      </c>
      <c r="O164" t="s">
        <v>538</v>
      </c>
      <c r="P164" t="s">
        <v>538</v>
      </c>
      <c r="Q164">
        <v>1000</v>
      </c>
      <c r="W164">
        <v>0</v>
      </c>
      <c r="X164">
        <v>1489638031</v>
      </c>
      <c r="Y164">
        <f>(AT164*1)</f>
        <v>0.247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9.84</v>
      </c>
      <c r="AJ164">
        <v>1</v>
      </c>
      <c r="AK164">
        <v>1</v>
      </c>
      <c r="AL164">
        <v>1</v>
      </c>
      <c r="AM164">
        <v>5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0.247</v>
      </c>
      <c r="AU164" t="s">
        <v>62</v>
      </c>
      <c r="AV164">
        <v>0</v>
      </c>
      <c r="AW164">
        <v>2</v>
      </c>
      <c r="AX164">
        <v>55983915</v>
      </c>
      <c r="AY164">
        <v>1</v>
      </c>
      <c r="AZ164">
        <v>0</v>
      </c>
      <c r="BA164">
        <v>210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ROUND(Y164*Source!I57,9)</f>
        <v>11.2879</v>
      </c>
      <c r="CY164">
        <f>AA164</f>
        <v>0</v>
      </c>
      <c r="CZ164">
        <f>AE164</f>
        <v>0</v>
      </c>
      <c r="DA164">
        <f>AI164</f>
        <v>9.84</v>
      </c>
      <c r="DB164">
        <f>ROUND((ROUND(AT164*CZ164,2)*1),6)</f>
        <v>0</v>
      </c>
      <c r="DC164">
        <f>ROUND((ROUND(AT164*AG164,2)*1),6)</f>
        <v>0</v>
      </c>
      <c r="DD164" t="s">
        <v>3</v>
      </c>
      <c r="DE164" t="s">
        <v>3</v>
      </c>
      <c r="DF164">
        <f>ROUND(ROUND(AE164*AI164,2)*CX164,2)</f>
        <v>0</v>
      </c>
      <c r="DG164">
        <f t="shared" si="66"/>
        <v>0</v>
      </c>
      <c r="DH164">
        <f t="shared" si="65"/>
        <v>0</v>
      </c>
      <c r="DI164">
        <f t="shared" si="60"/>
        <v>0</v>
      </c>
      <c r="DJ164">
        <f>DF164</f>
        <v>0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ROW(Source!A93)</f>
        <v>93</v>
      </c>
      <c r="B165">
        <v>55929113</v>
      </c>
      <c r="C165">
        <v>55929237</v>
      </c>
      <c r="D165">
        <v>55424304</v>
      </c>
      <c r="E165">
        <v>1081</v>
      </c>
      <c r="F165">
        <v>1</v>
      </c>
      <c r="G165">
        <v>1081</v>
      </c>
      <c r="H165">
        <v>1</v>
      </c>
      <c r="I165" t="s">
        <v>651</v>
      </c>
      <c r="J165" t="s">
        <v>3</v>
      </c>
      <c r="K165" t="s">
        <v>652</v>
      </c>
      <c r="L165">
        <v>1191</v>
      </c>
      <c r="N165">
        <v>1013</v>
      </c>
      <c r="O165" t="s">
        <v>653</v>
      </c>
      <c r="P165" t="s">
        <v>653</v>
      </c>
      <c r="Q165">
        <v>1</v>
      </c>
      <c r="W165">
        <v>0</v>
      </c>
      <c r="X165">
        <v>476480486</v>
      </c>
      <c r="Y165">
        <f>(AT165*1.2)</f>
        <v>7.4399999999999995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6.2</v>
      </c>
      <c r="AU165" t="s">
        <v>63</v>
      </c>
      <c r="AV165">
        <v>1</v>
      </c>
      <c r="AW165">
        <v>2</v>
      </c>
      <c r="AX165">
        <v>55929238</v>
      </c>
      <c r="AY165">
        <v>1</v>
      </c>
      <c r="AZ165">
        <v>0</v>
      </c>
      <c r="BA165">
        <v>211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U165">
        <f>ROUND(AT165*Source!I93*AH165*AL165,2)</f>
        <v>0</v>
      </c>
      <c r="CV165">
        <f>ROUND(Y165*Source!I93,9)</f>
        <v>59.52</v>
      </c>
      <c r="CW165">
        <v>0</v>
      </c>
      <c r="CX165">
        <f>ROUND(Y165*Source!I93,9)</f>
        <v>59.52</v>
      </c>
      <c r="CY165">
        <f>AD165</f>
        <v>0</v>
      </c>
      <c r="CZ165">
        <f>AH165</f>
        <v>0</v>
      </c>
      <c r="DA165">
        <f>AL165</f>
        <v>1</v>
      </c>
      <c r="DB165">
        <f>ROUND((ROUND(AT165*CZ165,2)*1.2),6)</f>
        <v>0</v>
      </c>
      <c r="DC165">
        <f>ROUND((ROUND(AT165*AG165,2)*1.2),6)</f>
        <v>0</v>
      </c>
      <c r="DD165" t="s">
        <v>3</v>
      </c>
      <c r="DE165" t="s">
        <v>3</v>
      </c>
      <c r="DF165">
        <f t="shared" ref="DF165:DF170" si="67">ROUND(ROUND(AE165,2)*CX165,2)</f>
        <v>0</v>
      </c>
      <c r="DG165">
        <f t="shared" si="66"/>
        <v>0</v>
      </c>
      <c r="DH165">
        <f t="shared" si="65"/>
        <v>0</v>
      </c>
      <c r="DI165">
        <f t="shared" si="60"/>
        <v>0</v>
      </c>
      <c r="DJ165">
        <f>DI165</f>
        <v>0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ROW(Source!A93)</f>
        <v>93</v>
      </c>
      <c r="B166">
        <v>55929113</v>
      </c>
      <c r="C166">
        <v>55929237</v>
      </c>
      <c r="D166">
        <v>55489513</v>
      </c>
      <c r="E166">
        <v>1</v>
      </c>
      <c r="F166">
        <v>1</v>
      </c>
      <c r="G166">
        <v>1081</v>
      </c>
      <c r="H166">
        <v>2</v>
      </c>
      <c r="I166" t="s">
        <v>654</v>
      </c>
      <c r="J166" t="s">
        <v>655</v>
      </c>
      <c r="K166" t="s">
        <v>656</v>
      </c>
      <c r="L166">
        <v>1368</v>
      </c>
      <c r="N166">
        <v>1011</v>
      </c>
      <c r="O166" t="s">
        <v>657</v>
      </c>
      <c r="P166" t="s">
        <v>657</v>
      </c>
      <c r="Q166">
        <v>1</v>
      </c>
      <c r="W166">
        <v>0</v>
      </c>
      <c r="X166">
        <v>-1520980008</v>
      </c>
      <c r="Y166">
        <f>(AT166*1.2)</f>
        <v>0.3</v>
      </c>
      <c r="AA166">
        <v>0</v>
      </c>
      <c r="AB166">
        <v>120.23</v>
      </c>
      <c r="AC166">
        <v>13.21</v>
      </c>
      <c r="AD166">
        <v>0</v>
      </c>
      <c r="AE166">
        <v>0</v>
      </c>
      <c r="AF166">
        <v>114.83</v>
      </c>
      <c r="AG166">
        <v>12.62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0.25</v>
      </c>
      <c r="AU166" t="s">
        <v>63</v>
      </c>
      <c r="AV166">
        <v>0</v>
      </c>
      <c r="AW166">
        <v>2</v>
      </c>
      <c r="AX166">
        <v>55929239</v>
      </c>
      <c r="AY166">
        <v>1</v>
      </c>
      <c r="AZ166">
        <v>0</v>
      </c>
      <c r="BA166">
        <v>212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f>ROUND(Y166*Source!I93*DO166,9)</f>
        <v>30.288</v>
      </c>
      <c r="CX166">
        <f>ROUND(Y166*Source!I93,9)</f>
        <v>2.4</v>
      </c>
      <c r="CY166">
        <f>AB166</f>
        <v>120.23</v>
      </c>
      <c r="CZ166">
        <f>AF166</f>
        <v>114.83</v>
      </c>
      <c r="DA166">
        <f>AJ166</f>
        <v>1</v>
      </c>
      <c r="DB166">
        <f>ROUND((ROUND(AT166*CZ166,2)*1.2),6)</f>
        <v>34.451999999999998</v>
      </c>
      <c r="DC166">
        <f>ROUND((ROUND(AT166*AG166,2)*1.2),6)</f>
        <v>3.7919999999999998</v>
      </c>
      <c r="DD166" t="s">
        <v>3</v>
      </c>
      <c r="DE166" t="s">
        <v>3</v>
      </c>
      <c r="DF166">
        <f t="shared" si="67"/>
        <v>0</v>
      </c>
      <c r="DG166">
        <f t="shared" si="66"/>
        <v>275.58999999999997</v>
      </c>
      <c r="DH166">
        <f t="shared" si="65"/>
        <v>30.29</v>
      </c>
      <c r="DI166">
        <f t="shared" si="60"/>
        <v>0</v>
      </c>
      <c r="DJ166">
        <f>DG166</f>
        <v>275.58999999999997</v>
      </c>
      <c r="DK166">
        <v>0</v>
      </c>
      <c r="DL166" t="s">
        <v>658</v>
      </c>
      <c r="DM166">
        <v>0</v>
      </c>
      <c r="DN166" t="s">
        <v>653</v>
      </c>
      <c r="DO166">
        <v>12.62</v>
      </c>
    </row>
    <row r="167" spans="1:119" x14ac:dyDescent="0.2">
      <c r="A167">
        <f>ROW(Source!A93)</f>
        <v>93</v>
      </c>
      <c r="B167">
        <v>55929113</v>
      </c>
      <c r="C167">
        <v>55929237</v>
      </c>
      <c r="D167">
        <v>55461719</v>
      </c>
      <c r="E167">
        <v>1</v>
      </c>
      <c r="F167">
        <v>1</v>
      </c>
      <c r="G167">
        <v>1081</v>
      </c>
      <c r="H167">
        <v>3</v>
      </c>
      <c r="I167" t="s">
        <v>659</v>
      </c>
      <c r="J167" t="s">
        <v>660</v>
      </c>
      <c r="K167" t="s">
        <v>661</v>
      </c>
      <c r="L167">
        <v>1348</v>
      </c>
      <c r="N167">
        <v>1009</v>
      </c>
      <c r="O167" t="s">
        <v>538</v>
      </c>
      <c r="P167" t="s">
        <v>538</v>
      </c>
      <c r="Q167">
        <v>1000</v>
      </c>
      <c r="W167">
        <v>0</v>
      </c>
      <c r="X167">
        <v>-1265888387</v>
      </c>
      <c r="Y167">
        <f>(AT167*1)</f>
        <v>1.1000000000000001E-3</v>
      </c>
      <c r="AA167">
        <v>10643.18</v>
      </c>
      <c r="AB167">
        <v>0</v>
      </c>
      <c r="AC167">
        <v>0</v>
      </c>
      <c r="AD167">
        <v>0</v>
      </c>
      <c r="AE167">
        <v>10643.18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1.1000000000000001E-3</v>
      </c>
      <c r="AU167" t="s">
        <v>62</v>
      </c>
      <c r="AV167">
        <v>0</v>
      </c>
      <c r="AW167">
        <v>2</v>
      </c>
      <c r="AX167">
        <v>55929240</v>
      </c>
      <c r="AY167">
        <v>1</v>
      </c>
      <c r="AZ167">
        <v>0</v>
      </c>
      <c r="BA167">
        <v>213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ROUND(Y167*Source!I93,9)</f>
        <v>8.8000000000000005E-3</v>
      </c>
      <c r="CY167">
        <f>AA167</f>
        <v>10643.18</v>
      </c>
      <c r="CZ167">
        <f>AE167</f>
        <v>10643.18</v>
      </c>
      <c r="DA167">
        <f>AI167</f>
        <v>1</v>
      </c>
      <c r="DB167">
        <f>ROUND((ROUND(AT167*CZ167,2)*1),6)</f>
        <v>11.71</v>
      </c>
      <c r="DC167">
        <f>ROUND((ROUND(AT167*AG167,2)*1),6)</f>
        <v>0</v>
      </c>
      <c r="DD167" t="s">
        <v>3</v>
      </c>
      <c r="DE167" t="s">
        <v>3</v>
      </c>
      <c r="DF167">
        <f t="shared" si="67"/>
        <v>93.66</v>
      </c>
      <c r="DG167">
        <f t="shared" si="66"/>
        <v>0</v>
      </c>
      <c r="DH167">
        <f t="shared" si="65"/>
        <v>0</v>
      </c>
      <c r="DI167">
        <f t="shared" si="60"/>
        <v>0</v>
      </c>
      <c r="DJ167">
        <f>DF167</f>
        <v>93.66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ROW(Source!A93)</f>
        <v>93</v>
      </c>
      <c r="B168">
        <v>55929113</v>
      </c>
      <c r="C168">
        <v>55929237</v>
      </c>
      <c r="D168">
        <v>55459793</v>
      </c>
      <c r="E168">
        <v>1</v>
      </c>
      <c r="F168">
        <v>1</v>
      </c>
      <c r="G168">
        <v>1081</v>
      </c>
      <c r="H168">
        <v>3</v>
      </c>
      <c r="I168" t="s">
        <v>662</v>
      </c>
      <c r="J168" t="s">
        <v>663</v>
      </c>
      <c r="K168" t="s">
        <v>664</v>
      </c>
      <c r="L168">
        <v>1348</v>
      </c>
      <c r="N168">
        <v>1009</v>
      </c>
      <c r="O168" t="s">
        <v>538</v>
      </c>
      <c r="P168" t="s">
        <v>538</v>
      </c>
      <c r="Q168">
        <v>1000</v>
      </c>
      <c r="W168">
        <v>0</v>
      </c>
      <c r="X168">
        <v>-761454284</v>
      </c>
      <c r="Y168">
        <f>(AT168*1)</f>
        <v>1.0000000000000001E-5</v>
      </c>
      <c r="AA168">
        <v>64123.05</v>
      </c>
      <c r="AB168">
        <v>0</v>
      </c>
      <c r="AC168">
        <v>0</v>
      </c>
      <c r="AD168">
        <v>0</v>
      </c>
      <c r="AE168">
        <v>64123.05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-2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1.0000000000000001E-5</v>
      </c>
      <c r="AU168" t="s">
        <v>62</v>
      </c>
      <c r="AV168">
        <v>0</v>
      </c>
      <c r="AW168">
        <v>2</v>
      </c>
      <c r="AX168">
        <v>55929241</v>
      </c>
      <c r="AY168">
        <v>1</v>
      </c>
      <c r="AZ168">
        <v>0</v>
      </c>
      <c r="BA168">
        <v>214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ROUND(Y168*Source!I93,9)</f>
        <v>8.0000000000000007E-5</v>
      </c>
      <c r="CY168">
        <f>AA168</f>
        <v>64123.05</v>
      </c>
      <c r="CZ168">
        <f>AE168</f>
        <v>64123.05</v>
      </c>
      <c r="DA168">
        <f>AI168</f>
        <v>1</v>
      </c>
      <c r="DB168">
        <f>ROUND((ROUND(AT168*CZ168,2)*1),6)</f>
        <v>0.64</v>
      </c>
      <c r="DC168">
        <f>ROUND((ROUND(AT168*AG168,2)*1),6)</f>
        <v>0</v>
      </c>
      <c r="DD168" t="s">
        <v>3</v>
      </c>
      <c r="DE168" t="s">
        <v>3</v>
      </c>
      <c r="DF168">
        <f t="shared" si="67"/>
        <v>5.13</v>
      </c>
      <c r="DG168">
        <f t="shared" si="66"/>
        <v>0</v>
      </c>
      <c r="DH168">
        <f t="shared" si="65"/>
        <v>0</v>
      </c>
      <c r="DI168">
        <f t="shared" si="60"/>
        <v>0</v>
      </c>
      <c r="DJ168">
        <f>DF168</f>
        <v>5.13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ROW(Source!A94)</f>
        <v>94</v>
      </c>
      <c r="B169">
        <v>55929115</v>
      </c>
      <c r="C169">
        <v>55929237</v>
      </c>
      <c r="D169">
        <v>55424304</v>
      </c>
      <c r="E169">
        <v>1081</v>
      </c>
      <c r="F169">
        <v>1</v>
      </c>
      <c r="G169">
        <v>1081</v>
      </c>
      <c r="H169">
        <v>1</v>
      </c>
      <c r="I169" t="s">
        <v>651</v>
      </c>
      <c r="J169" t="s">
        <v>3</v>
      </c>
      <c r="K169" t="s">
        <v>652</v>
      </c>
      <c r="L169">
        <v>1191</v>
      </c>
      <c r="N169">
        <v>1013</v>
      </c>
      <c r="O169" t="s">
        <v>653</v>
      </c>
      <c r="P169" t="s">
        <v>653</v>
      </c>
      <c r="Q169">
        <v>1</v>
      </c>
      <c r="W169">
        <v>0</v>
      </c>
      <c r="X169">
        <v>476480486</v>
      </c>
      <c r="Y169">
        <f>(AT169*1.2)</f>
        <v>7.4399999999999995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5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6.2</v>
      </c>
      <c r="AU169" t="s">
        <v>63</v>
      </c>
      <c r="AV169">
        <v>1</v>
      </c>
      <c r="AW169">
        <v>2</v>
      </c>
      <c r="AX169">
        <v>55929238</v>
      </c>
      <c r="AY169">
        <v>1</v>
      </c>
      <c r="AZ169">
        <v>0</v>
      </c>
      <c r="BA169">
        <v>216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U169">
        <f>ROUND(AT169*Source!I94*AH169*AL169,2)</f>
        <v>0</v>
      </c>
      <c r="CV169">
        <f>ROUND(Y169*Source!I94,9)</f>
        <v>59.52</v>
      </c>
      <c r="CW169">
        <v>0</v>
      </c>
      <c r="CX169">
        <f>ROUND(Y169*Source!I94,9)</f>
        <v>59.52</v>
      </c>
      <c r="CY169">
        <f>AD169</f>
        <v>0</v>
      </c>
      <c r="CZ169">
        <f>AH169</f>
        <v>0</v>
      </c>
      <c r="DA169">
        <f>AL169</f>
        <v>1</v>
      </c>
      <c r="DB169">
        <f>ROUND((ROUND(AT169*CZ169,2)*1.2),6)</f>
        <v>0</v>
      </c>
      <c r="DC169">
        <f>ROUND((ROUND(AT169*AG169,2)*1.2),6)</f>
        <v>0</v>
      </c>
      <c r="DD169" t="s">
        <v>3</v>
      </c>
      <c r="DE169" t="s">
        <v>3</v>
      </c>
      <c r="DF169">
        <f t="shared" si="67"/>
        <v>0</v>
      </c>
      <c r="DG169">
        <f t="shared" si="66"/>
        <v>0</v>
      </c>
      <c r="DH169">
        <f t="shared" si="65"/>
        <v>0</v>
      </c>
      <c r="DI169">
        <f t="shared" si="60"/>
        <v>0</v>
      </c>
      <c r="DJ169">
        <f>DI169</f>
        <v>0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ROW(Source!A94)</f>
        <v>94</v>
      </c>
      <c r="B170">
        <v>55929115</v>
      </c>
      <c r="C170">
        <v>55929237</v>
      </c>
      <c r="D170">
        <v>55489513</v>
      </c>
      <c r="E170">
        <v>1</v>
      </c>
      <c r="F170">
        <v>1</v>
      </c>
      <c r="G170">
        <v>1081</v>
      </c>
      <c r="H170">
        <v>2</v>
      </c>
      <c r="I170" t="s">
        <v>654</v>
      </c>
      <c r="J170" t="s">
        <v>655</v>
      </c>
      <c r="K170" t="s">
        <v>656</v>
      </c>
      <c r="L170">
        <v>1368</v>
      </c>
      <c r="N170">
        <v>1011</v>
      </c>
      <c r="O170" t="s">
        <v>657</v>
      </c>
      <c r="P170" t="s">
        <v>657</v>
      </c>
      <c r="Q170">
        <v>1</v>
      </c>
      <c r="W170">
        <v>0</v>
      </c>
      <c r="X170">
        <v>-1520980008</v>
      </c>
      <c r="Y170">
        <f>(AT170*1.2)</f>
        <v>0.3</v>
      </c>
      <c r="AA170">
        <v>0</v>
      </c>
      <c r="AB170">
        <v>1942.87</v>
      </c>
      <c r="AC170">
        <v>744.56</v>
      </c>
      <c r="AD170">
        <v>0</v>
      </c>
      <c r="AE170">
        <v>0</v>
      </c>
      <c r="AF170">
        <v>114.83</v>
      </c>
      <c r="AG170">
        <v>12.62</v>
      </c>
      <c r="AH170">
        <v>0</v>
      </c>
      <c r="AI170">
        <v>1</v>
      </c>
      <c r="AJ170">
        <v>16.16</v>
      </c>
      <c r="AK170">
        <v>56.35</v>
      </c>
      <c r="AL170">
        <v>1</v>
      </c>
      <c r="AM170">
        <v>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0.25</v>
      </c>
      <c r="AU170" t="s">
        <v>63</v>
      </c>
      <c r="AV170">
        <v>0</v>
      </c>
      <c r="AW170">
        <v>2</v>
      </c>
      <c r="AX170">
        <v>55929239</v>
      </c>
      <c r="AY170">
        <v>1</v>
      </c>
      <c r="AZ170">
        <v>0</v>
      </c>
      <c r="BA170">
        <v>217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f>ROUND(Y170*Source!I94*DO170,9)</f>
        <v>30.288</v>
      </c>
      <c r="CX170">
        <f>ROUND(Y170*Source!I94,9)</f>
        <v>2.4</v>
      </c>
      <c r="CY170">
        <f>AB170</f>
        <v>1942.87</v>
      </c>
      <c r="CZ170">
        <f>AF170</f>
        <v>114.83</v>
      </c>
      <c r="DA170">
        <f>AJ170</f>
        <v>16.16</v>
      </c>
      <c r="DB170">
        <f>ROUND((ROUND(AT170*CZ170,2)*1.2),6)</f>
        <v>34.451999999999998</v>
      </c>
      <c r="DC170">
        <f>ROUND((ROUND(AT170*AG170,2)*1.2),6)</f>
        <v>3.7919999999999998</v>
      </c>
      <c r="DD170" t="s">
        <v>3</v>
      </c>
      <c r="DE170" t="s">
        <v>3</v>
      </c>
      <c r="DF170">
        <f t="shared" si="67"/>
        <v>0</v>
      </c>
      <c r="DG170">
        <f>ROUND(ROUND(AF170*AJ170,2)*CX170,2)</f>
        <v>4453.5600000000004</v>
      </c>
      <c r="DH170">
        <f>ROUND(ROUND(AG170*AK170,2)*CX170,2)</f>
        <v>1706.74</v>
      </c>
      <c r="DI170">
        <f t="shared" si="60"/>
        <v>0</v>
      </c>
      <c r="DJ170">
        <f>DG170</f>
        <v>4453.5600000000004</v>
      </c>
      <c r="DK170">
        <v>0</v>
      </c>
      <c r="DL170" t="s">
        <v>658</v>
      </c>
      <c r="DM170">
        <v>0</v>
      </c>
      <c r="DN170" t="s">
        <v>653</v>
      </c>
      <c r="DO170">
        <v>12.62</v>
      </c>
    </row>
    <row r="171" spans="1:119" x14ac:dyDescent="0.2">
      <c r="A171">
        <f>ROW(Source!A94)</f>
        <v>94</v>
      </c>
      <c r="B171">
        <v>55929115</v>
      </c>
      <c r="C171">
        <v>55929237</v>
      </c>
      <c r="D171">
        <v>55461719</v>
      </c>
      <c r="E171">
        <v>1</v>
      </c>
      <c r="F171">
        <v>1</v>
      </c>
      <c r="G171">
        <v>1081</v>
      </c>
      <c r="H171">
        <v>3</v>
      </c>
      <c r="I171" t="s">
        <v>659</v>
      </c>
      <c r="J171" t="s">
        <v>660</v>
      </c>
      <c r="K171" t="s">
        <v>661</v>
      </c>
      <c r="L171">
        <v>1348</v>
      </c>
      <c r="N171">
        <v>1009</v>
      </c>
      <c r="O171" t="s">
        <v>538</v>
      </c>
      <c r="P171" t="s">
        <v>538</v>
      </c>
      <c r="Q171">
        <v>1000</v>
      </c>
      <c r="W171">
        <v>0</v>
      </c>
      <c r="X171">
        <v>-1265888387</v>
      </c>
      <c r="Y171">
        <f>(AT171*1)</f>
        <v>1.1000000000000001E-3</v>
      </c>
      <c r="AA171">
        <v>147514.47</v>
      </c>
      <c r="AB171">
        <v>0</v>
      </c>
      <c r="AC171">
        <v>0</v>
      </c>
      <c r="AD171">
        <v>0</v>
      </c>
      <c r="AE171">
        <v>10643.18</v>
      </c>
      <c r="AF171">
        <v>0</v>
      </c>
      <c r="AG171">
        <v>0</v>
      </c>
      <c r="AH171">
        <v>0</v>
      </c>
      <c r="AI171">
        <v>13.86</v>
      </c>
      <c r="AJ171">
        <v>1</v>
      </c>
      <c r="AK171">
        <v>1</v>
      </c>
      <c r="AL171">
        <v>1</v>
      </c>
      <c r="AM171">
        <v>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1.1000000000000001E-3</v>
      </c>
      <c r="AU171" t="s">
        <v>62</v>
      </c>
      <c r="AV171">
        <v>0</v>
      </c>
      <c r="AW171">
        <v>2</v>
      </c>
      <c r="AX171">
        <v>55929240</v>
      </c>
      <c r="AY171">
        <v>1</v>
      </c>
      <c r="AZ171">
        <v>0</v>
      </c>
      <c r="BA171">
        <v>218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ROUND(Y171*Source!I94,9)</f>
        <v>8.8000000000000005E-3</v>
      </c>
      <c r="CY171">
        <f>AA171</f>
        <v>147514.47</v>
      </c>
      <c r="CZ171">
        <f>AE171</f>
        <v>10643.18</v>
      </c>
      <c r="DA171">
        <f>AI171</f>
        <v>13.86</v>
      </c>
      <c r="DB171">
        <f>ROUND((ROUND(AT171*CZ171,2)*1),6)</f>
        <v>11.71</v>
      </c>
      <c r="DC171">
        <f>ROUND((ROUND(AT171*AG171,2)*1),6)</f>
        <v>0</v>
      </c>
      <c r="DD171" t="s">
        <v>3</v>
      </c>
      <c r="DE171" t="s">
        <v>3</v>
      </c>
      <c r="DF171">
        <f>ROUND(ROUND(AE171*AI171,2)*CX171,2)</f>
        <v>1298.1300000000001</v>
      </c>
      <c r="DG171">
        <f t="shared" ref="DG171:DG188" si="68">ROUND(ROUND(AF171,2)*CX171,2)</f>
        <v>0</v>
      </c>
      <c r="DH171">
        <f t="shared" ref="DH171:DH188" si="69">ROUND(ROUND(AG171,2)*CX171,2)</f>
        <v>0</v>
      </c>
      <c r="DI171">
        <f t="shared" si="60"/>
        <v>0</v>
      </c>
      <c r="DJ171">
        <f>DF171</f>
        <v>1298.1300000000001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ROW(Source!A94)</f>
        <v>94</v>
      </c>
      <c r="B172">
        <v>55929115</v>
      </c>
      <c r="C172">
        <v>55929237</v>
      </c>
      <c r="D172">
        <v>55459793</v>
      </c>
      <c r="E172">
        <v>1</v>
      </c>
      <c r="F172">
        <v>1</v>
      </c>
      <c r="G172">
        <v>1081</v>
      </c>
      <c r="H172">
        <v>3</v>
      </c>
      <c r="I172" t="s">
        <v>662</v>
      </c>
      <c r="J172" t="s">
        <v>663</v>
      </c>
      <c r="K172" t="s">
        <v>664</v>
      </c>
      <c r="L172">
        <v>1348</v>
      </c>
      <c r="N172">
        <v>1009</v>
      </c>
      <c r="O172" t="s">
        <v>538</v>
      </c>
      <c r="P172" t="s">
        <v>538</v>
      </c>
      <c r="Q172">
        <v>1000</v>
      </c>
      <c r="W172">
        <v>0</v>
      </c>
      <c r="X172">
        <v>-761454284</v>
      </c>
      <c r="Y172">
        <f>(AT172*1)</f>
        <v>1.0000000000000001E-5</v>
      </c>
      <c r="AA172">
        <v>1930745.04</v>
      </c>
      <c r="AB172">
        <v>0</v>
      </c>
      <c r="AC172">
        <v>0</v>
      </c>
      <c r="AD172">
        <v>0</v>
      </c>
      <c r="AE172">
        <v>64123.05</v>
      </c>
      <c r="AF172">
        <v>0</v>
      </c>
      <c r="AG172">
        <v>0</v>
      </c>
      <c r="AH172">
        <v>0</v>
      </c>
      <c r="AI172">
        <v>30.11</v>
      </c>
      <c r="AJ172">
        <v>1</v>
      </c>
      <c r="AK172">
        <v>1</v>
      </c>
      <c r="AL172">
        <v>1</v>
      </c>
      <c r="AM172">
        <v>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1.0000000000000001E-5</v>
      </c>
      <c r="AU172" t="s">
        <v>62</v>
      </c>
      <c r="AV172">
        <v>0</v>
      </c>
      <c r="AW172">
        <v>2</v>
      </c>
      <c r="AX172">
        <v>55929241</v>
      </c>
      <c r="AY172">
        <v>1</v>
      </c>
      <c r="AZ172">
        <v>0</v>
      </c>
      <c r="BA172">
        <v>219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ROUND(Y172*Source!I94,9)</f>
        <v>8.0000000000000007E-5</v>
      </c>
      <c r="CY172">
        <f>AA172</f>
        <v>1930745.04</v>
      </c>
      <c r="CZ172">
        <f>AE172</f>
        <v>64123.05</v>
      </c>
      <c r="DA172">
        <f>AI172</f>
        <v>30.11</v>
      </c>
      <c r="DB172">
        <f>ROUND((ROUND(AT172*CZ172,2)*1),6)</f>
        <v>0.64</v>
      </c>
      <c r="DC172">
        <f>ROUND((ROUND(AT172*AG172,2)*1),6)</f>
        <v>0</v>
      </c>
      <c r="DD172" t="s">
        <v>3</v>
      </c>
      <c r="DE172" t="s">
        <v>3</v>
      </c>
      <c r="DF172">
        <f>ROUND(ROUND(AE172*AI172,2)*CX172,2)</f>
        <v>154.46</v>
      </c>
      <c r="DG172">
        <f t="shared" si="68"/>
        <v>0</v>
      </c>
      <c r="DH172">
        <f t="shared" si="69"/>
        <v>0</v>
      </c>
      <c r="DI172">
        <f t="shared" si="60"/>
        <v>0</v>
      </c>
      <c r="DJ172">
        <f>DF172</f>
        <v>154.46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ROW(Source!A99)</f>
        <v>99</v>
      </c>
      <c r="B173">
        <v>55929113</v>
      </c>
      <c r="C173">
        <v>55929266</v>
      </c>
      <c r="D173">
        <v>55424304</v>
      </c>
      <c r="E173">
        <v>1081</v>
      </c>
      <c r="F173">
        <v>1</v>
      </c>
      <c r="G173">
        <v>1081</v>
      </c>
      <c r="H173">
        <v>1</v>
      </c>
      <c r="I173" t="s">
        <v>651</v>
      </c>
      <c r="J173" t="s">
        <v>3</v>
      </c>
      <c r="K173" t="s">
        <v>652</v>
      </c>
      <c r="L173">
        <v>1191</v>
      </c>
      <c r="N173">
        <v>1013</v>
      </c>
      <c r="O173" t="s">
        <v>653</v>
      </c>
      <c r="P173" t="s">
        <v>653</v>
      </c>
      <c r="Q173">
        <v>1</v>
      </c>
      <c r="W173">
        <v>0</v>
      </c>
      <c r="X173">
        <v>476480486</v>
      </c>
      <c r="Y173">
        <f>(AT173*1.2)</f>
        <v>11.16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9.3000000000000007</v>
      </c>
      <c r="AU173" t="s">
        <v>63</v>
      </c>
      <c r="AV173">
        <v>1</v>
      </c>
      <c r="AW173">
        <v>2</v>
      </c>
      <c r="AX173">
        <v>55929267</v>
      </c>
      <c r="AY173">
        <v>1</v>
      </c>
      <c r="AZ173">
        <v>0</v>
      </c>
      <c r="BA173">
        <v>221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U173">
        <f>ROUND(AT173*Source!I99*AH173*AL173,2)</f>
        <v>0</v>
      </c>
      <c r="CV173">
        <f>ROUND(Y173*Source!I99,9)</f>
        <v>66.959999999999994</v>
      </c>
      <c r="CW173">
        <v>0</v>
      </c>
      <c r="CX173">
        <f>ROUND(Y173*Source!I99,9)</f>
        <v>66.959999999999994</v>
      </c>
      <c r="CY173">
        <f>AD173</f>
        <v>0</v>
      </c>
      <c r="CZ173">
        <f>AH173</f>
        <v>0</v>
      </c>
      <c r="DA173">
        <f>AL173</f>
        <v>1</v>
      </c>
      <c r="DB173">
        <f>ROUND((ROUND(AT173*CZ173,2)*1.2),6)</f>
        <v>0</v>
      </c>
      <c r="DC173">
        <f>ROUND((ROUND(AT173*AG173,2)*1.2),6)</f>
        <v>0</v>
      </c>
      <c r="DD173" t="s">
        <v>3</v>
      </c>
      <c r="DE173" t="s">
        <v>3</v>
      </c>
      <c r="DF173">
        <f t="shared" ref="DF173:DF189" si="70">ROUND(ROUND(AE173,2)*CX173,2)</f>
        <v>0</v>
      </c>
      <c r="DG173">
        <f t="shared" si="68"/>
        <v>0</v>
      </c>
      <c r="DH173">
        <f t="shared" si="69"/>
        <v>0</v>
      </c>
      <c r="DI173">
        <f t="shared" si="60"/>
        <v>0</v>
      </c>
      <c r="DJ173">
        <f>DI173</f>
        <v>0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ROW(Source!A99)</f>
        <v>99</v>
      </c>
      <c r="B174">
        <v>55929113</v>
      </c>
      <c r="C174">
        <v>55929266</v>
      </c>
      <c r="D174">
        <v>55489513</v>
      </c>
      <c r="E174">
        <v>1</v>
      </c>
      <c r="F174">
        <v>1</v>
      </c>
      <c r="G174">
        <v>1081</v>
      </c>
      <c r="H174">
        <v>2</v>
      </c>
      <c r="I174" t="s">
        <v>654</v>
      </c>
      <c r="J174" t="s">
        <v>655</v>
      </c>
      <c r="K174" t="s">
        <v>656</v>
      </c>
      <c r="L174">
        <v>1368</v>
      </c>
      <c r="N174">
        <v>1011</v>
      </c>
      <c r="O174" t="s">
        <v>657</v>
      </c>
      <c r="P174" t="s">
        <v>657</v>
      </c>
      <c r="Q174">
        <v>1</v>
      </c>
      <c r="W174">
        <v>0</v>
      </c>
      <c r="X174">
        <v>-1520980008</v>
      </c>
      <c r="Y174">
        <f>(AT174*1.2)</f>
        <v>0.48</v>
      </c>
      <c r="AA174">
        <v>0</v>
      </c>
      <c r="AB174">
        <v>120.23</v>
      </c>
      <c r="AC174">
        <v>13.21</v>
      </c>
      <c r="AD174">
        <v>0</v>
      </c>
      <c r="AE174">
        <v>0</v>
      </c>
      <c r="AF174">
        <v>114.83</v>
      </c>
      <c r="AG174">
        <v>12.62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-2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0.4</v>
      </c>
      <c r="AU174" t="s">
        <v>63</v>
      </c>
      <c r="AV174">
        <v>0</v>
      </c>
      <c r="AW174">
        <v>2</v>
      </c>
      <c r="AX174">
        <v>55929268</v>
      </c>
      <c r="AY174">
        <v>1</v>
      </c>
      <c r="AZ174">
        <v>0</v>
      </c>
      <c r="BA174">
        <v>222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f>ROUND(Y174*Source!I99*DO174,9)</f>
        <v>36.345599999999997</v>
      </c>
      <c r="CX174">
        <f>ROUND(Y174*Source!I99,9)</f>
        <v>2.88</v>
      </c>
      <c r="CY174">
        <f>AB174</f>
        <v>120.23</v>
      </c>
      <c r="CZ174">
        <f>AF174</f>
        <v>114.83</v>
      </c>
      <c r="DA174">
        <f>AJ174</f>
        <v>1</v>
      </c>
      <c r="DB174">
        <f>ROUND((ROUND(AT174*CZ174,2)*1.2),6)</f>
        <v>55.116</v>
      </c>
      <c r="DC174">
        <f>ROUND((ROUND(AT174*AG174,2)*1.2),6)</f>
        <v>6.06</v>
      </c>
      <c r="DD174" t="s">
        <v>3</v>
      </c>
      <c r="DE174" t="s">
        <v>3</v>
      </c>
      <c r="DF174">
        <f t="shared" si="70"/>
        <v>0</v>
      </c>
      <c r="DG174">
        <f t="shared" si="68"/>
        <v>330.71</v>
      </c>
      <c r="DH174">
        <f t="shared" si="69"/>
        <v>36.35</v>
      </c>
      <c r="DI174">
        <f t="shared" si="60"/>
        <v>0</v>
      </c>
      <c r="DJ174">
        <f>DG174</f>
        <v>330.71</v>
      </c>
      <c r="DK174">
        <v>0</v>
      </c>
      <c r="DL174" t="s">
        <v>658</v>
      </c>
      <c r="DM174">
        <v>0</v>
      </c>
      <c r="DN174" t="s">
        <v>653</v>
      </c>
      <c r="DO174">
        <v>12.62</v>
      </c>
    </row>
    <row r="175" spans="1:119" x14ac:dyDescent="0.2">
      <c r="A175">
        <f>ROW(Source!A99)</f>
        <v>99</v>
      </c>
      <c r="B175">
        <v>55929113</v>
      </c>
      <c r="C175">
        <v>55929266</v>
      </c>
      <c r="D175">
        <v>55459261</v>
      </c>
      <c r="E175">
        <v>1</v>
      </c>
      <c r="F175">
        <v>1</v>
      </c>
      <c r="G175">
        <v>1081</v>
      </c>
      <c r="H175">
        <v>3</v>
      </c>
      <c r="I175" t="s">
        <v>665</v>
      </c>
      <c r="J175" t="s">
        <v>666</v>
      </c>
      <c r="K175" t="s">
        <v>667</v>
      </c>
      <c r="L175">
        <v>1348</v>
      </c>
      <c r="N175">
        <v>1009</v>
      </c>
      <c r="O175" t="s">
        <v>538</v>
      </c>
      <c r="P175" t="s">
        <v>538</v>
      </c>
      <c r="Q175">
        <v>1000</v>
      </c>
      <c r="W175">
        <v>0</v>
      </c>
      <c r="X175">
        <v>-2092697376</v>
      </c>
      <c r="Y175">
        <f t="shared" ref="Y175:Y187" si="71">(AT175*1)</f>
        <v>2.9999999999999997E-4</v>
      </c>
      <c r="AA175">
        <v>1219.68</v>
      </c>
      <c r="AB175">
        <v>0</v>
      </c>
      <c r="AC175">
        <v>0</v>
      </c>
      <c r="AD175">
        <v>0</v>
      </c>
      <c r="AE175">
        <v>1219.68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2.9999999999999997E-4</v>
      </c>
      <c r="AU175" t="s">
        <v>62</v>
      </c>
      <c r="AV175">
        <v>0</v>
      </c>
      <c r="AW175">
        <v>2</v>
      </c>
      <c r="AX175">
        <v>55929269</v>
      </c>
      <c r="AY175">
        <v>1</v>
      </c>
      <c r="AZ175">
        <v>0</v>
      </c>
      <c r="BA175">
        <v>223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ROUND(Y175*Source!I99,9)</f>
        <v>1.8E-3</v>
      </c>
      <c r="CY175">
        <f t="shared" ref="CY175:CY187" si="72">AA175</f>
        <v>1219.68</v>
      </c>
      <c r="CZ175">
        <f t="shared" ref="CZ175:CZ187" si="73">AE175</f>
        <v>1219.68</v>
      </c>
      <c r="DA175">
        <f t="shared" ref="DA175:DA187" si="74">AI175</f>
        <v>1</v>
      </c>
      <c r="DB175">
        <f t="shared" ref="DB175:DB187" si="75">ROUND((ROUND(AT175*CZ175,2)*1),6)</f>
        <v>0.37</v>
      </c>
      <c r="DC175">
        <f t="shared" ref="DC175:DC187" si="76">ROUND((ROUND(AT175*AG175,2)*1),6)</f>
        <v>0</v>
      </c>
      <c r="DD175" t="s">
        <v>3</v>
      </c>
      <c r="DE175" t="s">
        <v>3</v>
      </c>
      <c r="DF175">
        <f t="shared" si="70"/>
        <v>2.2000000000000002</v>
      </c>
      <c r="DG175">
        <f t="shared" si="68"/>
        <v>0</v>
      </c>
      <c r="DH175">
        <f t="shared" si="69"/>
        <v>0</v>
      </c>
      <c r="DI175">
        <f t="shared" si="60"/>
        <v>0</v>
      </c>
      <c r="DJ175">
        <f t="shared" ref="DJ175:DJ187" si="77">DF175</f>
        <v>2.2000000000000002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ROW(Source!A99)</f>
        <v>99</v>
      </c>
      <c r="B176">
        <v>55929113</v>
      </c>
      <c r="C176">
        <v>55929266</v>
      </c>
      <c r="D176">
        <v>55461230</v>
      </c>
      <c r="E176">
        <v>1</v>
      </c>
      <c r="F176">
        <v>1</v>
      </c>
      <c r="G176">
        <v>1081</v>
      </c>
      <c r="H176">
        <v>3</v>
      </c>
      <c r="I176" t="s">
        <v>668</v>
      </c>
      <c r="J176" t="s">
        <v>669</v>
      </c>
      <c r="K176" t="s">
        <v>670</v>
      </c>
      <c r="L176">
        <v>1346</v>
      </c>
      <c r="N176">
        <v>1009</v>
      </c>
      <c r="O176" t="s">
        <v>175</v>
      </c>
      <c r="P176" t="s">
        <v>175</v>
      </c>
      <c r="Q176">
        <v>1</v>
      </c>
      <c r="W176">
        <v>0</v>
      </c>
      <c r="X176">
        <v>1561715650</v>
      </c>
      <c r="Y176">
        <f t="shared" si="71"/>
        <v>0.03</v>
      </c>
      <c r="AA176">
        <v>15.11</v>
      </c>
      <c r="AB176">
        <v>0</v>
      </c>
      <c r="AC176">
        <v>0</v>
      </c>
      <c r="AD176">
        <v>0</v>
      </c>
      <c r="AE176">
        <v>15.11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0.03</v>
      </c>
      <c r="AU176" t="s">
        <v>62</v>
      </c>
      <c r="AV176">
        <v>0</v>
      </c>
      <c r="AW176">
        <v>2</v>
      </c>
      <c r="AX176">
        <v>55929270</v>
      </c>
      <c r="AY176">
        <v>1</v>
      </c>
      <c r="AZ176">
        <v>0</v>
      </c>
      <c r="BA176">
        <v>224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ROUND(Y176*Source!I99,9)</f>
        <v>0.18</v>
      </c>
      <c r="CY176">
        <f t="shared" si="72"/>
        <v>15.11</v>
      </c>
      <c r="CZ176">
        <f t="shared" si="73"/>
        <v>15.11</v>
      </c>
      <c r="DA176">
        <f t="shared" si="74"/>
        <v>1</v>
      </c>
      <c r="DB176">
        <f t="shared" si="75"/>
        <v>0.45</v>
      </c>
      <c r="DC176">
        <f t="shared" si="76"/>
        <v>0</v>
      </c>
      <c r="DD176" t="s">
        <v>3</v>
      </c>
      <c r="DE176" t="s">
        <v>3</v>
      </c>
      <c r="DF176">
        <f t="shared" si="70"/>
        <v>2.72</v>
      </c>
      <c r="DG176">
        <f t="shared" si="68"/>
        <v>0</v>
      </c>
      <c r="DH176">
        <f t="shared" si="69"/>
        <v>0</v>
      </c>
      <c r="DI176">
        <f t="shared" si="60"/>
        <v>0</v>
      </c>
      <c r="DJ176">
        <f t="shared" si="77"/>
        <v>2.72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ROW(Source!A99)</f>
        <v>99</v>
      </c>
      <c r="B177">
        <v>55929113</v>
      </c>
      <c r="C177">
        <v>55929266</v>
      </c>
      <c r="D177">
        <v>55459400</v>
      </c>
      <c r="E177">
        <v>1</v>
      </c>
      <c r="F177">
        <v>1</v>
      </c>
      <c r="G177">
        <v>1081</v>
      </c>
      <c r="H177">
        <v>3</v>
      </c>
      <c r="I177" t="s">
        <v>671</v>
      </c>
      <c r="J177" t="s">
        <v>672</v>
      </c>
      <c r="K177" t="s">
        <v>673</v>
      </c>
      <c r="L177">
        <v>1346</v>
      </c>
      <c r="N177">
        <v>1009</v>
      </c>
      <c r="O177" t="s">
        <v>175</v>
      </c>
      <c r="P177" t="s">
        <v>175</v>
      </c>
      <c r="Q177">
        <v>1</v>
      </c>
      <c r="W177">
        <v>0</v>
      </c>
      <c r="X177">
        <v>-2129869794</v>
      </c>
      <c r="Y177">
        <f t="shared" si="71"/>
        <v>0.01</v>
      </c>
      <c r="AA177">
        <v>16.690000000000001</v>
      </c>
      <c r="AB177">
        <v>0</v>
      </c>
      <c r="AC177">
        <v>0</v>
      </c>
      <c r="AD177">
        <v>0</v>
      </c>
      <c r="AE177">
        <v>16.690000000000001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0.01</v>
      </c>
      <c r="AU177" t="s">
        <v>62</v>
      </c>
      <c r="AV177">
        <v>0</v>
      </c>
      <c r="AW177">
        <v>2</v>
      </c>
      <c r="AX177">
        <v>55929271</v>
      </c>
      <c r="AY177">
        <v>1</v>
      </c>
      <c r="AZ177">
        <v>0</v>
      </c>
      <c r="BA177">
        <v>225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ROUND(Y177*Source!I99,9)</f>
        <v>0.06</v>
      </c>
      <c r="CY177">
        <f t="shared" si="72"/>
        <v>16.690000000000001</v>
      </c>
      <c r="CZ177">
        <f t="shared" si="73"/>
        <v>16.690000000000001</v>
      </c>
      <c r="DA177">
        <f t="shared" si="74"/>
        <v>1</v>
      </c>
      <c r="DB177">
        <f t="shared" si="75"/>
        <v>0.17</v>
      </c>
      <c r="DC177">
        <f t="shared" si="76"/>
        <v>0</v>
      </c>
      <c r="DD177" t="s">
        <v>3</v>
      </c>
      <c r="DE177" t="s">
        <v>3</v>
      </c>
      <c r="DF177">
        <f t="shared" si="70"/>
        <v>1</v>
      </c>
      <c r="DG177">
        <f t="shared" si="68"/>
        <v>0</v>
      </c>
      <c r="DH177">
        <f t="shared" si="69"/>
        <v>0</v>
      </c>
      <c r="DI177">
        <f t="shared" si="60"/>
        <v>0</v>
      </c>
      <c r="DJ177">
        <f t="shared" si="77"/>
        <v>1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ROW(Source!A99)</f>
        <v>99</v>
      </c>
      <c r="B178">
        <v>55929113</v>
      </c>
      <c r="C178">
        <v>55929266</v>
      </c>
      <c r="D178">
        <v>55459485</v>
      </c>
      <c r="E178">
        <v>1</v>
      </c>
      <c r="F178">
        <v>1</v>
      </c>
      <c r="G178">
        <v>1081</v>
      </c>
      <c r="H178">
        <v>3</v>
      </c>
      <c r="I178" t="s">
        <v>674</v>
      </c>
      <c r="J178" t="s">
        <v>675</v>
      </c>
      <c r="K178" t="s">
        <v>676</v>
      </c>
      <c r="L178">
        <v>1348</v>
      </c>
      <c r="N178">
        <v>1009</v>
      </c>
      <c r="O178" t="s">
        <v>538</v>
      </c>
      <c r="P178" t="s">
        <v>538</v>
      </c>
      <c r="Q178">
        <v>1000</v>
      </c>
      <c r="W178">
        <v>0</v>
      </c>
      <c r="X178">
        <v>1193527006</v>
      </c>
      <c r="Y178">
        <f t="shared" si="71"/>
        <v>2.0000000000000002E-5</v>
      </c>
      <c r="AA178">
        <v>17722.25</v>
      </c>
      <c r="AB178">
        <v>0</v>
      </c>
      <c r="AC178">
        <v>0</v>
      </c>
      <c r="AD178">
        <v>0</v>
      </c>
      <c r="AE178">
        <v>17722.25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2.0000000000000002E-5</v>
      </c>
      <c r="AU178" t="s">
        <v>62</v>
      </c>
      <c r="AV178">
        <v>0</v>
      </c>
      <c r="AW178">
        <v>2</v>
      </c>
      <c r="AX178">
        <v>55929272</v>
      </c>
      <c r="AY178">
        <v>1</v>
      </c>
      <c r="AZ178">
        <v>0</v>
      </c>
      <c r="BA178">
        <v>226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ROUND(Y178*Source!I99,9)</f>
        <v>1.2E-4</v>
      </c>
      <c r="CY178">
        <f t="shared" si="72"/>
        <v>17722.25</v>
      </c>
      <c r="CZ178">
        <f t="shared" si="73"/>
        <v>17722.25</v>
      </c>
      <c r="DA178">
        <f t="shared" si="74"/>
        <v>1</v>
      </c>
      <c r="DB178">
        <f t="shared" si="75"/>
        <v>0.35</v>
      </c>
      <c r="DC178">
        <f t="shared" si="76"/>
        <v>0</v>
      </c>
      <c r="DD178" t="s">
        <v>3</v>
      </c>
      <c r="DE178" t="s">
        <v>3</v>
      </c>
      <c r="DF178">
        <f t="shared" si="70"/>
        <v>2.13</v>
      </c>
      <c r="DG178">
        <f t="shared" si="68"/>
        <v>0</v>
      </c>
      <c r="DH178">
        <f t="shared" si="69"/>
        <v>0</v>
      </c>
      <c r="DI178">
        <f t="shared" si="60"/>
        <v>0</v>
      </c>
      <c r="DJ178">
        <f t="shared" si="77"/>
        <v>2.13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ROW(Source!A99)</f>
        <v>99</v>
      </c>
      <c r="B179">
        <v>55929113</v>
      </c>
      <c r="C179">
        <v>55929266</v>
      </c>
      <c r="D179">
        <v>55466000</v>
      </c>
      <c r="E179">
        <v>1</v>
      </c>
      <c r="F179">
        <v>1</v>
      </c>
      <c r="G179">
        <v>1081</v>
      </c>
      <c r="H179">
        <v>3</v>
      </c>
      <c r="I179" t="s">
        <v>677</v>
      </c>
      <c r="J179" t="s">
        <v>678</v>
      </c>
      <c r="K179" t="s">
        <v>679</v>
      </c>
      <c r="L179">
        <v>1355</v>
      </c>
      <c r="N179">
        <v>1010</v>
      </c>
      <c r="O179" t="s">
        <v>60</v>
      </c>
      <c r="P179" t="s">
        <v>60</v>
      </c>
      <c r="Q179">
        <v>100</v>
      </c>
      <c r="W179">
        <v>0</v>
      </c>
      <c r="X179">
        <v>436393287</v>
      </c>
      <c r="Y179">
        <f t="shared" si="71"/>
        <v>0.1</v>
      </c>
      <c r="AA179">
        <v>120.19</v>
      </c>
      <c r="AB179">
        <v>0</v>
      </c>
      <c r="AC179">
        <v>0</v>
      </c>
      <c r="AD179">
        <v>0</v>
      </c>
      <c r="AE179">
        <v>120.19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0.1</v>
      </c>
      <c r="AU179" t="s">
        <v>62</v>
      </c>
      <c r="AV179">
        <v>0</v>
      </c>
      <c r="AW179">
        <v>2</v>
      </c>
      <c r="AX179">
        <v>55929273</v>
      </c>
      <c r="AY179">
        <v>1</v>
      </c>
      <c r="AZ179">
        <v>0</v>
      </c>
      <c r="BA179">
        <v>227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ROUND(Y179*Source!I99,9)</f>
        <v>0.6</v>
      </c>
      <c r="CY179">
        <f t="shared" si="72"/>
        <v>120.19</v>
      </c>
      <c r="CZ179">
        <f t="shared" si="73"/>
        <v>120.19</v>
      </c>
      <c r="DA179">
        <f t="shared" si="74"/>
        <v>1</v>
      </c>
      <c r="DB179">
        <f t="shared" si="75"/>
        <v>12.02</v>
      </c>
      <c r="DC179">
        <f t="shared" si="76"/>
        <v>0</v>
      </c>
      <c r="DD179" t="s">
        <v>3</v>
      </c>
      <c r="DE179" t="s">
        <v>3</v>
      </c>
      <c r="DF179">
        <f t="shared" si="70"/>
        <v>72.11</v>
      </c>
      <c r="DG179">
        <f t="shared" si="68"/>
        <v>0</v>
      </c>
      <c r="DH179">
        <f t="shared" si="69"/>
        <v>0</v>
      </c>
      <c r="DI179">
        <f t="shared" si="60"/>
        <v>0</v>
      </c>
      <c r="DJ179">
        <f t="shared" si="77"/>
        <v>72.11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ROW(Source!A99)</f>
        <v>99</v>
      </c>
      <c r="B180">
        <v>55929113</v>
      </c>
      <c r="C180">
        <v>55929266</v>
      </c>
      <c r="D180">
        <v>55466111</v>
      </c>
      <c r="E180">
        <v>1</v>
      </c>
      <c r="F180">
        <v>1</v>
      </c>
      <c r="G180">
        <v>1081</v>
      </c>
      <c r="H180">
        <v>3</v>
      </c>
      <c r="I180" t="s">
        <v>173</v>
      </c>
      <c r="J180" t="s">
        <v>176</v>
      </c>
      <c r="K180" t="s">
        <v>174</v>
      </c>
      <c r="L180">
        <v>1346</v>
      </c>
      <c r="N180">
        <v>1009</v>
      </c>
      <c r="O180" t="s">
        <v>175</v>
      </c>
      <c r="P180" t="s">
        <v>175</v>
      </c>
      <c r="Q180">
        <v>1</v>
      </c>
      <c r="W180">
        <v>0</v>
      </c>
      <c r="X180">
        <v>-2097101800</v>
      </c>
      <c r="Y180">
        <f t="shared" si="71"/>
        <v>0.3</v>
      </c>
      <c r="AA180">
        <v>31.08</v>
      </c>
      <c r="AB180">
        <v>0</v>
      </c>
      <c r="AC180">
        <v>0</v>
      </c>
      <c r="AD180">
        <v>0</v>
      </c>
      <c r="AE180">
        <v>31.08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 t="s">
        <v>3</v>
      </c>
      <c r="AT180">
        <v>0.3</v>
      </c>
      <c r="AU180" t="s">
        <v>62</v>
      </c>
      <c r="AV180">
        <v>0</v>
      </c>
      <c r="AW180">
        <v>1</v>
      </c>
      <c r="AX180">
        <v>-1</v>
      </c>
      <c r="AY180">
        <v>0</v>
      </c>
      <c r="AZ180">
        <v>0</v>
      </c>
      <c r="BA180" t="s">
        <v>3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ROUND(Y180*Source!I99,9)</f>
        <v>1.8</v>
      </c>
      <c r="CY180">
        <f t="shared" si="72"/>
        <v>31.08</v>
      </c>
      <c r="CZ180">
        <f t="shared" si="73"/>
        <v>31.08</v>
      </c>
      <c r="DA180">
        <f t="shared" si="74"/>
        <v>1</v>
      </c>
      <c r="DB180">
        <f t="shared" si="75"/>
        <v>9.32</v>
      </c>
      <c r="DC180">
        <f t="shared" si="76"/>
        <v>0</v>
      </c>
      <c r="DD180" t="s">
        <v>3</v>
      </c>
      <c r="DE180" t="s">
        <v>3</v>
      </c>
      <c r="DF180">
        <f t="shared" si="70"/>
        <v>55.94</v>
      </c>
      <c r="DG180">
        <f t="shared" si="68"/>
        <v>0</v>
      </c>
      <c r="DH180">
        <f t="shared" si="69"/>
        <v>0</v>
      </c>
      <c r="DI180">
        <f t="shared" si="60"/>
        <v>0</v>
      </c>
      <c r="DJ180">
        <f t="shared" si="77"/>
        <v>55.94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ROW(Source!A99)</f>
        <v>99</v>
      </c>
      <c r="B181">
        <v>55929113</v>
      </c>
      <c r="C181">
        <v>55929266</v>
      </c>
      <c r="D181">
        <v>55459793</v>
      </c>
      <c r="E181">
        <v>1</v>
      </c>
      <c r="F181">
        <v>1</v>
      </c>
      <c r="G181">
        <v>1081</v>
      </c>
      <c r="H181">
        <v>3</v>
      </c>
      <c r="I181" t="s">
        <v>662</v>
      </c>
      <c r="J181" t="s">
        <v>663</v>
      </c>
      <c r="K181" t="s">
        <v>664</v>
      </c>
      <c r="L181">
        <v>1348</v>
      </c>
      <c r="N181">
        <v>1009</v>
      </c>
      <c r="O181" t="s">
        <v>538</v>
      </c>
      <c r="P181" t="s">
        <v>538</v>
      </c>
      <c r="Q181">
        <v>1000</v>
      </c>
      <c r="W181">
        <v>0</v>
      </c>
      <c r="X181">
        <v>-761454284</v>
      </c>
      <c r="Y181">
        <f t="shared" si="71"/>
        <v>6.0000000000000002E-5</v>
      </c>
      <c r="AA181">
        <v>64123.05</v>
      </c>
      <c r="AB181">
        <v>0</v>
      </c>
      <c r="AC181">
        <v>0</v>
      </c>
      <c r="AD181">
        <v>0</v>
      </c>
      <c r="AE181">
        <v>64123.05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6.0000000000000002E-5</v>
      </c>
      <c r="AU181" t="s">
        <v>62</v>
      </c>
      <c r="AV181">
        <v>0</v>
      </c>
      <c r="AW181">
        <v>2</v>
      </c>
      <c r="AX181">
        <v>55929274</v>
      </c>
      <c r="AY181">
        <v>1</v>
      </c>
      <c r="AZ181">
        <v>0</v>
      </c>
      <c r="BA181">
        <v>228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ROUND(Y181*Source!I99,9)</f>
        <v>3.6000000000000002E-4</v>
      </c>
      <c r="CY181">
        <f t="shared" si="72"/>
        <v>64123.05</v>
      </c>
      <c r="CZ181">
        <f t="shared" si="73"/>
        <v>64123.05</v>
      </c>
      <c r="DA181">
        <f t="shared" si="74"/>
        <v>1</v>
      </c>
      <c r="DB181">
        <f t="shared" si="75"/>
        <v>3.85</v>
      </c>
      <c r="DC181">
        <f t="shared" si="76"/>
        <v>0</v>
      </c>
      <c r="DD181" t="s">
        <v>3</v>
      </c>
      <c r="DE181" t="s">
        <v>3</v>
      </c>
      <c r="DF181">
        <f t="shared" si="70"/>
        <v>23.08</v>
      </c>
      <c r="DG181">
        <f t="shared" si="68"/>
        <v>0</v>
      </c>
      <c r="DH181">
        <f t="shared" si="69"/>
        <v>0</v>
      </c>
      <c r="DI181">
        <f t="shared" si="60"/>
        <v>0</v>
      </c>
      <c r="DJ181">
        <f t="shared" si="77"/>
        <v>23.08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ROW(Source!A99)</f>
        <v>99</v>
      </c>
      <c r="B182">
        <v>55929113</v>
      </c>
      <c r="C182">
        <v>55929266</v>
      </c>
      <c r="D182">
        <v>55459801</v>
      </c>
      <c r="E182">
        <v>1</v>
      </c>
      <c r="F182">
        <v>1</v>
      </c>
      <c r="G182">
        <v>1081</v>
      </c>
      <c r="H182">
        <v>3</v>
      </c>
      <c r="I182" t="s">
        <v>680</v>
      </c>
      <c r="J182" t="s">
        <v>681</v>
      </c>
      <c r="K182" t="s">
        <v>682</v>
      </c>
      <c r="L182">
        <v>1348</v>
      </c>
      <c r="N182">
        <v>1009</v>
      </c>
      <c r="O182" t="s">
        <v>538</v>
      </c>
      <c r="P182" t="s">
        <v>538</v>
      </c>
      <c r="Q182">
        <v>1000</v>
      </c>
      <c r="W182">
        <v>0</v>
      </c>
      <c r="X182">
        <v>-148386787</v>
      </c>
      <c r="Y182">
        <f t="shared" si="71"/>
        <v>1E-4</v>
      </c>
      <c r="AA182">
        <v>81241.14</v>
      </c>
      <c r="AB182">
        <v>0</v>
      </c>
      <c r="AC182">
        <v>0</v>
      </c>
      <c r="AD182">
        <v>0</v>
      </c>
      <c r="AE182">
        <v>81241.14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-2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1E-4</v>
      </c>
      <c r="AU182" t="s">
        <v>62</v>
      </c>
      <c r="AV182">
        <v>0</v>
      </c>
      <c r="AW182">
        <v>2</v>
      </c>
      <c r="AX182">
        <v>55929275</v>
      </c>
      <c r="AY182">
        <v>1</v>
      </c>
      <c r="AZ182">
        <v>0</v>
      </c>
      <c r="BA182">
        <v>229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ROUND(Y182*Source!I99,9)</f>
        <v>5.9999999999999995E-4</v>
      </c>
      <c r="CY182">
        <f t="shared" si="72"/>
        <v>81241.14</v>
      </c>
      <c r="CZ182">
        <f t="shared" si="73"/>
        <v>81241.14</v>
      </c>
      <c r="DA182">
        <f t="shared" si="74"/>
        <v>1</v>
      </c>
      <c r="DB182">
        <f t="shared" si="75"/>
        <v>8.1199999999999992</v>
      </c>
      <c r="DC182">
        <f t="shared" si="76"/>
        <v>0</v>
      </c>
      <c r="DD182" t="s">
        <v>3</v>
      </c>
      <c r="DE182" t="s">
        <v>3</v>
      </c>
      <c r="DF182">
        <f t="shared" si="70"/>
        <v>48.74</v>
      </c>
      <c r="DG182">
        <f t="shared" si="68"/>
        <v>0</v>
      </c>
      <c r="DH182">
        <f t="shared" si="69"/>
        <v>0</v>
      </c>
      <c r="DI182">
        <f t="shared" si="60"/>
        <v>0</v>
      </c>
      <c r="DJ182">
        <f t="shared" si="77"/>
        <v>48.74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ROW(Source!A99)</f>
        <v>99</v>
      </c>
      <c r="B183">
        <v>55929113</v>
      </c>
      <c r="C183">
        <v>55929266</v>
      </c>
      <c r="D183">
        <v>55482166</v>
      </c>
      <c r="E183">
        <v>1</v>
      </c>
      <c r="F183">
        <v>1</v>
      </c>
      <c r="G183">
        <v>1081</v>
      </c>
      <c r="H183">
        <v>3</v>
      </c>
      <c r="I183" t="s">
        <v>683</v>
      </c>
      <c r="J183" t="s">
        <v>684</v>
      </c>
      <c r="K183" t="s">
        <v>685</v>
      </c>
      <c r="L183">
        <v>1301</v>
      </c>
      <c r="N183">
        <v>1003</v>
      </c>
      <c r="O183" t="s">
        <v>486</v>
      </c>
      <c r="P183" t="s">
        <v>486</v>
      </c>
      <c r="Q183">
        <v>1</v>
      </c>
      <c r="W183">
        <v>0</v>
      </c>
      <c r="X183">
        <v>876831867</v>
      </c>
      <c r="Y183">
        <f t="shared" si="71"/>
        <v>5.91</v>
      </c>
      <c r="AA183">
        <v>0.69</v>
      </c>
      <c r="AB183">
        <v>0</v>
      </c>
      <c r="AC183">
        <v>0</v>
      </c>
      <c r="AD183">
        <v>0</v>
      </c>
      <c r="AE183">
        <v>0.69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5.91</v>
      </c>
      <c r="AU183" t="s">
        <v>62</v>
      </c>
      <c r="AV183">
        <v>0</v>
      </c>
      <c r="AW183">
        <v>2</v>
      </c>
      <c r="AX183">
        <v>55929276</v>
      </c>
      <c r="AY183">
        <v>1</v>
      </c>
      <c r="AZ183">
        <v>0</v>
      </c>
      <c r="BA183">
        <v>230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v>0</v>
      </c>
      <c r="CX183">
        <f>ROUND(Y183*Source!I99,9)</f>
        <v>35.46</v>
      </c>
      <c r="CY183">
        <f t="shared" si="72"/>
        <v>0.69</v>
      </c>
      <c r="CZ183">
        <f t="shared" si="73"/>
        <v>0.69</v>
      </c>
      <c r="DA183">
        <f t="shared" si="74"/>
        <v>1</v>
      </c>
      <c r="DB183">
        <f t="shared" si="75"/>
        <v>4.08</v>
      </c>
      <c r="DC183">
        <f t="shared" si="76"/>
        <v>0</v>
      </c>
      <c r="DD183" t="s">
        <v>3</v>
      </c>
      <c r="DE183" t="s">
        <v>3</v>
      </c>
      <c r="DF183">
        <f t="shared" si="70"/>
        <v>24.47</v>
      </c>
      <c r="DG183">
        <f t="shared" si="68"/>
        <v>0</v>
      </c>
      <c r="DH183">
        <f t="shared" si="69"/>
        <v>0</v>
      </c>
      <c r="DI183">
        <f t="shared" si="60"/>
        <v>0</v>
      </c>
      <c r="DJ183">
        <f t="shared" si="77"/>
        <v>24.47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ROW(Source!A99)</f>
        <v>99</v>
      </c>
      <c r="B184">
        <v>55929113</v>
      </c>
      <c r="C184">
        <v>55929266</v>
      </c>
      <c r="D184">
        <v>55482233</v>
      </c>
      <c r="E184">
        <v>1</v>
      </c>
      <c r="F184">
        <v>1</v>
      </c>
      <c r="G184">
        <v>1081</v>
      </c>
      <c r="H184">
        <v>3</v>
      </c>
      <c r="I184" t="s">
        <v>686</v>
      </c>
      <c r="J184" t="s">
        <v>687</v>
      </c>
      <c r="K184" t="s">
        <v>688</v>
      </c>
      <c r="L184">
        <v>1346</v>
      </c>
      <c r="N184">
        <v>1009</v>
      </c>
      <c r="O184" t="s">
        <v>175</v>
      </c>
      <c r="P184" t="s">
        <v>175</v>
      </c>
      <c r="Q184">
        <v>1</v>
      </c>
      <c r="W184">
        <v>0</v>
      </c>
      <c r="X184">
        <v>1566362712</v>
      </c>
      <c r="Y184">
        <f t="shared" si="71"/>
        <v>0.02</v>
      </c>
      <c r="AA184">
        <v>493.08</v>
      </c>
      <c r="AB184">
        <v>0</v>
      </c>
      <c r="AC184">
        <v>0</v>
      </c>
      <c r="AD184">
        <v>0</v>
      </c>
      <c r="AE184">
        <v>493.08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-2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0.02</v>
      </c>
      <c r="AU184" t="s">
        <v>62</v>
      </c>
      <c r="AV184">
        <v>0</v>
      </c>
      <c r="AW184">
        <v>2</v>
      </c>
      <c r="AX184">
        <v>55929277</v>
      </c>
      <c r="AY184">
        <v>1</v>
      </c>
      <c r="AZ184">
        <v>0</v>
      </c>
      <c r="BA184">
        <v>231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ROUND(Y184*Source!I99,9)</f>
        <v>0.12</v>
      </c>
      <c r="CY184">
        <f t="shared" si="72"/>
        <v>493.08</v>
      </c>
      <c r="CZ184">
        <f t="shared" si="73"/>
        <v>493.08</v>
      </c>
      <c r="DA184">
        <f t="shared" si="74"/>
        <v>1</v>
      </c>
      <c r="DB184">
        <f t="shared" si="75"/>
        <v>9.86</v>
      </c>
      <c r="DC184">
        <f t="shared" si="76"/>
        <v>0</v>
      </c>
      <c r="DD184" t="s">
        <v>3</v>
      </c>
      <c r="DE184" t="s">
        <v>3</v>
      </c>
      <c r="DF184">
        <f t="shared" si="70"/>
        <v>59.17</v>
      </c>
      <c r="DG184">
        <f t="shared" si="68"/>
        <v>0</v>
      </c>
      <c r="DH184">
        <f t="shared" si="69"/>
        <v>0</v>
      </c>
      <c r="DI184">
        <f t="shared" si="60"/>
        <v>0</v>
      </c>
      <c r="DJ184">
        <f t="shared" si="77"/>
        <v>59.17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ROW(Source!A99)</f>
        <v>99</v>
      </c>
      <c r="B185">
        <v>55929113</v>
      </c>
      <c r="C185">
        <v>55929266</v>
      </c>
      <c r="D185">
        <v>55481799</v>
      </c>
      <c r="E185">
        <v>1</v>
      </c>
      <c r="F185">
        <v>1</v>
      </c>
      <c r="G185">
        <v>1081</v>
      </c>
      <c r="H185">
        <v>3</v>
      </c>
      <c r="I185" t="s">
        <v>689</v>
      </c>
      <c r="J185" t="s">
        <v>690</v>
      </c>
      <c r="K185" t="s">
        <v>691</v>
      </c>
      <c r="L185">
        <v>1355</v>
      </c>
      <c r="N185">
        <v>1010</v>
      </c>
      <c r="O185" t="s">
        <v>60</v>
      </c>
      <c r="P185" t="s">
        <v>60</v>
      </c>
      <c r="Q185">
        <v>100</v>
      </c>
      <c r="W185">
        <v>0</v>
      </c>
      <c r="X185">
        <v>-846071348</v>
      </c>
      <c r="Y185">
        <f t="shared" si="71"/>
        <v>0.04</v>
      </c>
      <c r="AA185">
        <v>413.16</v>
      </c>
      <c r="AB185">
        <v>0</v>
      </c>
      <c r="AC185">
        <v>0</v>
      </c>
      <c r="AD185">
        <v>0</v>
      </c>
      <c r="AE185">
        <v>413.16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-2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0.04</v>
      </c>
      <c r="AU185" t="s">
        <v>62</v>
      </c>
      <c r="AV185">
        <v>0</v>
      </c>
      <c r="AW185">
        <v>2</v>
      </c>
      <c r="AX185">
        <v>55929278</v>
      </c>
      <c r="AY185">
        <v>1</v>
      </c>
      <c r="AZ185">
        <v>0</v>
      </c>
      <c r="BA185">
        <v>232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ROUND(Y185*Source!I99,9)</f>
        <v>0.24</v>
      </c>
      <c r="CY185">
        <f t="shared" si="72"/>
        <v>413.16</v>
      </c>
      <c r="CZ185">
        <f t="shared" si="73"/>
        <v>413.16</v>
      </c>
      <c r="DA185">
        <f t="shared" si="74"/>
        <v>1</v>
      </c>
      <c r="DB185">
        <f t="shared" si="75"/>
        <v>16.53</v>
      </c>
      <c r="DC185">
        <f t="shared" si="76"/>
        <v>0</v>
      </c>
      <c r="DD185" t="s">
        <v>3</v>
      </c>
      <c r="DE185" t="s">
        <v>3</v>
      </c>
      <c r="DF185">
        <f t="shared" si="70"/>
        <v>99.16</v>
      </c>
      <c r="DG185">
        <f t="shared" si="68"/>
        <v>0</v>
      </c>
      <c r="DH185">
        <f t="shared" si="69"/>
        <v>0</v>
      </c>
      <c r="DI185">
        <f t="shared" si="60"/>
        <v>0</v>
      </c>
      <c r="DJ185">
        <f t="shared" si="77"/>
        <v>99.16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ROW(Source!A99)</f>
        <v>99</v>
      </c>
      <c r="B186">
        <v>55929113</v>
      </c>
      <c r="C186">
        <v>55929266</v>
      </c>
      <c r="D186">
        <v>0</v>
      </c>
      <c r="E186">
        <v>0</v>
      </c>
      <c r="F186">
        <v>1</v>
      </c>
      <c r="G186">
        <v>1081</v>
      </c>
      <c r="H186">
        <v>3</v>
      </c>
      <c r="I186" t="s">
        <v>770</v>
      </c>
      <c r="J186" t="s">
        <v>770</v>
      </c>
      <c r="K186" t="s">
        <v>179</v>
      </c>
      <c r="L186">
        <v>1371</v>
      </c>
      <c r="N186">
        <v>1013</v>
      </c>
      <c r="O186" t="s">
        <v>161</v>
      </c>
      <c r="P186" t="s">
        <v>161</v>
      </c>
      <c r="Q186">
        <v>1</v>
      </c>
      <c r="W186">
        <v>0</v>
      </c>
      <c r="X186">
        <v>-360336614</v>
      </c>
      <c r="Y186">
        <f t="shared" si="71"/>
        <v>1</v>
      </c>
      <c r="AA186">
        <v>9445.73</v>
      </c>
      <c r="AB186">
        <v>0</v>
      </c>
      <c r="AC186">
        <v>0</v>
      </c>
      <c r="AD186">
        <v>0</v>
      </c>
      <c r="AE186">
        <v>9445.7300000000014</v>
      </c>
      <c r="AF186">
        <v>0</v>
      </c>
      <c r="AG186">
        <v>0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 t="s">
        <v>3</v>
      </c>
      <c r="AT186">
        <v>1</v>
      </c>
      <c r="AU186" t="s">
        <v>62</v>
      </c>
      <c r="AV186">
        <v>0</v>
      </c>
      <c r="AW186">
        <v>1</v>
      </c>
      <c r="AX186">
        <v>-1</v>
      </c>
      <c r="AY186">
        <v>0</v>
      </c>
      <c r="AZ186">
        <v>0</v>
      </c>
      <c r="BA186" t="s">
        <v>3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ROUND(Y186*Source!I99,9)</f>
        <v>6</v>
      </c>
      <c r="CY186">
        <f t="shared" si="72"/>
        <v>9445.73</v>
      </c>
      <c r="CZ186">
        <f t="shared" si="73"/>
        <v>9445.7300000000014</v>
      </c>
      <c r="DA186">
        <f t="shared" si="74"/>
        <v>1</v>
      </c>
      <c r="DB186">
        <f t="shared" si="75"/>
        <v>9445.73</v>
      </c>
      <c r="DC186">
        <f t="shared" si="76"/>
        <v>0</v>
      </c>
      <c r="DD186" t="s">
        <v>3</v>
      </c>
      <c r="DE186" t="s">
        <v>3</v>
      </c>
      <c r="DF186">
        <f t="shared" si="70"/>
        <v>56674.38</v>
      </c>
      <c r="DG186">
        <f t="shared" si="68"/>
        <v>0</v>
      </c>
      <c r="DH186">
        <f t="shared" si="69"/>
        <v>0</v>
      </c>
      <c r="DI186">
        <f t="shared" si="60"/>
        <v>0</v>
      </c>
      <c r="DJ186">
        <f t="shared" si="77"/>
        <v>56674.38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ROW(Source!A99)</f>
        <v>99</v>
      </c>
      <c r="B187">
        <v>55929113</v>
      </c>
      <c r="C187">
        <v>55929266</v>
      </c>
      <c r="D187">
        <v>55424290</v>
      </c>
      <c r="E187">
        <v>1081</v>
      </c>
      <c r="F187">
        <v>1</v>
      </c>
      <c r="G187">
        <v>1081</v>
      </c>
      <c r="H187">
        <v>3</v>
      </c>
      <c r="I187" t="s">
        <v>692</v>
      </c>
      <c r="J187" t="s">
        <v>3</v>
      </c>
      <c r="K187" t="s">
        <v>693</v>
      </c>
      <c r="L187">
        <v>1348</v>
      </c>
      <c r="N187">
        <v>1009</v>
      </c>
      <c r="O187" t="s">
        <v>538</v>
      </c>
      <c r="P187" t="s">
        <v>538</v>
      </c>
      <c r="Q187">
        <v>1000</v>
      </c>
      <c r="W187">
        <v>0</v>
      </c>
      <c r="X187">
        <v>-783086922</v>
      </c>
      <c r="Y187">
        <f t="shared" si="71"/>
        <v>1E-3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1E-3</v>
      </c>
      <c r="AU187" t="s">
        <v>62</v>
      </c>
      <c r="AV187">
        <v>0</v>
      </c>
      <c r="AW187">
        <v>2</v>
      </c>
      <c r="AX187">
        <v>55929282</v>
      </c>
      <c r="AY187">
        <v>1</v>
      </c>
      <c r="AZ187">
        <v>0</v>
      </c>
      <c r="BA187">
        <v>236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ROUND(Y187*Source!I99,9)</f>
        <v>6.0000000000000001E-3</v>
      </c>
      <c r="CY187">
        <f t="shared" si="72"/>
        <v>0</v>
      </c>
      <c r="CZ187">
        <f t="shared" si="73"/>
        <v>0</v>
      </c>
      <c r="DA187">
        <f t="shared" si="74"/>
        <v>1</v>
      </c>
      <c r="DB187">
        <f t="shared" si="75"/>
        <v>0</v>
      </c>
      <c r="DC187">
        <f t="shared" si="76"/>
        <v>0</v>
      </c>
      <c r="DD187" t="s">
        <v>3</v>
      </c>
      <c r="DE187" t="s">
        <v>3</v>
      </c>
      <c r="DF187">
        <f t="shared" si="70"/>
        <v>0</v>
      </c>
      <c r="DG187">
        <f t="shared" si="68"/>
        <v>0</v>
      </c>
      <c r="DH187">
        <f t="shared" si="69"/>
        <v>0</v>
      </c>
      <c r="DI187">
        <f t="shared" si="60"/>
        <v>0</v>
      </c>
      <c r="DJ187">
        <f t="shared" si="77"/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ROW(Source!A100)</f>
        <v>100</v>
      </c>
      <c r="B188">
        <v>55929115</v>
      </c>
      <c r="C188">
        <v>55929266</v>
      </c>
      <c r="D188">
        <v>55424304</v>
      </c>
      <c r="E188">
        <v>1081</v>
      </c>
      <c r="F188">
        <v>1</v>
      </c>
      <c r="G188">
        <v>1081</v>
      </c>
      <c r="H188">
        <v>1</v>
      </c>
      <c r="I188" t="s">
        <v>651</v>
      </c>
      <c r="J188" t="s">
        <v>3</v>
      </c>
      <c r="K188" t="s">
        <v>652</v>
      </c>
      <c r="L188">
        <v>1191</v>
      </c>
      <c r="N188">
        <v>1013</v>
      </c>
      <c r="O188" t="s">
        <v>653</v>
      </c>
      <c r="P188" t="s">
        <v>653</v>
      </c>
      <c r="Q188">
        <v>1</v>
      </c>
      <c r="W188">
        <v>0</v>
      </c>
      <c r="X188">
        <v>476480486</v>
      </c>
      <c r="Y188">
        <f>(AT188*1.2)</f>
        <v>11.16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5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9.3000000000000007</v>
      </c>
      <c r="AU188" t="s">
        <v>63</v>
      </c>
      <c r="AV188">
        <v>1</v>
      </c>
      <c r="AW188">
        <v>2</v>
      </c>
      <c r="AX188">
        <v>55929267</v>
      </c>
      <c r="AY188">
        <v>1</v>
      </c>
      <c r="AZ188">
        <v>0</v>
      </c>
      <c r="BA188">
        <v>237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U188">
        <f>ROUND(AT188*Source!I100*AH188*AL188,2)</f>
        <v>0</v>
      </c>
      <c r="CV188">
        <f>ROUND(Y188*Source!I100,9)</f>
        <v>66.959999999999994</v>
      </c>
      <c r="CW188">
        <v>0</v>
      </c>
      <c r="CX188">
        <f>ROUND(Y188*Source!I100,9)</f>
        <v>66.959999999999994</v>
      </c>
      <c r="CY188">
        <f>AD188</f>
        <v>0</v>
      </c>
      <c r="CZ188">
        <f>AH188</f>
        <v>0</v>
      </c>
      <c r="DA188">
        <f>AL188</f>
        <v>1</v>
      </c>
      <c r="DB188">
        <f>ROUND((ROUND(AT188*CZ188,2)*1.2),6)</f>
        <v>0</v>
      </c>
      <c r="DC188">
        <f>ROUND((ROUND(AT188*AG188,2)*1.2),6)</f>
        <v>0</v>
      </c>
      <c r="DD188" t="s">
        <v>3</v>
      </c>
      <c r="DE188" t="s">
        <v>3</v>
      </c>
      <c r="DF188">
        <f t="shared" si="70"/>
        <v>0</v>
      </c>
      <c r="DG188">
        <f t="shared" si="68"/>
        <v>0</v>
      </c>
      <c r="DH188">
        <f t="shared" si="69"/>
        <v>0</v>
      </c>
      <c r="DI188">
        <f t="shared" si="60"/>
        <v>0</v>
      </c>
      <c r="DJ188">
        <f>DI188</f>
        <v>0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ROW(Source!A100)</f>
        <v>100</v>
      </c>
      <c r="B189">
        <v>55929115</v>
      </c>
      <c r="C189">
        <v>55929266</v>
      </c>
      <c r="D189">
        <v>55489513</v>
      </c>
      <c r="E189">
        <v>1</v>
      </c>
      <c r="F189">
        <v>1</v>
      </c>
      <c r="G189">
        <v>1081</v>
      </c>
      <c r="H189">
        <v>2</v>
      </c>
      <c r="I189" t="s">
        <v>654</v>
      </c>
      <c r="J189" t="s">
        <v>655</v>
      </c>
      <c r="K189" t="s">
        <v>656</v>
      </c>
      <c r="L189">
        <v>1368</v>
      </c>
      <c r="N189">
        <v>1011</v>
      </c>
      <c r="O189" t="s">
        <v>657</v>
      </c>
      <c r="P189" t="s">
        <v>657</v>
      </c>
      <c r="Q189">
        <v>1</v>
      </c>
      <c r="W189">
        <v>0</v>
      </c>
      <c r="X189">
        <v>-1520980008</v>
      </c>
      <c r="Y189">
        <f>(AT189*1.2)</f>
        <v>0.48</v>
      </c>
      <c r="AA189">
        <v>0</v>
      </c>
      <c r="AB189">
        <v>1942.87</v>
      </c>
      <c r="AC189">
        <v>744.56</v>
      </c>
      <c r="AD189">
        <v>0</v>
      </c>
      <c r="AE189">
        <v>0</v>
      </c>
      <c r="AF189">
        <v>114.83</v>
      </c>
      <c r="AG189">
        <v>12.62</v>
      </c>
      <c r="AH189">
        <v>0</v>
      </c>
      <c r="AI189">
        <v>1</v>
      </c>
      <c r="AJ189">
        <v>16.16</v>
      </c>
      <c r="AK189">
        <v>56.35</v>
      </c>
      <c r="AL189">
        <v>1</v>
      </c>
      <c r="AM189">
        <v>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0.4</v>
      </c>
      <c r="AU189" t="s">
        <v>63</v>
      </c>
      <c r="AV189">
        <v>0</v>
      </c>
      <c r="AW189">
        <v>2</v>
      </c>
      <c r="AX189">
        <v>55929268</v>
      </c>
      <c r="AY189">
        <v>1</v>
      </c>
      <c r="AZ189">
        <v>0</v>
      </c>
      <c r="BA189">
        <v>238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f>ROUND(Y189*Source!I100*DO189,9)</f>
        <v>36.345599999999997</v>
      </c>
      <c r="CX189">
        <f>ROUND(Y189*Source!I100,9)</f>
        <v>2.88</v>
      </c>
      <c r="CY189">
        <f>AB189</f>
        <v>1942.87</v>
      </c>
      <c r="CZ189">
        <f>AF189</f>
        <v>114.83</v>
      </c>
      <c r="DA189">
        <f>AJ189</f>
        <v>16.16</v>
      </c>
      <c r="DB189">
        <f>ROUND((ROUND(AT189*CZ189,2)*1.2),6)</f>
        <v>55.116</v>
      </c>
      <c r="DC189">
        <f>ROUND((ROUND(AT189*AG189,2)*1.2),6)</f>
        <v>6.06</v>
      </c>
      <c r="DD189" t="s">
        <v>3</v>
      </c>
      <c r="DE189" t="s">
        <v>3</v>
      </c>
      <c r="DF189">
        <f t="shared" si="70"/>
        <v>0</v>
      </c>
      <c r="DG189">
        <f>ROUND(ROUND(AF189*AJ189,2)*CX189,2)</f>
        <v>5344.27</v>
      </c>
      <c r="DH189">
        <f>ROUND(ROUND(AG189*AK189,2)*CX189,2)</f>
        <v>2048.08</v>
      </c>
      <c r="DI189">
        <f t="shared" si="60"/>
        <v>0</v>
      </c>
      <c r="DJ189">
        <f>DG189</f>
        <v>5344.27</v>
      </c>
      <c r="DK189">
        <v>0</v>
      </c>
      <c r="DL189" t="s">
        <v>658</v>
      </c>
      <c r="DM189">
        <v>0</v>
      </c>
      <c r="DN189" t="s">
        <v>653</v>
      </c>
      <c r="DO189">
        <v>12.62</v>
      </c>
    </row>
    <row r="190" spans="1:119" x14ac:dyDescent="0.2">
      <c r="A190">
        <f>ROW(Source!A100)</f>
        <v>100</v>
      </c>
      <c r="B190">
        <v>55929115</v>
      </c>
      <c r="C190">
        <v>55929266</v>
      </c>
      <c r="D190">
        <v>55459261</v>
      </c>
      <c r="E190">
        <v>1</v>
      </c>
      <c r="F190">
        <v>1</v>
      </c>
      <c r="G190">
        <v>1081</v>
      </c>
      <c r="H190">
        <v>3</v>
      </c>
      <c r="I190" t="s">
        <v>665</v>
      </c>
      <c r="J190" t="s">
        <v>666</v>
      </c>
      <c r="K190" t="s">
        <v>667</v>
      </c>
      <c r="L190">
        <v>1348</v>
      </c>
      <c r="N190">
        <v>1009</v>
      </c>
      <c r="O190" t="s">
        <v>538</v>
      </c>
      <c r="P190" t="s">
        <v>538</v>
      </c>
      <c r="Q190">
        <v>1000</v>
      </c>
      <c r="W190">
        <v>0</v>
      </c>
      <c r="X190">
        <v>-2092697376</v>
      </c>
      <c r="Y190">
        <f t="shared" ref="Y190:Y202" si="78">(AT190*1)</f>
        <v>2.9999999999999997E-4</v>
      </c>
      <c r="AA190">
        <v>7305.88</v>
      </c>
      <c r="AB190">
        <v>0</v>
      </c>
      <c r="AC190">
        <v>0</v>
      </c>
      <c r="AD190">
        <v>0</v>
      </c>
      <c r="AE190">
        <v>1219.68</v>
      </c>
      <c r="AF190">
        <v>0</v>
      </c>
      <c r="AG190">
        <v>0</v>
      </c>
      <c r="AH190">
        <v>0</v>
      </c>
      <c r="AI190">
        <v>5.99</v>
      </c>
      <c r="AJ190">
        <v>1</v>
      </c>
      <c r="AK190">
        <v>1</v>
      </c>
      <c r="AL190">
        <v>1</v>
      </c>
      <c r="AM190">
        <v>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2.9999999999999997E-4</v>
      </c>
      <c r="AU190" t="s">
        <v>62</v>
      </c>
      <c r="AV190">
        <v>0</v>
      </c>
      <c r="AW190">
        <v>2</v>
      </c>
      <c r="AX190">
        <v>55929269</v>
      </c>
      <c r="AY190">
        <v>1</v>
      </c>
      <c r="AZ190">
        <v>0</v>
      </c>
      <c r="BA190">
        <v>239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ROUND(Y190*Source!I100,9)</f>
        <v>1.8E-3</v>
      </c>
      <c r="CY190">
        <f t="shared" ref="CY190:CY202" si="79">AA190</f>
        <v>7305.88</v>
      </c>
      <c r="CZ190">
        <f t="shared" ref="CZ190:CZ202" si="80">AE190</f>
        <v>1219.68</v>
      </c>
      <c r="DA190">
        <f t="shared" ref="DA190:DA202" si="81">AI190</f>
        <v>5.99</v>
      </c>
      <c r="DB190">
        <f t="shared" ref="DB190:DB202" si="82">ROUND((ROUND(AT190*CZ190,2)*1),6)</f>
        <v>0.37</v>
      </c>
      <c r="DC190">
        <f t="shared" ref="DC190:DC202" si="83">ROUND((ROUND(AT190*AG190,2)*1),6)</f>
        <v>0</v>
      </c>
      <c r="DD190" t="s">
        <v>3</v>
      </c>
      <c r="DE190" t="s">
        <v>3</v>
      </c>
      <c r="DF190">
        <f t="shared" ref="DF190:DF202" si="84">ROUND(ROUND(AE190*AI190,2)*CX190,2)</f>
        <v>13.15</v>
      </c>
      <c r="DG190">
        <f t="shared" ref="DG190:DG207" si="85">ROUND(ROUND(AF190,2)*CX190,2)</f>
        <v>0</v>
      </c>
      <c r="DH190">
        <f t="shared" ref="DH190:DH207" si="86">ROUND(ROUND(AG190,2)*CX190,2)</f>
        <v>0</v>
      </c>
      <c r="DI190">
        <f t="shared" si="60"/>
        <v>0</v>
      </c>
      <c r="DJ190">
        <f t="shared" ref="DJ190:DJ202" si="87">DF190</f>
        <v>13.15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ROW(Source!A100)</f>
        <v>100</v>
      </c>
      <c r="B191">
        <v>55929115</v>
      </c>
      <c r="C191">
        <v>55929266</v>
      </c>
      <c r="D191">
        <v>55461230</v>
      </c>
      <c r="E191">
        <v>1</v>
      </c>
      <c r="F191">
        <v>1</v>
      </c>
      <c r="G191">
        <v>1081</v>
      </c>
      <c r="H191">
        <v>3</v>
      </c>
      <c r="I191" t="s">
        <v>668</v>
      </c>
      <c r="J191" t="s">
        <v>669</v>
      </c>
      <c r="K191" t="s">
        <v>670</v>
      </c>
      <c r="L191">
        <v>1346</v>
      </c>
      <c r="N191">
        <v>1009</v>
      </c>
      <c r="O191" t="s">
        <v>175</v>
      </c>
      <c r="P191" t="s">
        <v>175</v>
      </c>
      <c r="Q191">
        <v>1</v>
      </c>
      <c r="W191">
        <v>0</v>
      </c>
      <c r="X191">
        <v>1561715650</v>
      </c>
      <c r="Y191">
        <f t="shared" si="78"/>
        <v>0.03</v>
      </c>
      <c r="AA191">
        <v>200.81</v>
      </c>
      <c r="AB191">
        <v>0</v>
      </c>
      <c r="AC191">
        <v>0</v>
      </c>
      <c r="AD191">
        <v>0</v>
      </c>
      <c r="AE191">
        <v>15.11</v>
      </c>
      <c r="AF191">
        <v>0</v>
      </c>
      <c r="AG191">
        <v>0</v>
      </c>
      <c r="AH191">
        <v>0</v>
      </c>
      <c r="AI191">
        <v>13.29</v>
      </c>
      <c r="AJ191">
        <v>1</v>
      </c>
      <c r="AK191">
        <v>1</v>
      </c>
      <c r="AL191">
        <v>1</v>
      </c>
      <c r="AM191">
        <v>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0.03</v>
      </c>
      <c r="AU191" t="s">
        <v>62</v>
      </c>
      <c r="AV191">
        <v>0</v>
      </c>
      <c r="AW191">
        <v>2</v>
      </c>
      <c r="AX191">
        <v>55929270</v>
      </c>
      <c r="AY191">
        <v>1</v>
      </c>
      <c r="AZ191">
        <v>0</v>
      </c>
      <c r="BA191">
        <v>240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ROUND(Y191*Source!I100,9)</f>
        <v>0.18</v>
      </c>
      <c r="CY191">
        <f t="shared" si="79"/>
        <v>200.81</v>
      </c>
      <c r="CZ191">
        <f t="shared" si="80"/>
        <v>15.11</v>
      </c>
      <c r="DA191">
        <f t="shared" si="81"/>
        <v>13.29</v>
      </c>
      <c r="DB191">
        <f t="shared" si="82"/>
        <v>0.45</v>
      </c>
      <c r="DC191">
        <f t="shared" si="83"/>
        <v>0</v>
      </c>
      <c r="DD191" t="s">
        <v>3</v>
      </c>
      <c r="DE191" t="s">
        <v>3</v>
      </c>
      <c r="DF191">
        <f t="shared" si="84"/>
        <v>36.15</v>
      </c>
      <c r="DG191">
        <f t="shared" si="85"/>
        <v>0</v>
      </c>
      <c r="DH191">
        <f t="shared" si="86"/>
        <v>0</v>
      </c>
      <c r="DI191">
        <f t="shared" si="60"/>
        <v>0</v>
      </c>
      <c r="DJ191">
        <f t="shared" si="87"/>
        <v>36.15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ROW(Source!A100)</f>
        <v>100</v>
      </c>
      <c r="B192">
        <v>55929115</v>
      </c>
      <c r="C192">
        <v>55929266</v>
      </c>
      <c r="D192">
        <v>55459400</v>
      </c>
      <c r="E192">
        <v>1</v>
      </c>
      <c r="F192">
        <v>1</v>
      </c>
      <c r="G192">
        <v>1081</v>
      </c>
      <c r="H192">
        <v>3</v>
      </c>
      <c r="I192" t="s">
        <v>671</v>
      </c>
      <c r="J192" t="s">
        <v>672</v>
      </c>
      <c r="K192" t="s">
        <v>673</v>
      </c>
      <c r="L192">
        <v>1346</v>
      </c>
      <c r="N192">
        <v>1009</v>
      </c>
      <c r="O192" t="s">
        <v>175</v>
      </c>
      <c r="P192" t="s">
        <v>175</v>
      </c>
      <c r="Q192">
        <v>1</v>
      </c>
      <c r="W192">
        <v>0</v>
      </c>
      <c r="X192">
        <v>-2129869794</v>
      </c>
      <c r="Y192">
        <f t="shared" si="78"/>
        <v>0.01</v>
      </c>
      <c r="AA192">
        <v>387.54</v>
      </c>
      <c r="AB192">
        <v>0</v>
      </c>
      <c r="AC192">
        <v>0</v>
      </c>
      <c r="AD192">
        <v>0</v>
      </c>
      <c r="AE192">
        <v>16.690000000000001</v>
      </c>
      <c r="AF192">
        <v>0</v>
      </c>
      <c r="AG192">
        <v>0</v>
      </c>
      <c r="AH192">
        <v>0</v>
      </c>
      <c r="AI192">
        <v>23.22</v>
      </c>
      <c r="AJ192">
        <v>1</v>
      </c>
      <c r="AK192">
        <v>1</v>
      </c>
      <c r="AL192">
        <v>1</v>
      </c>
      <c r="AM192">
        <v>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0.01</v>
      </c>
      <c r="AU192" t="s">
        <v>62</v>
      </c>
      <c r="AV192">
        <v>0</v>
      </c>
      <c r="AW192">
        <v>2</v>
      </c>
      <c r="AX192">
        <v>55929271</v>
      </c>
      <c r="AY192">
        <v>1</v>
      </c>
      <c r="AZ192">
        <v>0</v>
      </c>
      <c r="BA192">
        <v>241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ROUND(Y192*Source!I100,9)</f>
        <v>0.06</v>
      </c>
      <c r="CY192">
        <f t="shared" si="79"/>
        <v>387.54</v>
      </c>
      <c r="CZ192">
        <f t="shared" si="80"/>
        <v>16.690000000000001</v>
      </c>
      <c r="DA192">
        <f t="shared" si="81"/>
        <v>23.22</v>
      </c>
      <c r="DB192">
        <f t="shared" si="82"/>
        <v>0.17</v>
      </c>
      <c r="DC192">
        <f t="shared" si="83"/>
        <v>0</v>
      </c>
      <c r="DD192" t="s">
        <v>3</v>
      </c>
      <c r="DE192" t="s">
        <v>3</v>
      </c>
      <c r="DF192">
        <f t="shared" si="84"/>
        <v>23.25</v>
      </c>
      <c r="DG192">
        <f t="shared" si="85"/>
        <v>0</v>
      </c>
      <c r="DH192">
        <f t="shared" si="86"/>
        <v>0</v>
      </c>
      <c r="DI192">
        <f t="shared" si="60"/>
        <v>0</v>
      </c>
      <c r="DJ192">
        <f t="shared" si="87"/>
        <v>23.25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ROW(Source!A100)</f>
        <v>100</v>
      </c>
      <c r="B193">
        <v>55929115</v>
      </c>
      <c r="C193">
        <v>55929266</v>
      </c>
      <c r="D193">
        <v>55459485</v>
      </c>
      <c r="E193">
        <v>1</v>
      </c>
      <c r="F193">
        <v>1</v>
      </c>
      <c r="G193">
        <v>1081</v>
      </c>
      <c r="H193">
        <v>3</v>
      </c>
      <c r="I193" t="s">
        <v>674</v>
      </c>
      <c r="J193" t="s">
        <v>675</v>
      </c>
      <c r="K193" t="s">
        <v>676</v>
      </c>
      <c r="L193">
        <v>1348</v>
      </c>
      <c r="N193">
        <v>1009</v>
      </c>
      <c r="O193" t="s">
        <v>538</v>
      </c>
      <c r="P193" t="s">
        <v>538</v>
      </c>
      <c r="Q193">
        <v>1000</v>
      </c>
      <c r="W193">
        <v>0</v>
      </c>
      <c r="X193">
        <v>1193527006</v>
      </c>
      <c r="Y193">
        <f t="shared" si="78"/>
        <v>2.0000000000000002E-5</v>
      </c>
      <c r="AA193">
        <v>120334.08</v>
      </c>
      <c r="AB193">
        <v>0</v>
      </c>
      <c r="AC193">
        <v>0</v>
      </c>
      <c r="AD193">
        <v>0</v>
      </c>
      <c r="AE193">
        <v>17722.25</v>
      </c>
      <c r="AF193">
        <v>0</v>
      </c>
      <c r="AG193">
        <v>0</v>
      </c>
      <c r="AH193">
        <v>0</v>
      </c>
      <c r="AI193">
        <v>6.79</v>
      </c>
      <c r="AJ193">
        <v>1</v>
      </c>
      <c r="AK193">
        <v>1</v>
      </c>
      <c r="AL193">
        <v>1</v>
      </c>
      <c r="AM193">
        <v>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2.0000000000000002E-5</v>
      </c>
      <c r="AU193" t="s">
        <v>62</v>
      </c>
      <c r="AV193">
        <v>0</v>
      </c>
      <c r="AW193">
        <v>2</v>
      </c>
      <c r="AX193">
        <v>55929272</v>
      </c>
      <c r="AY193">
        <v>1</v>
      </c>
      <c r="AZ193">
        <v>0</v>
      </c>
      <c r="BA193">
        <v>242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ROUND(Y193*Source!I100,9)</f>
        <v>1.2E-4</v>
      </c>
      <c r="CY193">
        <f t="shared" si="79"/>
        <v>120334.08</v>
      </c>
      <c r="CZ193">
        <f t="shared" si="80"/>
        <v>17722.25</v>
      </c>
      <c r="DA193">
        <f t="shared" si="81"/>
        <v>6.79</v>
      </c>
      <c r="DB193">
        <f t="shared" si="82"/>
        <v>0.35</v>
      </c>
      <c r="DC193">
        <f t="shared" si="83"/>
        <v>0</v>
      </c>
      <c r="DD193" t="s">
        <v>3</v>
      </c>
      <c r="DE193" t="s">
        <v>3</v>
      </c>
      <c r="DF193">
        <f t="shared" si="84"/>
        <v>14.44</v>
      </c>
      <c r="DG193">
        <f t="shared" si="85"/>
        <v>0</v>
      </c>
      <c r="DH193">
        <f t="shared" si="86"/>
        <v>0</v>
      </c>
      <c r="DI193">
        <f t="shared" ref="DI193:DI256" si="88">ROUND(ROUND(AH193,2)*CX193,2)</f>
        <v>0</v>
      </c>
      <c r="DJ193">
        <f t="shared" si="87"/>
        <v>14.44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ROW(Source!A100)</f>
        <v>100</v>
      </c>
      <c r="B194">
        <v>55929115</v>
      </c>
      <c r="C194">
        <v>55929266</v>
      </c>
      <c r="D194">
        <v>55466000</v>
      </c>
      <c r="E194">
        <v>1</v>
      </c>
      <c r="F194">
        <v>1</v>
      </c>
      <c r="G194">
        <v>1081</v>
      </c>
      <c r="H194">
        <v>3</v>
      </c>
      <c r="I194" t="s">
        <v>677</v>
      </c>
      <c r="J194" t="s">
        <v>678</v>
      </c>
      <c r="K194" t="s">
        <v>679</v>
      </c>
      <c r="L194">
        <v>1355</v>
      </c>
      <c r="N194">
        <v>1010</v>
      </c>
      <c r="O194" t="s">
        <v>60</v>
      </c>
      <c r="P194" t="s">
        <v>60</v>
      </c>
      <c r="Q194">
        <v>100</v>
      </c>
      <c r="W194">
        <v>0</v>
      </c>
      <c r="X194">
        <v>436393287</v>
      </c>
      <c r="Y194">
        <f t="shared" si="78"/>
        <v>0.1</v>
      </c>
      <c r="AA194">
        <v>1555.26</v>
      </c>
      <c r="AB194">
        <v>0</v>
      </c>
      <c r="AC194">
        <v>0</v>
      </c>
      <c r="AD194">
        <v>0</v>
      </c>
      <c r="AE194">
        <v>120.19</v>
      </c>
      <c r="AF194">
        <v>0</v>
      </c>
      <c r="AG194">
        <v>0</v>
      </c>
      <c r="AH194">
        <v>0</v>
      </c>
      <c r="AI194">
        <v>12.94</v>
      </c>
      <c r="AJ194">
        <v>1</v>
      </c>
      <c r="AK194">
        <v>1</v>
      </c>
      <c r="AL194">
        <v>1</v>
      </c>
      <c r="AM194">
        <v>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0.1</v>
      </c>
      <c r="AU194" t="s">
        <v>62</v>
      </c>
      <c r="AV194">
        <v>0</v>
      </c>
      <c r="AW194">
        <v>2</v>
      </c>
      <c r="AX194">
        <v>55929273</v>
      </c>
      <c r="AY194">
        <v>1</v>
      </c>
      <c r="AZ194">
        <v>0</v>
      </c>
      <c r="BA194">
        <v>243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ROUND(Y194*Source!I100,9)</f>
        <v>0.6</v>
      </c>
      <c r="CY194">
        <f t="shared" si="79"/>
        <v>1555.26</v>
      </c>
      <c r="CZ194">
        <f t="shared" si="80"/>
        <v>120.19</v>
      </c>
      <c r="DA194">
        <f t="shared" si="81"/>
        <v>12.94</v>
      </c>
      <c r="DB194">
        <f t="shared" si="82"/>
        <v>12.02</v>
      </c>
      <c r="DC194">
        <f t="shared" si="83"/>
        <v>0</v>
      </c>
      <c r="DD194" t="s">
        <v>3</v>
      </c>
      <c r="DE194" t="s">
        <v>3</v>
      </c>
      <c r="DF194">
        <f t="shared" si="84"/>
        <v>933.16</v>
      </c>
      <c r="DG194">
        <f t="shared" si="85"/>
        <v>0</v>
      </c>
      <c r="DH194">
        <f t="shared" si="86"/>
        <v>0</v>
      </c>
      <c r="DI194">
        <f t="shared" si="88"/>
        <v>0</v>
      </c>
      <c r="DJ194">
        <f t="shared" si="87"/>
        <v>933.16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ROW(Source!A100)</f>
        <v>100</v>
      </c>
      <c r="B195">
        <v>55929115</v>
      </c>
      <c r="C195">
        <v>55929266</v>
      </c>
      <c r="D195">
        <v>55466111</v>
      </c>
      <c r="E195">
        <v>1</v>
      </c>
      <c r="F195">
        <v>1</v>
      </c>
      <c r="G195">
        <v>1081</v>
      </c>
      <c r="H195">
        <v>3</v>
      </c>
      <c r="I195" t="s">
        <v>173</v>
      </c>
      <c r="J195" t="s">
        <v>176</v>
      </c>
      <c r="K195" t="s">
        <v>174</v>
      </c>
      <c r="L195">
        <v>1346</v>
      </c>
      <c r="N195">
        <v>1009</v>
      </c>
      <c r="O195" t="s">
        <v>175</v>
      </c>
      <c r="P195" t="s">
        <v>175</v>
      </c>
      <c r="Q195">
        <v>1</v>
      </c>
      <c r="W195">
        <v>0</v>
      </c>
      <c r="X195">
        <v>-2097101800</v>
      </c>
      <c r="Y195">
        <f t="shared" si="78"/>
        <v>0.3</v>
      </c>
      <c r="AA195">
        <v>111.58</v>
      </c>
      <c r="AB195">
        <v>0</v>
      </c>
      <c r="AC195">
        <v>0</v>
      </c>
      <c r="AD195">
        <v>0</v>
      </c>
      <c r="AE195">
        <v>31.08</v>
      </c>
      <c r="AF195">
        <v>0</v>
      </c>
      <c r="AG195">
        <v>0</v>
      </c>
      <c r="AH195">
        <v>0</v>
      </c>
      <c r="AI195">
        <v>3.59</v>
      </c>
      <c r="AJ195">
        <v>1</v>
      </c>
      <c r="AK195">
        <v>1</v>
      </c>
      <c r="AL195">
        <v>1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 t="s">
        <v>3</v>
      </c>
      <c r="AT195">
        <v>0.3</v>
      </c>
      <c r="AU195" t="s">
        <v>62</v>
      </c>
      <c r="AV195">
        <v>0</v>
      </c>
      <c r="AW195">
        <v>1</v>
      </c>
      <c r="AX195">
        <v>-1</v>
      </c>
      <c r="AY195">
        <v>0</v>
      </c>
      <c r="AZ195">
        <v>0</v>
      </c>
      <c r="BA195" t="s">
        <v>3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ROUND(Y195*Source!I100,9)</f>
        <v>1.8</v>
      </c>
      <c r="CY195">
        <f t="shared" si="79"/>
        <v>111.58</v>
      </c>
      <c r="CZ195">
        <f t="shared" si="80"/>
        <v>31.08</v>
      </c>
      <c r="DA195">
        <f t="shared" si="81"/>
        <v>3.59</v>
      </c>
      <c r="DB195">
        <f t="shared" si="82"/>
        <v>9.32</v>
      </c>
      <c r="DC195">
        <f t="shared" si="83"/>
        <v>0</v>
      </c>
      <c r="DD195" t="s">
        <v>3</v>
      </c>
      <c r="DE195" t="s">
        <v>3</v>
      </c>
      <c r="DF195">
        <f t="shared" si="84"/>
        <v>200.84</v>
      </c>
      <c r="DG195">
        <f t="shared" si="85"/>
        <v>0</v>
      </c>
      <c r="DH195">
        <f t="shared" si="86"/>
        <v>0</v>
      </c>
      <c r="DI195">
        <f t="shared" si="88"/>
        <v>0</v>
      </c>
      <c r="DJ195">
        <f t="shared" si="87"/>
        <v>200.84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ROW(Source!A100)</f>
        <v>100</v>
      </c>
      <c r="B196">
        <v>55929115</v>
      </c>
      <c r="C196">
        <v>55929266</v>
      </c>
      <c r="D196">
        <v>55459793</v>
      </c>
      <c r="E196">
        <v>1</v>
      </c>
      <c r="F196">
        <v>1</v>
      </c>
      <c r="G196">
        <v>1081</v>
      </c>
      <c r="H196">
        <v>3</v>
      </c>
      <c r="I196" t="s">
        <v>662</v>
      </c>
      <c r="J196" t="s">
        <v>663</v>
      </c>
      <c r="K196" t="s">
        <v>664</v>
      </c>
      <c r="L196">
        <v>1348</v>
      </c>
      <c r="N196">
        <v>1009</v>
      </c>
      <c r="O196" t="s">
        <v>538</v>
      </c>
      <c r="P196" t="s">
        <v>538</v>
      </c>
      <c r="Q196">
        <v>1000</v>
      </c>
      <c r="W196">
        <v>0</v>
      </c>
      <c r="X196">
        <v>-761454284</v>
      </c>
      <c r="Y196">
        <f t="shared" si="78"/>
        <v>6.0000000000000002E-5</v>
      </c>
      <c r="AA196">
        <v>1930745.04</v>
      </c>
      <c r="AB196">
        <v>0</v>
      </c>
      <c r="AC196">
        <v>0</v>
      </c>
      <c r="AD196">
        <v>0</v>
      </c>
      <c r="AE196">
        <v>64123.05</v>
      </c>
      <c r="AF196">
        <v>0</v>
      </c>
      <c r="AG196">
        <v>0</v>
      </c>
      <c r="AH196">
        <v>0</v>
      </c>
      <c r="AI196">
        <v>30.11</v>
      </c>
      <c r="AJ196">
        <v>1</v>
      </c>
      <c r="AK196">
        <v>1</v>
      </c>
      <c r="AL196">
        <v>1</v>
      </c>
      <c r="AM196">
        <v>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6.0000000000000002E-5</v>
      </c>
      <c r="AU196" t="s">
        <v>62</v>
      </c>
      <c r="AV196">
        <v>0</v>
      </c>
      <c r="AW196">
        <v>2</v>
      </c>
      <c r="AX196">
        <v>55929274</v>
      </c>
      <c r="AY196">
        <v>1</v>
      </c>
      <c r="AZ196">
        <v>0</v>
      </c>
      <c r="BA196">
        <v>244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ROUND(Y196*Source!I100,9)</f>
        <v>3.6000000000000002E-4</v>
      </c>
      <c r="CY196">
        <f t="shared" si="79"/>
        <v>1930745.04</v>
      </c>
      <c r="CZ196">
        <f t="shared" si="80"/>
        <v>64123.05</v>
      </c>
      <c r="DA196">
        <f t="shared" si="81"/>
        <v>30.11</v>
      </c>
      <c r="DB196">
        <f t="shared" si="82"/>
        <v>3.85</v>
      </c>
      <c r="DC196">
        <f t="shared" si="83"/>
        <v>0</v>
      </c>
      <c r="DD196" t="s">
        <v>3</v>
      </c>
      <c r="DE196" t="s">
        <v>3</v>
      </c>
      <c r="DF196">
        <f t="shared" si="84"/>
        <v>695.07</v>
      </c>
      <c r="DG196">
        <f t="shared" si="85"/>
        <v>0</v>
      </c>
      <c r="DH196">
        <f t="shared" si="86"/>
        <v>0</v>
      </c>
      <c r="DI196">
        <f t="shared" si="88"/>
        <v>0</v>
      </c>
      <c r="DJ196">
        <f t="shared" si="87"/>
        <v>695.07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ROW(Source!A100)</f>
        <v>100</v>
      </c>
      <c r="B197">
        <v>55929115</v>
      </c>
      <c r="C197">
        <v>55929266</v>
      </c>
      <c r="D197">
        <v>55459801</v>
      </c>
      <c r="E197">
        <v>1</v>
      </c>
      <c r="F197">
        <v>1</v>
      </c>
      <c r="G197">
        <v>1081</v>
      </c>
      <c r="H197">
        <v>3</v>
      </c>
      <c r="I197" t="s">
        <v>680</v>
      </c>
      <c r="J197" t="s">
        <v>681</v>
      </c>
      <c r="K197" t="s">
        <v>682</v>
      </c>
      <c r="L197">
        <v>1348</v>
      </c>
      <c r="N197">
        <v>1009</v>
      </c>
      <c r="O197" t="s">
        <v>538</v>
      </c>
      <c r="P197" t="s">
        <v>538</v>
      </c>
      <c r="Q197">
        <v>1000</v>
      </c>
      <c r="W197">
        <v>0</v>
      </c>
      <c r="X197">
        <v>-148386787</v>
      </c>
      <c r="Y197">
        <f t="shared" si="78"/>
        <v>1E-4</v>
      </c>
      <c r="AA197">
        <v>1195057.17</v>
      </c>
      <c r="AB197">
        <v>0</v>
      </c>
      <c r="AC197">
        <v>0</v>
      </c>
      <c r="AD197">
        <v>0</v>
      </c>
      <c r="AE197">
        <v>81241.14</v>
      </c>
      <c r="AF197">
        <v>0</v>
      </c>
      <c r="AG197">
        <v>0</v>
      </c>
      <c r="AH197">
        <v>0</v>
      </c>
      <c r="AI197">
        <v>14.71</v>
      </c>
      <c r="AJ197">
        <v>1</v>
      </c>
      <c r="AK197">
        <v>1</v>
      </c>
      <c r="AL197">
        <v>1</v>
      </c>
      <c r="AM197">
        <v>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1E-4</v>
      </c>
      <c r="AU197" t="s">
        <v>62</v>
      </c>
      <c r="AV197">
        <v>0</v>
      </c>
      <c r="AW197">
        <v>2</v>
      </c>
      <c r="AX197">
        <v>55929275</v>
      </c>
      <c r="AY197">
        <v>1</v>
      </c>
      <c r="AZ197">
        <v>0</v>
      </c>
      <c r="BA197">
        <v>245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ROUND(Y197*Source!I100,9)</f>
        <v>5.9999999999999995E-4</v>
      </c>
      <c r="CY197">
        <f t="shared" si="79"/>
        <v>1195057.17</v>
      </c>
      <c r="CZ197">
        <f t="shared" si="80"/>
        <v>81241.14</v>
      </c>
      <c r="DA197">
        <f t="shared" si="81"/>
        <v>14.71</v>
      </c>
      <c r="DB197">
        <f t="shared" si="82"/>
        <v>8.1199999999999992</v>
      </c>
      <c r="DC197">
        <f t="shared" si="83"/>
        <v>0</v>
      </c>
      <c r="DD197" t="s">
        <v>3</v>
      </c>
      <c r="DE197" t="s">
        <v>3</v>
      </c>
      <c r="DF197">
        <f t="shared" si="84"/>
        <v>717.03</v>
      </c>
      <c r="DG197">
        <f t="shared" si="85"/>
        <v>0</v>
      </c>
      <c r="DH197">
        <f t="shared" si="86"/>
        <v>0</v>
      </c>
      <c r="DI197">
        <f t="shared" si="88"/>
        <v>0</v>
      </c>
      <c r="DJ197">
        <f t="shared" si="87"/>
        <v>717.03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ROW(Source!A100)</f>
        <v>100</v>
      </c>
      <c r="B198">
        <v>55929115</v>
      </c>
      <c r="C198">
        <v>55929266</v>
      </c>
      <c r="D198">
        <v>55482166</v>
      </c>
      <c r="E198">
        <v>1</v>
      </c>
      <c r="F198">
        <v>1</v>
      </c>
      <c r="G198">
        <v>1081</v>
      </c>
      <c r="H198">
        <v>3</v>
      </c>
      <c r="I198" t="s">
        <v>683</v>
      </c>
      <c r="J198" t="s">
        <v>684</v>
      </c>
      <c r="K198" t="s">
        <v>685</v>
      </c>
      <c r="L198">
        <v>1301</v>
      </c>
      <c r="N198">
        <v>1003</v>
      </c>
      <c r="O198" t="s">
        <v>486</v>
      </c>
      <c r="P198" t="s">
        <v>486</v>
      </c>
      <c r="Q198">
        <v>1</v>
      </c>
      <c r="W198">
        <v>0</v>
      </c>
      <c r="X198">
        <v>876831867</v>
      </c>
      <c r="Y198">
        <f t="shared" si="78"/>
        <v>5.91</v>
      </c>
      <c r="AA198">
        <v>4.76</v>
      </c>
      <c r="AB198">
        <v>0</v>
      </c>
      <c r="AC198">
        <v>0</v>
      </c>
      <c r="AD198">
        <v>0</v>
      </c>
      <c r="AE198">
        <v>0.69</v>
      </c>
      <c r="AF198">
        <v>0</v>
      </c>
      <c r="AG198">
        <v>0</v>
      </c>
      <c r="AH198">
        <v>0</v>
      </c>
      <c r="AI198">
        <v>6.9</v>
      </c>
      <c r="AJ198">
        <v>1</v>
      </c>
      <c r="AK198">
        <v>1</v>
      </c>
      <c r="AL198">
        <v>1</v>
      </c>
      <c r="AM198">
        <v>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5.91</v>
      </c>
      <c r="AU198" t="s">
        <v>62</v>
      </c>
      <c r="AV198">
        <v>0</v>
      </c>
      <c r="AW198">
        <v>2</v>
      </c>
      <c r="AX198">
        <v>55929276</v>
      </c>
      <c r="AY198">
        <v>1</v>
      </c>
      <c r="AZ198">
        <v>0</v>
      </c>
      <c r="BA198">
        <v>246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ROUND(Y198*Source!I100,9)</f>
        <v>35.46</v>
      </c>
      <c r="CY198">
        <f t="shared" si="79"/>
        <v>4.76</v>
      </c>
      <c r="CZ198">
        <f t="shared" si="80"/>
        <v>0.69</v>
      </c>
      <c r="DA198">
        <f t="shared" si="81"/>
        <v>6.9</v>
      </c>
      <c r="DB198">
        <f t="shared" si="82"/>
        <v>4.08</v>
      </c>
      <c r="DC198">
        <f t="shared" si="83"/>
        <v>0</v>
      </c>
      <c r="DD198" t="s">
        <v>3</v>
      </c>
      <c r="DE198" t="s">
        <v>3</v>
      </c>
      <c r="DF198">
        <f t="shared" si="84"/>
        <v>168.79</v>
      </c>
      <c r="DG198">
        <f t="shared" si="85"/>
        <v>0</v>
      </c>
      <c r="DH198">
        <f t="shared" si="86"/>
        <v>0</v>
      </c>
      <c r="DI198">
        <f t="shared" si="88"/>
        <v>0</v>
      </c>
      <c r="DJ198">
        <f t="shared" si="87"/>
        <v>168.79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ROW(Source!A100)</f>
        <v>100</v>
      </c>
      <c r="B199">
        <v>55929115</v>
      </c>
      <c r="C199">
        <v>55929266</v>
      </c>
      <c r="D199">
        <v>55482233</v>
      </c>
      <c r="E199">
        <v>1</v>
      </c>
      <c r="F199">
        <v>1</v>
      </c>
      <c r="G199">
        <v>1081</v>
      </c>
      <c r="H199">
        <v>3</v>
      </c>
      <c r="I199" t="s">
        <v>686</v>
      </c>
      <c r="J199" t="s">
        <v>687</v>
      </c>
      <c r="K199" t="s">
        <v>688</v>
      </c>
      <c r="L199">
        <v>1346</v>
      </c>
      <c r="N199">
        <v>1009</v>
      </c>
      <c r="O199" t="s">
        <v>175</v>
      </c>
      <c r="P199" t="s">
        <v>175</v>
      </c>
      <c r="Q199">
        <v>1</v>
      </c>
      <c r="W199">
        <v>0</v>
      </c>
      <c r="X199">
        <v>1566362712</v>
      </c>
      <c r="Y199">
        <f t="shared" si="78"/>
        <v>0.02</v>
      </c>
      <c r="AA199">
        <v>3047.23</v>
      </c>
      <c r="AB199">
        <v>0</v>
      </c>
      <c r="AC199">
        <v>0</v>
      </c>
      <c r="AD199">
        <v>0</v>
      </c>
      <c r="AE199">
        <v>493.08</v>
      </c>
      <c r="AF199">
        <v>0</v>
      </c>
      <c r="AG199">
        <v>0</v>
      </c>
      <c r="AH199">
        <v>0</v>
      </c>
      <c r="AI199">
        <v>6.18</v>
      </c>
      <c r="AJ199">
        <v>1</v>
      </c>
      <c r="AK199">
        <v>1</v>
      </c>
      <c r="AL199">
        <v>1</v>
      </c>
      <c r="AM199">
        <v>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0.02</v>
      </c>
      <c r="AU199" t="s">
        <v>62</v>
      </c>
      <c r="AV199">
        <v>0</v>
      </c>
      <c r="AW199">
        <v>2</v>
      </c>
      <c r="AX199">
        <v>55929277</v>
      </c>
      <c r="AY199">
        <v>1</v>
      </c>
      <c r="AZ199">
        <v>0</v>
      </c>
      <c r="BA199">
        <v>247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ROUND(Y199*Source!I100,9)</f>
        <v>0.12</v>
      </c>
      <c r="CY199">
        <f t="shared" si="79"/>
        <v>3047.23</v>
      </c>
      <c r="CZ199">
        <f t="shared" si="80"/>
        <v>493.08</v>
      </c>
      <c r="DA199">
        <f t="shared" si="81"/>
        <v>6.18</v>
      </c>
      <c r="DB199">
        <f t="shared" si="82"/>
        <v>9.86</v>
      </c>
      <c r="DC199">
        <f t="shared" si="83"/>
        <v>0</v>
      </c>
      <c r="DD199" t="s">
        <v>3</v>
      </c>
      <c r="DE199" t="s">
        <v>3</v>
      </c>
      <c r="DF199">
        <f t="shared" si="84"/>
        <v>365.67</v>
      </c>
      <c r="DG199">
        <f t="shared" si="85"/>
        <v>0</v>
      </c>
      <c r="DH199">
        <f t="shared" si="86"/>
        <v>0</v>
      </c>
      <c r="DI199">
        <f t="shared" si="88"/>
        <v>0</v>
      </c>
      <c r="DJ199">
        <f t="shared" si="87"/>
        <v>365.67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ROW(Source!A100)</f>
        <v>100</v>
      </c>
      <c r="B200">
        <v>55929115</v>
      </c>
      <c r="C200">
        <v>55929266</v>
      </c>
      <c r="D200">
        <v>55481799</v>
      </c>
      <c r="E200">
        <v>1</v>
      </c>
      <c r="F200">
        <v>1</v>
      </c>
      <c r="G200">
        <v>1081</v>
      </c>
      <c r="H200">
        <v>3</v>
      </c>
      <c r="I200" t="s">
        <v>689</v>
      </c>
      <c r="J200" t="s">
        <v>690</v>
      </c>
      <c r="K200" t="s">
        <v>691</v>
      </c>
      <c r="L200">
        <v>1355</v>
      </c>
      <c r="N200">
        <v>1010</v>
      </c>
      <c r="O200" t="s">
        <v>60</v>
      </c>
      <c r="P200" t="s">
        <v>60</v>
      </c>
      <c r="Q200">
        <v>100</v>
      </c>
      <c r="W200">
        <v>0</v>
      </c>
      <c r="X200">
        <v>-846071348</v>
      </c>
      <c r="Y200">
        <f t="shared" si="78"/>
        <v>0.04</v>
      </c>
      <c r="AA200">
        <v>2297.17</v>
      </c>
      <c r="AB200">
        <v>0</v>
      </c>
      <c r="AC200">
        <v>0</v>
      </c>
      <c r="AD200">
        <v>0</v>
      </c>
      <c r="AE200">
        <v>413.16</v>
      </c>
      <c r="AF200">
        <v>0</v>
      </c>
      <c r="AG200">
        <v>0</v>
      </c>
      <c r="AH200">
        <v>0</v>
      </c>
      <c r="AI200">
        <v>5.56</v>
      </c>
      <c r="AJ200">
        <v>1</v>
      </c>
      <c r="AK200">
        <v>1</v>
      </c>
      <c r="AL200">
        <v>1</v>
      </c>
      <c r="AM200">
        <v>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0.04</v>
      </c>
      <c r="AU200" t="s">
        <v>62</v>
      </c>
      <c r="AV200">
        <v>0</v>
      </c>
      <c r="AW200">
        <v>2</v>
      </c>
      <c r="AX200">
        <v>55929278</v>
      </c>
      <c r="AY200">
        <v>1</v>
      </c>
      <c r="AZ200">
        <v>0</v>
      </c>
      <c r="BA200">
        <v>248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ROUND(Y200*Source!I100,9)</f>
        <v>0.24</v>
      </c>
      <c r="CY200">
        <f t="shared" si="79"/>
        <v>2297.17</v>
      </c>
      <c r="CZ200">
        <f t="shared" si="80"/>
        <v>413.16</v>
      </c>
      <c r="DA200">
        <f t="shared" si="81"/>
        <v>5.56</v>
      </c>
      <c r="DB200">
        <f t="shared" si="82"/>
        <v>16.53</v>
      </c>
      <c r="DC200">
        <f t="shared" si="83"/>
        <v>0</v>
      </c>
      <c r="DD200" t="s">
        <v>3</v>
      </c>
      <c r="DE200" t="s">
        <v>3</v>
      </c>
      <c r="DF200">
        <f t="shared" si="84"/>
        <v>551.32000000000005</v>
      </c>
      <c r="DG200">
        <f t="shared" si="85"/>
        <v>0</v>
      </c>
      <c r="DH200">
        <f t="shared" si="86"/>
        <v>0</v>
      </c>
      <c r="DI200">
        <f t="shared" si="88"/>
        <v>0</v>
      </c>
      <c r="DJ200">
        <f t="shared" si="87"/>
        <v>551.32000000000005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">
      <c r="A201">
        <f>ROW(Source!A100)</f>
        <v>100</v>
      </c>
      <c r="B201">
        <v>55929115</v>
      </c>
      <c r="C201">
        <v>55929266</v>
      </c>
      <c r="D201">
        <v>0</v>
      </c>
      <c r="E201">
        <v>0</v>
      </c>
      <c r="F201">
        <v>1</v>
      </c>
      <c r="G201">
        <v>1081</v>
      </c>
      <c r="H201">
        <v>3</v>
      </c>
      <c r="I201" t="s">
        <v>770</v>
      </c>
      <c r="J201" t="s">
        <v>770</v>
      </c>
      <c r="K201" t="s">
        <v>179</v>
      </c>
      <c r="L201">
        <v>1371</v>
      </c>
      <c r="N201">
        <v>1013</v>
      </c>
      <c r="O201" t="s">
        <v>161</v>
      </c>
      <c r="P201" t="s">
        <v>161</v>
      </c>
      <c r="Q201">
        <v>1</v>
      </c>
      <c r="W201">
        <v>0</v>
      </c>
      <c r="X201">
        <v>-360336614</v>
      </c>
      <c r="Y201">
        <f t="shared" si="78"/>
        <v>1</v>
      </c>
      <c r="AA201">
        <v>71504.179999999993</v>
      </c>
      <c r="AB201">
        <v>0</v>
      </c>
      <c r="AC201">
        <v>0</v>
      </c>
      <c r="AD201">
        <v>0</v>
      </c>
      <c r="AE201">
        <v>9445.7300000000014</v>
      </c>
      <c r="AF201">
        <v>0</v>
      </c>
      <c r="AG201">
        <v>0</v>
      </c>
      <c r="AH201">
        <v>0</v>
      </c>
      <c r="AI201">
        <v>7.57</v>
      </c>
      <c r="AJ201">
        <v>1</v>
      </c>
      <c r="AK201">
        <v>1</v>
      </c>
      <c r="AL201">
        <v>1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 t="s">
        <v>3</v>
      </c>
      <c r="AT201">
        <v>1</v>
      </c>
      <c r="AU201" t="s">
        <v>62</v>
      </c>
      <c r="AV201">
        <v>0</v>
      </c>
      <c r="AW201">
        <v>1</v>
      </c>
      <c r="AX201">
        <v>-1</v>
      </c>
      <c r="AY201">
        <v>0</v>
      </c>
      <c r="AZ201">
        <v>0</v>
      </c>
      <c r="BA201" t="s">
        <v>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ROUND(Y201*Source!I100,9)</f>
        <v>6</v>
      </c>
      <c r="CY201">
        <f t="shared" si="79"/>
        <v>71504.179999999993</v>
      </c>
      <c r="CZ201">
        <f t="shared" si="80"/>
        <v>9445.7300000000014</v>
      </c>
      <c r="DA201">
        <f t="shared" si="81"/>
        <v>7.57</v>
      </c>
      <c r="DB201">
        <f t="shared" si="82"/>
        <v>9445.73</v>
      </c>
      <c r="DC201">
        <f t="shared" si="83"/>
        <v>0</v>
      </c>
      <c r="DD201" t="s">
        <v>3</v>
      </c>
      <c r="DE201" t="s">
        <v>3</v>
      </c>
      <c r="DF201">
        <f t="shared" si="84"/>
        <v>429025.08</v>
      </c>
      <c r="DG201">
        <f t="shared" si="85"/>
        <v>0</v>
      </c>
      <c r="DH201">
        <f t="shared" si="86"/>
        <v>0</v>
      </c>
      <c r="DI201">
        <f t="shared" si="88"/>
        <v>0</v>
      </c>
      <c r="DJ201">
        <f t="shared" si="87"/>
        <v>429025.08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ROW(Source!A100)</f>
        <v>100</v>
      </c>
      <c r="B202">
        <v>55929115</v>
      </c>
      <c r="C202">
        <v>55929266</v>
      </c>
      <c r="D202">
        <v>55424290</v>
      </c>
      <c r="E202">
        <v>1081</v>
      </c>
      <c r="F202">
        <v>1</v>
      </c>
      <c r="G202">
        <v>1081</v>
      </c>
      <c r="H202">
        <v>3</v>
      </c>
      <c r="I202" t="s">
        <v>692</v>
      </c>
      <c r="J202" t="s">
        <v>3</v>
      </c>
      <c r="K202" t="s">
        <v>693</v>
      </c>
      <c r="L202">
        <v>1348</v>
      </c>
      <c r="N202">
        <v>1009</v>
      </c>
      <c r="O202" t="s">
        <v>538</v>
      </c>
      <c r="P202" t="s">
        <v>538</v>
      </c>
      <c r="Q202">
        <v>1000</v>
      </c>
      <c r="W202">
        <v>0</v>
      </c>
      <c r="X202">
        <v>-783086922</v>
      </c>
      <c r="Y202">
        <f t="shared" si="78"/>
        <v>1E-3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9.84</v>
      </c>
      <c r="AJ202">
        <v>1</v>
      </c>
      <c r="AK202">
        <v>1</v>
      </c>
      <c r="AL202">
        <v>1</v>
      </c>
      <c r="AM202">
        <v>5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1E-3</v>
      </c>
      <c r="AU202" t="s">
        <v>62</v>
      </c>
      <c r="AV202">
        <v>0</v>
      </c>
      <c r="AW202">
        <v>2</v>
      </c>
      <c r="AX202">
        <v>55929282</v>
      </c>
      <c r="AY202">
        <v>1</v>
      </c>
      <c r="AZ202">
        <v>0</v>
      </c>
      <c r="BA202">
        <v>252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ROUND(Y202*Source!I100,9)</f>
        <v>6.0000000000000001E-3</v>
      </c>
      <c r="CY202">
        <f t="shared" si="79"/>
        <v>0</v>
      </c>
      <c r="CZ202">
        <f t="shared" si="80"/>
        <v>0</v>
      </c>
      <c r="DA202">
        <f t="shared" si="81"/>
        <v>9.84</v>
      </c>
      <c r="DB202">
        <f t="shared" si="82"/>
        <v>0</v>
      </c>
      <c r="DC202">
        <f t="shared" si="83"/>
        <v>0</v>
      </c>
      <c r="DD202" t="s">
        <v>3</v>
      </c>
      <c r="DE202" t="s">
        <v>3</v>
      </c>
      <c r="DF202">
        <f t="shared" si="84"/>
        <v>0</v>
      </c>
      <c r="DG202">
        <f t="shared" si="85"/>
        <v>0</v>
      </c>
      <c r="DH202">
        <f t="shared" si="86"/>
        <v>0</v>
      </c>
      <c r="DI202">
        <f t="shared" si="88"/>
        <v>0</v>
      </c>
      <c r="DJ202">
        <f t="shared" si="87"/>
        <v>0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ROW(Source!A105)</f>
        <v>105</v>
      </c>
      <c r="B203">
        <v>55929113</v>
      </c>
      <c r="C203">
        <v>55929294</v>
      </c>
      <c r="D203">
        <v>55424304</v>
      </c>
      <c r="E203">
        <v>1081</v>
      </c>
      <c r="F203">
        <v>1</v>
      </c>
      <c r="G203">
        <v>1081</v>
      </c>
      <c r="H203">
        <v>1</v>
      </c>
      <c r="I203" t="s">
        <v>651</v>
      </c>
      <c r="J203" t="s">
        <v>3</v>
      </c>
      <c r="K203" t="s">
        <v>652</v>
      </c>
      <c r="L203">
        <v>1191</v>
      </c>
      <c r="N203">
        <v>1013</v>
      </c>
      <c r="O203" t="s">
        <v>653</v>
      </c>
      <c r="P203" t="s">
        <v>653</v>
      </c>
      <c r="Q203">
        <v>1</v>
      </c>
      <c r="W203">
        <v>0</v>
      </c>
      <c r="X203">
        <v>476480486</v>
      </c>
      <c r="Y203">
        <f>(AT203*1.2)</f>
        <v>7.4399999999999995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6.2</v>
      </c>
      <c r="AU203" t="s">
        <v>63</v>
      </c>
      <c r="AV203">
        <v>1</v>
      </c>
      <c r="AW203">
        <v>2</v>
      </c>
      <c r="AX203">
        <v>55929299</v>
      </c>
      <c r="AY203">
        <v>1</v>
      </c>
      <c r="AZ203">
        <v>0</v>
      </c>
      <c r="BA203">
        <v>253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U203">
        <f>ROUND(AT203*Source!I105*AH203*AL203,2)</f>
        <v>0</v>
      </c>
      <c r="CV203">
        <f>ROUND(Y203*Source!I105,9)</f>
        <v>7.44</v>
      </c>
      <c r="CW203">
        <v>0</v>
      </c>
      <c r="CX203">
        <f>ROUND(Y203*Source!I105,9)</f>
        <v>7.44</v>
      </c>
      <c r="CY203">
        <f>AD203</f>
        <v>0</v>
      </c>
      <c r="CZ203">
        <f>AH203</f>
        <v>0</v>
      </c>
      <c r="DA203">
        <f>AL203</f>
        <v>1</v>
      </c>
      <c r="DB203">
        <f>ROUND((ROUND(AT203*CZ203,2)*1.2),6)</f>
        <v>0</v>
      </c>
      <c r="DC203">
        <f>ROUND((ROUND(AT203*AG203,2)*1.2),6)</f>
        <v>0</v>
      </c>
      <c r="DD203" t="s">
        <v>3</v>
      </c>
      <c r="DE203" t="s">
        <v>3</v>
      </c>
      <c r="DF203">
        <f t="shared" ref="DF203:DF208" si="89">ROUND(ROUND(AE203,2)*CX203,2)</f>
        <v>0</v>
      </c>
      <c r="DG203">
        <f t="shared" si="85"/>
        <v>0</v>
      </c>
      <c r="DH203">
        <f t="shared" si="86"/>
        <v>0</v>
      </c>
      <c r="DI203">
        <f t="shared" si="88"/>
        <v>0</v>
      </c>
      <c r="DJ203">
        <f>DI203</f>
        <v>0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">
      <c r="A204">
        <f>ROW(Source!A105)</f>
        <v>105</v>
      </c>
      <c r="B204">
        <v>55929113</v>
      </c>
      <c r="C204">
        <v>55929294</v>
      </c>
      <c r="D204">
        <v>55489513</v>
      </c>
      <c r="E204">
        <v>1</v>
      </c>
      <c r="F204">
        <v>1</v>
      </c>
      <c r="G204">
        <v>1081</v>
      </c>
      <c r="H204">
        <v>2</v>
      </c>
      <c r="I204" t="s">
        <v>654</v>
      </c>
      <c r="J204" t="s">
        <v>655</v>
      </c>
      <c r="K204" t="s">
        <v>656</v>
      </c>
      <c r="L204">
        <v>1368</v>
      </c>
      <c r="N204">
        <v>1011</v>
      </c>
      <c r="O204" t="s">
        <v>657</v>
      </c>
      <c r="P204" t="s">
        <v>657</v>
      </c>
      <c r="Q204">
        <v>1</v>
      </c>
      <c r="W204">
        <v>0</v>
      </c>
      <c r="X204">
        <v>-1520980008</v>
      </c>
      <c r="Y204">
        <f>(AT204*1.2)</f>
        <v>0.3</v>
      </c>
      <c r="AA204">
        <v>0</v>
      </c>
      <c r="AB204">
        <v>120.23</v>
      </c>
      <c r="AC204">
        <v>13.21</v>
      </c>
      <c r="AD204">
        <v>0</v>
      </c>
      <c r="AE204">
        <v>0</v>
      </c>
      <c r="AF204">
        <v>114.83</v>
      </c>
      <c r="AG204">
        <v>12.62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-2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0.25</v>
      </c>
      <c r="AU204" t="s">
        <v>63</v>
      </c>
      <c r="AV204">
        <v>0</v>
      </c>
      <c r="AW204">
        <v>2</v>
      </c>
      <c r="AX204">
        <v>55929300</v>
      </c>
      <c r="AY204">
        <v>1</v>
      </c>
      <c r="AZ204">
        <v>0</v>
      </c>
      <c r="BA204">
        <v>254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f>ROUND(Y204*Source!I105*DO204,9)</f>
        <v>3.786</v>
      </c>
      <c r="CX204">
        <f>ROUND(Y204*Source!I105,9)</f>
        <v>0.3</v>
      </c>
      <c r="CY204">
        <f>AB204</f>
        <v>120.23</v>
      </c>
      <c r="CZ204">
        <f>AF204</f>
        <v>114.83</v>
      </c>
      <c r="DA204">
        <f>AJ204</f>
        <v>1</v>
      </c>
      <c r="DB204">
        <f>ROUND((ROUND(AT204*CZ204,2)*1.2),6)</f>
        <v>34.451999999999998</v>
      </c>
      <c r="DC204">
        <f>ROUND((ROUND(AT204*AG204,2)*1.2),6)</f>
        <v>3.7919999999999998</v>
      </c>
      <c r="DD204" t="s">
        <v>3</v>
      </c>
      <c r="DE204" t="s">
        <v>3</v>
      </c>
      <c r="DF204">
        <f t="shared" si="89"/>
        <v>0</v>
      </c>
      <c r="DG204">
        <f t="shared" si="85"/>
        <v>34.450000000000003</v>
      </c>
      <c r="DH204">
        <f t="shared" si="86"/>
        <v>3.79</v>
      </c>
      <c r="DI204">
        <f t="shared" si="88"/>
        <v>0</v>
      </c>
      <c r="DJ204">
        <f>DG204</f>
        <v>34.450000000000003</v>
      </c>
      <c r="DK204">
        <v>0</v>
      </c>
      <c r="DL204" t="s">
        <v>658</v>
      </c>
      <c r="DM204">
        <v>0</v>
      </c>
      <c r="DN204" t="s">
        <v>653</v>
      </c>
      <c r="DO204">
        <v>12.62</v>
      </c>
    </row>
    <row r="205" spans="1:119" x14ac:dyDescent="0.2">
      <c r="A205">
        <f>ROW(Source!A105)</f>
        <v>105</v>
      </c>
      <c r="B205">
        <v>55929113</v>
      </c>
      <c r="C205">
        <v>55929294</v>
      </c>
      <c r="D205">
        <v>55461719</v>
      </c>
      <c r="E205">
        <v>1</v>
      </c>
      <c r="F205">
        <v>1</v>
      </c>
      <c r="G205">
        <v>1081</v>
      </c>
      <c r="H205">
        <v>3</v>
      </c>
      <c r="I205" t="s">
        <v>659</v>
      </c>
      <c r="J205" t="s">
        <v>660</v>
      </c>
      <c r="K205" t="s">
        <v>661</v>
      </c>
      <c r="L205">
        <v>1348</v>
      </c>
      <c r="N205">
        <v>1009</v>
      </c>
      <c r="O205" t="s">
        <v>538</v>
      </c>
      <c r="P205" t="s">
        <v>538</v>
      </c>
      <c r="Q205">
        <v>1000</v>
      </c>
      <c r="W205">
        <v>0</v>
      </c>
      <c r="X205">
        <v>-1265888387</v>
      </c>
      <c r="Y205">
        <f>(AT205*1)</f>
        <v>1.1000000000000001E-3</v>
      </c>
      <c r="AA205">
        <v>10643.18</v>
      </c>
      <c r="AB205">
        <v>0</v>
      </c>
      <c r="AC205">
        <v>0</v>
      </c>
      <c r="AD205">
        <v>0</v>
      </c>
      <c r="AE205">
        <v>10643.18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1.1000000000000001E-3</v>
      </c>
      <c r="AU205" t="s">
        <v>62</v>
      </c>
      <c r="AV205">
        <v>0</v>
      </c>
      <c r="AW205">
        <v>2</v>
      </c>
      <c r="AX205">
        <v>55929301</v>
      </c>
      <c r="AY205">
        <v>1</v>
      </c>
      <c r="AZ205">
        <v>0</v>
      </c>
      <c r="BA205">
        <v>255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ROUND(Y205*Source!I105,9)</f>
        <v>1.1000000000000001E-3</v>
      </c>
      <c r="CY205">
        <f>AA205</f>
        <v>10643.18</v>
      </c>
      <c r="CZ205">
        <f>AE205</f>
        <v>10643.18</v>
      </c>
      <c r="DA205">
        <f>AI205</f>
        <v>1</v>
      </c>
      <c r="DB205">
        <f>ROUND((ROUND(AT205*CZ205,2)*1),6)</f>
        <v>11.71</v>
      </c>
      <c r="DC205">
        <f>ROUND((ROUND(AT205*AG205,2)*1),6)</f>
        <v>0</v>
      </c>
      <c r="DD205" t="s">
        <v>3</v>
      </c>
      <c r="DE205" t="s">
        <v>3</v>
      </c>
      <c r="DF205">
        <f t="shared" si="89"/>
        <v>11.71</v>
      </c>
      <c r="DG205">
        <f t="shared" si="85"/>
        <v>0</v>
      </c>
      <c r="DH205">
        <f t="shared" si="86"/>
        <v>0</v>
      </c>
      <c r="DI205">
        <f t="shared" si="88"/>
        <v>0</v>
      </c>
      <c r="DJ205">
        <f>DF205</f>
        <v>11.71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ROW(Source!A105)</f>
        <v>105</v>
      </c>
      <c r="B206">
        <v>55929113</v>
      </c>
      <c r="C206">
        <v>55929294</v>
      </c>
      <c r="D206">
        <v>55459793</v>
      </c>
      <c r="E206">
        <v>1</v>
      </c>
      <c r="F206">
        <v>1</v>
      </c>
      <c r="G206">
        <v>1081</v>
      </c>
      <c r="H206">
        <v>3</v>
      </c>
      <c r="I206" t="s">
        <v>662</v>
      </c>
      <c r="J206" t="s">
        <v>663</v>
      </c>
      <c r="K206" t="s">
        <v>664</v>
      </c>
      <c r="L206">
        <v>1348</v>
      </c>
      <c r="N206">
        <v>1009</v>
      </c>
      <c r="O206" t="s">
        <v>538</v>
      </c>
      <c r="P206" t="s">
        <v>538</v>
      </c>
      <c r="Q206">
        <v>1000</v>
      </c>
      <c r="W206">
        <v>0</v>
      </c>
      <c r="X206">
        <v>-761454284</v>
      </c>
      <c r="Y206">
        <f>(AT206*1)</f>
        <v>1.0000000000000001E-5</v>
      </c>
      <c r="AA206">
        <v>64123.05</v>
      </c>
      <c r="AB206">
        <v>0</v>
      </c>
      <c r="AC206">
        <v>0</v>
      </c>
      <c r="AD206">
        <v>0</v>
      </c>
      <c r="AE206">
        <v>64123.05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-2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1.0000000000000001E-5</v>
      </c>
      <c r="AU206" t="s">
        <v>62</v>
      </c>
      <c r="AV206">
        <v>0</v>
      </c>
      <c r="AW206">
        <v>2</v>
      </c>
      <c r="AX206">
        <v>55929302</v>
      </c>
      <c r="AY206">
        <v>1</v>
      </c>
      <c r="AZ206">
        <v>0</v>
      </c>
      <c r="BA206">
        <v>256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ROUND(Y206*Source!I105,9)</f>
        <v>1.0000000000000001E-5</v>
      </c>
      <c r="CY206">
        <f>AA206</f>
        <v>64123.05</v>
      </c>
      <c r="CZ206">
        <f>AE206</f>
        <v>64123.05</v>
      </c>
      <c r="DA206">
        <f>AI206</f>
        <v>1</v>
      </c>
      <c r="DB206">
        <f>ROUND((ROUND(AT206*CZ206,2)*1),6)</f>
        <v>0.64</v>
      </c>
      <c r="DC206">
        <f>ROUND((ROUND(AT206*AG206,2)*1),6)</f>
        <v>0</v>
      </c>
      <c r="DD206" t="s">
        <v>3</v>
      </c>
      <c r="DE206" t="s">
        <v>3</v>
      </c>
      <c r="DF206">
        <f t="shared" si="89"/>
        <v>0.64</v>
      </c>
      <c r="DG206">
        <f t="shared" si="85"/>
        <v>0</v>
      </c>
      <c r="DH206">
        <f t="shared" si="86"/>
        <v>0</v>
      </c>
      <c r="DI206">
        <f t="shared" si="88"/>
        <v>0</v>
      </c>
      <c r="DJ206">
        <f>DF206</f>
        <v>0.64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ROW(Source!A106)</f>
        <v>106</v>
      </c>
      <c r="B207">
        <v>55929115</v>
      </c>
      <c r="C207">
        <v>55929294</v>
      </c>
      <c r="D207">
        <v>55424304</v>
      </c>
      <c r="E207">
        <v>1081</v>
      </c>
      <c r="F207">
        <v>1</v>
      </c>
      <c r="G207">
        <v>1081</v>
      </c>
      <c r="H207">
        <v>1</v>
      </c>
      <c r="I207" t="s">
        <v>651</v>
      </c>
      <c r="J207" t="s">
        <v>3</v>
      </c>
      <c r="K207" t="s">
        <v>652</v>
      </c>
      <c r="L207">
        <v>1191</v>
      </c>
      <c r="N207">
        <v>1013</v>
      </c>
      <c r="O207" t="s">
        <v>653</v>
      </c>
      <c r="P207" t="s">
        <v>653</v>
      </c>
      <c r="Q207">
        <v>1</v>
      </c>
      <c r="W207">
        <v>0</v>
      </c>
      <c r="X207">
        <v>476480486</v>
      </c>
      <c r="Y207">
        <f>(AT207*1.2)</f>
        <v>7.4399999999999995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5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6.2</v>
      </c>
      <c r="AU207" t="s">
        <v>63</v>
      </c>
      <c r="AV207">
        <v>1</v>
      </c>
      <c r="AW207">
        <v>2</v>
      </c>
      <c r="AX207">
        <v>55929299</v>
      </c>
      <c r="AY207">
        <v>1</v>
      </c>
      <c r="AZ207">
        <v>0</v>
      </c>
      <c r="BA207">
        <v>258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U207">
        <f>ROUND(AT207*Source!I106*AH207*AL207,2)</f>
        <v>0</v>
      </c>
      <c r="CV207">
        <f>ROUND(Y207*Source!I106,9)</f>
        <v>7.44</v>
      </c>
      <c r="CW207">
        <v>0</v>
      </c>
      <c r="CX207">
        <f>ROUND(Y207*Source!I106,9)</f>
        <v>7.44</v>
      </c>
      <c r="CY207">
        <f>AD207</f>
        <v>0</v>
      </c>
      <c r="CZ207">
        <f>AH207</f>
        <v>0</v>
      </c>
      <c r="DA207">
        <f>AL207</f>
        <v>1</v>
      </c>
      <c r="DB207">
        <f>ROUND((ROUND(AT207*CZ207,2)*1.2),6)</f>
        <v>0</v>
      </c>
      <c r="DC207">
        <f>ROUND((ROUND(AT207*AG207,2)*1.2),6)</f>
        <v>0</v>
      </c>
      <c r="DD207" t="s">
        <v>3</v>
      </c>
      <c r="DE207" t="s">
        <v>3</v>
      </c>
      <c r="DF207">
        <f t="shared" si="89"/>
        <v>0</v>
      </c>
      <c r="DG207">
        <f t="shared" si="85"/>
        <v>0</v>
      </c>
      <c r="DH207">
        <f t="shared" si="86"/>
        <v>0</v>
      </c>
      <c r="DI207">
        <f t="shared" si="88"/>
        <v>0</v>
      </c>
      <c r="DJ207">
        <f>DI207</f>
        <v>0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ROW(Source!A106)</f>
        <v>106</v>
      </c>
      <c r="B208">
        <v>55929115</v>
      </c>
      <c r="C208">
        <v>55929294</v>
      </c>
      <c r="D208">
        <v>55489513</v>
      </c>
      <c r="E208">
        <v>1</v>
      </c>
      <c r="F208">
        <v>1</v>
      </c>
      <c r="G208">
        <v>1081</v>
      </c>
      <c r="H208">
        <v>2</v>
      </c>
      <c r="I208" t="s">
        <v>654</v>
      </c>
      <c r="J208" t="s">
        <v>655</v>
      </c>
      <c r="K208" t="s">
        <v>656</v>
      </c>
      <c r="L208">
        <v>1368</v>
      </c>
      <c r="N208">
        <v>1011</v>
      </c>
      <c r="O208" t="s">
        <v>657</v>
      </c>
      <c r="P208" t="s">
        <v>657</v>
      </c>
      <c r="Q208">
        <v>1</v>
      </c>
      <c r="W208">
        <v>0</v>
      </c>
      <c r="X208">
        <v>-1520980008</v>
      </c>
      <c r="Y208">
        <f>(AT208*1.2)</f>
        <v>0.3</v>
      </c>
      <c r="AA208">
        <v>0</v>
      </c>
      <c r="AB208">
        <v>1942.87</v>
      </c>
      <c r="AC208">
        <v>744.56</v>
      </c>
      <c r="AD208">
        <v>0</v>
      </c>
      <c r="AE208">
        <v>0</v>
      </c>
      <c r="AF208">
        <v>114.83</v>
      </c>
      <c r="AG208">
        <v>12.62</v>
      </c>
      <c r="AH208">
        <v>0</v>
      </c>
      <c r="AI208">
        <v>1</v>
      </c>
      <c r="AJ208">
        <v>16.16</v>
      </c>
      <c r="AK208">
        <v>56.35</v>
      </c>
      <c r="AL208">
        <v>1</v>
      </c>
      <c r="AM208">
        <v>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0.25</v>
      </c>
      <c r="AU208" t="s">
        <v>63</v>
      </c>
      <c r="AV208">
        <v>0</v>
      </c>
      <c r="AW208">
        <v>2</v>
      </c>
      <c r="AX208">
        <v>55929300</v>
      </c>
      <c r="AY208">
        <v>1</v>
      </c>
      <c r="AZ208">
        <v>0</v>
      </c>
      <c r="BA208">
        <v>259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f>ROUND(Y208*Source!I106*DO208,9)</f>
        <v>3.786</v>
      </c>
      <c r="CX208">
        <f>ROUND(Y208*Source!I106,9)</f>
        <v>0.3</v>
      </c>
      <c r="CY208">
        <f>AB208</f>
        <v>1942.87</v>
      </c>
      <c r="CZ208">
        <f>AF208</f>
        <v>114.83</v>
      </c>
      <c r="DA208">
        <f>AJ208</f>
        <v>16.16</v>
      </c>
      <c r="DB208">
        <f>ROUND((ROUND(AT208*CZ208,2)*1.2),6)</f>
        <v>34.451999999999998</v>
      </c>
      <c r="DC208">
        <f>ROUND((ROUND(AT208*AG208,2)*1.2),6)</f>
        <v>3.7919999999999998</v>
      </c>
      <c r="DD208" t="s">
        <v>3</v>
      </c>
      <c r="DE208" t="s">
        <v>3</v>
      </c>
      <c r="DF208">
        <f t="shared" si="89"/>
        <v>0</v>
      </c>
      <c r="DG208">
        <f>ROUND(ROUND(AF208*AJ208,2)*CX208,2)</f>
        <v>556.70000000000005</v>
      </c>
      <c r="DH208">
        <f>ROUND(ROUND(AG208*AK208,2)*CX208,2)</f>
        <v>213.34</v>
      </c>
      <c r="DI208">
        <f t="shared" si="88"/>
        <v>0</v>
      </c>
      <c r="DJ208">
        <f>DG208</f>
        <v>556.70000000000005</v>
      </c>
      <c r="DK208">
        <v>0</v>
      </c>
      <c r="DL208" t="s">
        <v>658</v>
      </c>
      <c r="DM208">
        <v>0</v>
      </c>
      <c r="DN208" t="s">
        <v>653</v>
      </c>
      <c r="DO208">
        <v>12.62</v>
      </c>
    </row>
    <row r="209" spans="1:119" x14ac:dyDescent="0.2">
      <c r="A209">
        <f>ROW(Source!A106)</f>
        <v>106</v>
      </c>
      <c r="B209">
        <v>55929115</v>
      </c>
      <c r="C209">
        <v>55929294</v>
      </c>
      <c r="D209">
        <v>55461719</v>
      </c>
      <c r="E209">
        <v>1</v>
      </c>
      <c r="F209">
        <v>1</v>
      </c>
      <c r="G209">
        <v>1081</v>
      </c>
      <c r="H209">
        <v>3</v>
      </c>
      <c r="I209" t="s">
        <v>659</v>
      </c>
      <c r="J209" t="s">
        <v>660</v>
      </c>
      <c r="K209" t="s">
        <v>661</v>
      </c>
      <c r="L209">
        <v>1348</v>
      </c>
      <c r="N209">
        <v>1009</v>
      </c>
      <c r="O209" t="s">
        <v>538</v>
      </c>
      <c r="P209" t="s">
        <v>538</v>
      </c>
      <c r="Q209">
        <v>1000</v>
      </c>
      <c r="W209">
        <v>0</v>
      </c>
      <c r="X209">
        <v>-1265888387</v>
      </c>
      <c r="Y209">
        <f>(AT209*1)</f>
        <v>1.1000000000000001E-3</v>
      </c>
      <c r="AA209">
        <v>147514.47</v>
      </c>
      <c r="AB209">
        <v>0</v>
      </c>
      <c r="AC209">
        <v>0</v>
      </c>
      <c r="AD209">
        <v>0</v>
      </c>
      <c r="AE209">
        <v>10643.18</v>
      </c>
      <c r="AF209">
        <v>0</v>
      </c>
      <c r="AG209">
        <v>0</v>
      </c>
      <c r="AH209">
        <v>0</v>
      </c>
      <c r="AI209">
        <v>13.86</v>
      </c>
      <c r="AJ209">
        <v>1</v>
      </c>
      <c r="AK209">
        <v>1</v>
      </c>
      <c r="AL209">
        <v>1</v>
      </c>
      <c r="AM209">
        <v>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1.1000000000000001E-3</v>
      </c>
      <c r="AU209" t="s">
        <v>62</v>
      </c>
      <c r="AV209">
        <v>0</v>
      </c>
      <c r="AW209">
        <v>2</v>
      </c>
      <c r="AX209">
        <v>55929301</v>
      </c>
      <c r="AY209">
        <v>1</v>
      </c>
      <c r="AZ209">
        <v>0</v>
      </c>
      <c r="BA209">
        <v>260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ROUND(Y209*Source!I106,9)</f>
        <v>1.1000000000000001E-3</v>
      </c>
      <c r="CY209">
        <f>AA209</f>
        <v>147514.47</v>
      </c>
      <c r="CZ209">
        <f>AE209</f>
        <v>10643.18</v>
      </c>
      <c r="DA209">
        <f>AI209</f>
        <v>13.86</v>
      </c>
      <c r="DB209">
        <f>ROUND((ROUND(AT209*CZ209,2)*1),6)</f>
        <v>11.71</v>
      </c>
      <c r="DC209">
        <f>ROUND((ROUND(AT209*AG209,2)*1),6)</f>
        <v>0</v>
      </c>
      <c r="DD209" t="s">
        <v>3</v>
      </c>
      <c r="DE209" t="s">
        <v>3</v>
      </c>
      <c r="DF209">
        <f>ROUND(ROUND(AE209*AI209,2)*CX209,2)</f>
        <v>162.27000000000001</v>
      </c>
      <c r="DG209">
        <f>ROUND(ROUND(AF209,2)*CX209,2)</f>
        <v>0</v>
      </c>
      <c r="DH209">
        <f>ROUND(ROUND(AG209,2)*CX209,2)</f>
        <v>0</v>
      </c>
      <c r="DI209">
        <f t="shared" si="88"/>
        <v>0</v>
      </c>
      <c r="DJ209">
        <f>DF209</f>
        <v>162.27000000000001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">
      <c r="A210">
        <f>ROW(Source!A106)</f>
        <v>106</v>
      </c>
      <c r="B210">
        <v>55929115</v>
      </c>
      <c r="C210">
        <v>55929294</v>
      </c>
      <c r="D210">
        <v>55459793</v>
      </c>
      <c r="E210">
        <v>1</v>
      </c>
      <c r="F210">
        <v>1</v>
      </c>
      <c r="G210">
        <v>1081</v>
      </c>
      <c r="H210">
        <v>3</v>
      </c>
      <c r="I210" t="s">
        <v>662</v>
      </c>
      <c r="J210" t="s">
        <v>663</v>
      </c>
      <c r="K210" t="s">
        <v>664</v>
      </c>
      <c r="L210">
        <v>1348</v>
      </c>
      <c r="N210">
        <v>1009</v>
      </c>
      <c r="O210" t="s">
        <v>538</v>
      </c>
      <c r="P210" t="s">
        <v>538</v>
      </c>
      <c r="Q210">
        <v>1000</v>
      </c>
      <c r="W210">
        <v>0</v>
      </c>
      <c r="X210">
        <v>-761454284</v>
      </c>
      <c r="Y210">
        <f>(AT210*1)</f>
        <v>1.0000000000000001E-5</v>
      </c>
      <c r="AA210">
        <v>1930745.04</v>
      </c>
      <c r="AB210">
        <v>0</v>
      </c>
      <c r="AC210">
        <v>0</v>
      </c>
      <c r="AD210">
        <v>0</v>
      </c>
      <c r="AE210">
        <v>64123.05</v>
      </c>
      <c r="AF210">
        <v>0</v>
      </c>
      <c r="AG210">
        <v>0</v>
      </c>
      <c r="AH210">
        <v>0</v>
      </c>
      <c r="AI210">
        <v>30.11</v>
      </c>
      <c r="AJ210">
        <v>1</v>
      </c>
      <c r="AK210">
        <v>1</v>
      </c>
      <c r="AL210">
        <v>1</v>
      </c>
      <c r="AM210">
        <v>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1.0000000000000001E-5</v>
      </c>
      <c r="AU210" t="s">
        <v>62</v>
      </c>
      <c r="AV210">
        <v>0</v>
      </c>
      <c r="AW210">
        <v>2</v>
      </c>
      <c r="AX210">
        <v>55929302</v>
      </c>
      <c r="AY210">
        <v>1</v>
      </c>
      <c r="AZ210">
        <v>0</v>
      </c>
      <c r="BA210">
        <v>261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ROUND(Y210*Source!I106,9)</f>
        <v>1.0000000000000001E-5</v>
      </c>
      <c r="CY210">
        <f>AA210</f>
        <v>1930745.04</v>
      </c>
      <c r="CZ210">
        <f>AE210</f>
        <v>64123.05</v>
      </c>
      <c r="DA210">
        <f>AI210</f>
        <v>30.11</v>
      </c>
      <c r="DB210">
        <f>ROUND((ROUND(AT210*CZ210,2)*1),6)</f>
        <v>0.64</v>
      </c>
      <c r="DC210">
        <f>ROUND((ROUND(AT210*AG210,2)*1),6)</f>
        <v>0</v>
      </c>
      <c r="DD210" t="s">
        <v>3</v>
      </c>
      <c r="DE210" t="s">
        <v>3</v>
      </c>
      <c r="DF210">
        <f>ROUND(ROUND(AE210*AI210,2)*CX210,2)</f>
        <v>19.309999999999999</v>
      </c>
      <c r="DG210">
        <f>ROUND(ROUND(AF210,2)*CX210,2)</f>
        <v>0</v>
      </c>
      <c r="DH210">
        <f>ROUND(ROUND(AG210,2)*CX210,2)</f>
        <v>0</v>
      </c>
      <c r="DI210">
        <f t="shared" si="88"/>
        <v>0</v>
      </c>
      <c r="DJ210">
        <f>DF210</f>
        <v>19.309999999999999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">
      <c r="A211">
        <f>ROW(Source!A109)</f>
        <v>109</v>
      </c>
      <c r="B211">
        <v>55929113</v>
      </c>
      <c r="C211">
        <v>55929311</v>
      </c>
      <c r="D211">
        <v>55424304</v>
      </c>
      <c r="E211">
        <v>1081</v>
      </c>
      <c r="F211">
        <v>1</v>
      </c>
      <c r="G211">
        <v>1081</v>
      </c>
      <c r="H211">
        <v>1</v>
      </c>
      <c r="I211" t="s">
        <v>651</v>
      </c>
      <c r="J211" t="s">
        <v>3</v>
      </c>
      <c r="K211" t="s">
        <v>652</v>
      </c>
      <c r="L211">
        <v>1191</v>
      </c>
      <c r="N211">
        <v>1013</v>
      </c>
      <c r="O211" t="s">
        <v>653</v>
      </c>
      <c r="P211" t="s">
        <v>653</v>
      </c>
      <c r="Q211">
        <v>1</v>
      </c>
      <c r="W211">
        <v>0</v>
      </c>
      <c r="X211">
        <v>476480486</v>
      </c>
      <c r="Y211">
        <f t="shared" ref="Y211:Y217" si="90">(AT211*1.2)</f>
        <v>1.236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1.03</v>
      </c>
      <c r="AU211" t="s">
        <v>63</v>
      </c>
      <c r="AV211">
        <v>1</v>
      </c>
      <c r="AW211">
        <v>2</v>
      </c>
      <c r="AX211">
        <v>55929312</v>
      </c>
      <c r="AY211">
        <v>1</v>
      </c>
      <c r="AZ211">
        <v>0</v>
      </c>
      <c r="BA211">
        <v>263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U211">
        <f>ROUND(AT211*Source!I109*AH211*AL211,2)</f>
        <v>0</v>
      </c>
      <c r="CV211">
        <f>ROUND(Y211*Source!I109,9)</f>
        <v>17.303999999999998</v>
      </c>
      <c r="CW211">
        <v>0</v>
      </c>
      <c r="CX211">
        <f>ROUND(Y211*Source!I109,9)</f>
        <v>17.303999999999998</v>
      </c>
      <c r="CY211">
        <f>AD211</f>
        <v>0</v>
      </c>
      <c r="CZ211">
        <f>AH211</f>
        <v>0</v>
      </c>
      <c r="DA211">
        <f>AL211</f>
        <v>1</v>
      </c>
      <c r="DB211">
        <f t="shared" ref="DB211:DB217" si="91">ROUND((ROUND(AT211*CZ211,2)*1.2),6)</f>
        <v>0</v>
      </c>
      <c r="DC211">
        <f t="shared" ref="DC211:DC217" si="92">ROUND((ROUND(AT211*AG211,2)*1.2),6)</f>
        <v>0</v>
      </c>
      <c r="DD211" t="s">
        <v>3</v>
      </c>
      <c r="DE211" t="s">
        <v>3</v>
      </c>
      <c r="DF211">
        <f t="shared" ref="DF211:DF219" si="93">ROUND(ROUND(AE211,2)*CX211,2)</f>
        <v>0</v>
      </c>
      <c r="DG211">
        <f>ROUND(ROUND(AF211,2)*CX211,2)</f>
        <v>0</v>
      </c>
      <c r="DH211">
        <f>ROUND(ROUND(AG211,2)*CX211,2)</f>
        <v>0</v>
      </c>
      <c r="DI211">
        <f t="shared" si="88"/>
        <v>0</v>
      </c>
      <c r="DJ211">
        <f>DI211</f>
        <v>0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ROW(Source!A109)</f>
        <v>109</v>
      </c>
      <c r="B212">
        <v>55929113</v>
      </c>
      <c r="C212">
        <v>55929311</v>
      </c>
      <c r="D212">
        <v>55490209</v>
      </c>
      <c r="E212">
        <v>1</v>
      </c>
      <c r="F212">
        <v>1</v>
      </c>
      <c r="G212">
        <v>1081</v>
      </c>
      <c r="H212">
        <v>2</v>
      </c>
      <c r="I212" t="s">
        <v>694</v>
      </c>
      <c r="J212" t="s">
        <v>695</v>
      </c>
      <c r="K212" t="s">
        <v>696</v>
      </c>
      <c r="L212">
        <v>1368</v>
      </c>
      <c r="N212">
        <v>1011</v>
      </c>
      <c r="O212" t="s">
        <v>657</v>
      </c>
      <c r="P212" t="s">
        <v>657</v>
      </c>
      <c r="Q212">
        <v>1</v>
      </c>
      <c r="W212">
        <v>0</v>
      </c>
      <c r="X212">
        <v>874612079</v>
      </c>
      <c r="Y212">
        <f t="shared" si="90"/>
        <v>7.1999999999999998E-3</v>
      </c>
      <c r="AA212">
        <v>0</v>
      </c>
      <c r="AB212">
        <v>87.01</v>
      </c>
      <c r="AC212">
        <v>13.21</v>
      </c>
      <c r="AD212">
        <v>0</v>
      </c>
      <c r="AE212">
        <v>0</v>
      </c>
      <c r="AF212">
        <v>83.1</v>
      </c>
      <c r="AG212">
        <v>12.62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-2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6.0000000000000001E-3</v>
      </c>
      <c r="AU212" t="s">
        <v>63</v>
      </c>
      <c r="AV212">
        <v>0</v>
      </c>
      <c r="AW212">
        <v>2</v>
      </c>
      <c r="AX212">
        <v>55929313</v>
      </c>
      <c r="AY212">
        <v>1</v>
      </c>
      <c r="AZ212">
        <v>0</v>
      </c>
      <c r="BA212">
        <v>264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f>ROUND(Y212*Source!I109*DO212,9)</f>
        <v>1.2720959999999999</v>
      </c>
      <c r="CX212">
        <f>ROUND(Y212*Source!I109,9)</f>
        <v>0.1008</v>
      </c>
      <c r="CY212">
        <f>AB212</f>
        <v>87.01</v>
      </c>
      <c r="CZ212">
        <f>AF212</f>
        <v>83.1</v>
      </c>
      <c r="DA212">
        <f>AJ212</f>
        <v>1</v>
      </c>
      <c r="DB212">
        <f t="shared" si="91"/>
        <v>0.6</v>
      </c>
      <c r="DC212">
        <f t="shared" si="92"/>
        <v>9.6000000000000002E-2</v>
      </c>
      <c r="DD212" t="s">
        <v>3</v>
      </c>
      <c r="DE212" t="s">
        <v>3</v>
      </c>
      <c r="DF212">
        <f t="shared" si="93"/>
        <v>0</v>
      </c>
      <c r="DG212">
        <f>ROUND(ROUND(AF212,2)*CX212,2)</f>
        <v>8.3800000000000008</v>
      </c>
      <c r="DH212">
        <f>ROUND(ROUND(AG212,2)*CX212,2)</f>
        <v>1.27</v>
      </c>
      <c r="DI212">
        <f t="shared" si="88"/>
        <v>0</v>
      </c>
      <c r="DJ212">
        <f>DG212</f>
        <v>8.3800000000000008</v>
      </c>
      <c r="DK212">
        <v>0</v>
      </c>
      <c r="DL212" t="s">
        <v>658</v>
      </c>
      <c r="DM212">
        <v>0</v>
      </c>
      <c r="DN212" t="s">
        <v>653</v>
      </c>
      <c r="DO212">
        <v>12.62</v>
      </c>
    </row>
    <row r="213" spans="1:119" x14ac:dyDescent="0.2">
      <c r="A213">
        <f>ROW(Source!A110)</f>
        <v>110</v>
      </c>
      <c r="B213">
        <v>55929115</v>
      </c>
      <c r="C213">
        <v>55929311</v>
      </c>
      <c r="D213">
        <v>55424304</v>
      </c>
      <c r="E213">
        <v>1081</v>
      </c>
      <c r="F213">
        <v>1</v>
      </c>
      <c r="G213">
        <v>1081</v>
      </c>
      <c r="H213">
        <v>1</v>
      </c>
      <c r="I213" t="s">
        <v>651</v>
      </c>
      <c r="J213" t="s">
        <v>3</v>
      </c>
      <c r="K213" t="s">
        <v>652</v>
      </c>
      <c r="L213">
        <v>1191</v>
      </c>
      <c r="N213">
        <v>1013</v>
      </c>
      <c r="O213" t="s">
        <v>653</v>
      </c>
      <c r="P213" t="s">
        <v>653</v>
      </c>
      <c r="Q213">
        <v>1</v>
      </c>
      <c r="W213">
        <v>0</v>
      </c>
      <c r="X213">
        <v>476480486</v>
      </c>
      <c r="Y213">
        <f t="shared" si="90"/>
        <v>1.236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5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1.03</v>
      </c>
      <c r="AU213" t="s">
        <v>63</v>
      </c>
      <c r="AV213">
        <v>1</v>
      </c>
      <c r="AW213">
        <v>2</v>
      </c>
      <c r="AX213">
        <v>55929312</v>
      </c>
      <c r="AY213">
        <v>1</v>
      </c>
      <c r="AZ213">
        <v>0</v>
      </c>
      <c r="BA213">
        <v>266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U213">
        <f>ROUND(AT213*Source!I110*AH213*AL213,2)</f>
        <v>0</v>
      </c>
      <c r="CV213">
        <f>ROUND(Y213*Source!I110,9)</f>
        <v>17.303999999999998</v>
      </c>
      <c r="CW213">
        <v>0</v>
      </c>
      <c r="CX213">
        <f>ROUND(Y213*Source!I110,9)</f>
        <v>17.303999999999998</v>
      </c>
      <c r="CY213">
        <f>AD213</f>
        <v>0</v>
      </c>
      <c r="CZ213">
        <f>AH213</f>
        <v>0</v>
      </c>
      <c r="DA213">
        <f>AL213</f>
        <v>1</v>
      </c>
      <c r="DB213">
        <f t="shared" si="91"/>
        <v>0</v>
      </c>
      <c r="DC213">
        <f t="shared" si="92"/>
        <v>0</v>
      </c>
      <c r="DD213" t="s">
        <v>3</v>
      </c>
      <c r="DE213" t="s">
        <v>3</v>
      </c>
      <c r="DF213">
        <f t="shared" si="93"/>
        <v>0</v>
      </c>
      <c r="DG213">
        <f>ROUND(ROUND(AF213,2)*CX213,2)</f>
        <v>0</v>
      </c>
      <c r="DH213">
        <f>ROUND(ROUND(AG213,2)*CX213,2)</f>
        <v>0</v>
      </c>
      <c r="DI213">
        <f t="shared" si="88"/>
        <v>0</v>
      </c>
      <c r="DJ213">
        <f>DI213</f>
        <v>0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">
      <c r="A214">
        <f>ROW(Source!A110)</f>
        <v>110</v>
      </c>
      <c r="B214">
        <v>55929115</v>
      </c>
      <c r="C214">
        <v>55929311</v>
      </c>
      <c r="D214">
        <v>55490209</v>
      </c>
      <c r="E214">
        <v>1</v>
      </c>
      <c r="F214">
        <v>1</v>
      </c>
      <c r="G214">
        <v>1081</v>
      </c>
      <c r="H214">
        <v>2</v>
      </c>
      <c r="I214" t="s">
        <v>694</v>
      </c>
      <c r="J214" t="s">
        <v>695</v>
      </c>
      <c r="K214" t="s">
        <v>696</v>
      </c>
      <c r="L214">
        <v>1368</v>
      </c>
      <c r="N214">
        <v>1011</v>
      </c>
      <c r="O214" t="s">
        <v>657</v>
      </c>
      <c r="P214" t="s">
        <v>657</v>
      </c>
      <c r="Q214">
        <v>1</v>
      </c>
      <c r="W214">
        <v>0</v>
      </c>
      <c r="X214">
        <v>874612079</v>
      </c>
      <c r="Y214">
        <f t="shared" si="90"/>
        <v>7.1999999999999998E-3</v>
      </c>
      <c r="AA214">
        <v>0</v>
      </c>
      <c r="AB214">
        <v>1485.19</v>
      </c>
      <c r="AC214">
        <v>744.56</v>
      </c>
      <c r="AD214">
        <v>0</v>
      </c>
      <c r="AE214">
        <v>0</v>
      </c>
      <c r="AF214">
        <v>83.1</v>
      </c>
      <c r="AG214">
        <v>12.62</v>
      </c>
      <c r="AH214">
        <v>0</v>
      </c>
      <c r="AI214">
        <v>1</v>
      </c>
      <c r="AJ214">
        <v>17.07</v>
      </c>
      <c r="AK214">
        <v>56.35</v>
      </c>
      <c r="AL214">
        <v>1</v>
      </c>
      <c r="AM214">
        <v>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6.0000000000000001E-3</v>
      </c>
      <c r="AU214" t="s">
        <v>63</v>
      </c>
      <c r="AV214">
        <v>0</v>
      </c>
      <c r="AW214">
        <v>2</v>
      </c>
      <c r="AX214">
        <v>55929313</v>
      </c>
      <c r="AY214">
        <v>1</v>
      </c>
      <c r="AZ214">
        <v>0</v>
      </c>
      <c r="BA214">
        <v>267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f>ROUND(Y214*Source!I110*DO214,9)</f>
        <v>1.2720959999999999</v>
      </c>
      <c r="CX214">
        <f>ROUND(Y214*Source!I110,9)</f>
        <v>0.1008</v>
      </c>
      <c r="CY214">
        <f>AB214</f>
        <v>1485.19</v>
      </c>
      <c r="CZ214">
        <f>AF214</f>
        <v>83.1</v>
      </c>
      <c r="DA214">
        <f>AJ214</f>
        <v>17.07</v>
      </c>
      <c r="DB214">
        <f t="shared" si="91"/>
        <v>0.6</v>
      </c>
      <c r="DC214">
        <f t="shared" si="92"/>
        <v>9.6000000000000002E-2</v>
      </c>
      <c r="DD214" t="s">
        <v>3</v>
      </c>
      <c r="DE214" t="s">
        <v>3</v>
      </c>
      <c r="DF214">
        <f t="shared" si="93"/>
        <v>0</v>
      </c>
      <c r="DG214">
        <f>ROUND(ROUND(AF214*AJ214,2)*CX214,2)</f>
        <v>142.99</v>
      </c>
      <c r="DH214">
        <f>ROUND(ROUND(AG214*AK214,2)*CX214,2)</f>
        <v>71.680000000000007</v>
      </c>
      <c r="DI214">
        <f t="shared" si="88"/>
        <v>0</v>
      </c>
      <c r="DJ214">
        <f>DG214</f>
        <v>142.99</v>
      </c>
      <c r="DK214">
        <v>0</v>
      </c>
      <c r="DL214" t="s">
        <v>658</v>
      </c>
      <c r="DM214">
        <v>0</v>
      </c>
      <c r="DN214" t="s">
        <v>653</v>
      </c>
      <c r="DO214">
        <v>12.62</v>
      </c>
    </row>
    <row r="215" spans="1:119" x14ac:dyDescent="0.2">
      <c r="A215">
        <f>ROW(Source!A115)</f>
        <v>115</v>
      </c>
      <c r="B215">
        <v>55929113</v>
      </c>
      <c r="C215">
        <v>55929331</v>
      </c>
      <c r="D215">
        <v>55424304</v>
      </c>
      <c r="E215">
        <v>1081</v>
      </c>
      <c r="F215">
        <v>1</v>
      </c>
      <c r="G215">
        <v>1081</v>
      </c>
      <c r="H215">
        <v>1</v>
      </c>
      <c r="I215" t="s">
        <v>651</v>
      </c>
      <c r="J215" t="s">
        <v>3</v>
      </c>
      <c r="K215" t="s">
        <v>652</v>
      </c>
      <c r="L215">
        <v>1191</v>
      </c>
      <c r="N215">
        <v>1013</v>
      </c>
      <c r="O215" t="s">
        <v>653</v>
      </c>
      <c r="P215" t="s">
        <v>653</v>
      </c>
      <c r="Q215">
        <v>1</v>
      </c>
      <c r="W215">
        <v>0</v>
      </c>
      <c r="X215">
        <v>476480486</v>
      </c>
      <c r="Y215">
        <f t="shared" si="90"/>
        <v>46.8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-2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39</v>
      </c>
      <c r="AU215" t="s">
        <v>63</v>
      </c>
      <c r="AV215">
        <v>1</v>
      </c>
      <c r="AW215">
        <v>2</v>
      </c>
      <c r="AX215">
        <v>55929332</v>
      </c>
      <c r="AY215">
        <v>1</v>
      </c>
      <c r="AZ215">
        <v>0</v>
      </c>
      <c r="BA215">
        <v>269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U215">
        <f>ROUND(AT215*Source!I115*AH215*AL215,2)</f>
        <v>0</v>
      </c>
      <c r="CV215">
        <f>ROUND(Y215*Source!I115,9)</f>
        <v>0.46800000000000003</v>
      </c>
      <c r="CW215">
        <v>0</v>
      </c>
      <c r="CX215">
        <f>ROUND(Y215*Source!I115,9)</f>
        <v>0.46800000000000003</v>
      </c>
      <c r="CY215">
        <f>AD215</f>
        <v>0</v>
      </c>
      <c r="CZ215">
        <f>AH215</f>
        <v>0</v>
      </c>
      <c r="DA215">
        <f>AL215</f>
        <v>1</v>
      </c>
      <c r="DB215">
        <f t="shared" si="91"/>
        <v>0</v>
      </c>
      <c r="DC215">
        <f t="shared" si="92"/>
        <v>0</v>
      </c>
      <c r="DD215" t="s">
        <v>3</v>
      </c>
      <c r="DE215" t="s">
        <v>3</v>
      </c>
      <c r="DF215">
        <f t="shared" si="93"/>
        <v>0</v>
      </c>
      <c r="DG215">
        <f t="shared" ref="DG215:DG236" si="94">ROUND(ROUND(AF215,2)*CX215,2)</f>
        <v>0</v>
      </c>
      <c r="DH215">
        <f t="shared" ref="DH215:DH236" si="95">ROUND(ROUND(AG215,2)*CX215,2)</f>
        <v>0</v>
      </c>
      <c r="DI215">
        <f t="shared" si="88"/>
        <v>0</v>
      </c>
      <c r="DJ215">
        <f>DI215</f>
        <v>0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">
      <c r="A216">
        <f>ROW(Source!A116)</f>
        <v>116</v>
      </c>
      <c r="B216">
        <v>55929115</v>
      </c>
      <c r="C216">
        <v>55929331</v>
      </c>
      <c r="D216">
        <v>55424304</v>
      </c>
      <c r="E216">
        <v>1081</v>
      </c>
      <c r="F216">
        <v>1</v>
      </c>
      <c r="G216">
        <v>1081</v>
      </c>
      <c r="H216">
        <v>1</v>
      </c>
      <c r="I216" t="s">
        <v>651</v>
      </c>
      <c r="J216" t="s">
        <v>3</v>
      </c>
      <c r="K216" t="s">
        <v>652</v>
      </c>
      <c r="L216">
        <v>1191</v>
      </c>
      <c r="N216">
        <v>1013</v>
      </c>
      <c r="O216" t="s">
        <v>653</v>
      </c>
      <c r="P216" t="s">
        <v>653</v>
      </c>
      <c r="Q216">
        <v>1</v>
      </c>
      <c r="W216">
        <v>0</v>
      </c>
      <c r="X216">
        <v>476480486</v>
      </c>
      <c r="Y216">
        <f t="shared" si="90"/>
        <v>46.8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1</v>
      </c>
      <c r="AK216">
        <v>1</v>
      </c>
      <c r="AL216">
        <v>1</v>
      </c>
      <c r="AM216">
        <v>5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39</v>
      </c>
      <c r="AU216" t="s">
        <v>63</v>
      </c>
      <c r="AV216">
        <v>1</v>
      </c>
      <c r="AW216">
        <v>2</v>
      </c>
      <c r="AX216">
        <v>55929332</v>
      </c>
      <c r="AY216">
        <v>1</v>
      </c>
      <c r="AZ216">
        <v>0</v>
      </c>
      <c r="BA216">
        <v>270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U216">
        <f>ROUND(AT216*Source!I116*AH216*AL216,2)</f>
        <v>0</v>
      </c>
      <c r="CV216">
        <f>ROUND(Y216*Source!I116,9)</f>
        <v>0.46800000000000003</v>
      </c>
      <c r="CW216">
        <v>0</v>
      </c>
      <c r="CX216">
        <f>ROUND(Y216*Source!I116,9)</f>
        <v>0.46800000000000003</v>
      </c>
      <c r="CY216">
        <f>AD216</f>
        <v>0</v>
      </c>
      <c r="CZ216">
        <f>AH216</f>
        <v>0</v>
      </c>
      <c r="DA216">
        <f>AL216</f>
        <v>1</v>
      </c>
      <c r="DB216">
        <f t="shared" si="91"/>
        <v>0</v>
      </c>
      <c r="DC216">
        <f t="shared" si="92"/>
        <v>0</v>
      </c>
      <c r="DD216" t="s">
        <v>3</v>
      </c>
      <c r="DE216" t="s">
        <v>3</v>
      </c>
      <c r="DF216">
        <f t="shared" si="93"/>
        <v>0</v>
      </c>
      <c r="DG216">
        <f t="shared" si="94"/>
        <v>0</v>
      </c>
      <c r="DH216">
        <f t="shared" si="95"/>
        <v>0</v>
      </c>
      <c r="DI216">
        <f t="shared" si="88"/>
        <v>0</v>
      </c>
      <c r="DJ216">
        <f>DI216</f>
        <v>0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">
      <c r="A217">
        <f>ROW(Source!A119)</f>
        <v>119</v>
      </c>
      <c r="B217">
        <v>55929113</v>
      </c>
      <c r="C217">
        <v>55929341</v>
      </c>
      <c r="D217">
        <v>55424304</v>
      </c>
      <c r="E217">
        <v>1081</v>
      </c>
      <c r="F217">
        <v>1</v>
      </c>
      <c r="G217">
        <v>1081</v>
      </c>
      <c r="H217">
        <v>1</v>
      </c>
      <c r="I217" t="s">
        <v>651</v>
      </c>
      <c r="J217" t="s">
        <v>3</v>
      </c>
      <c r="K217" t="s">
        <v>652</v>
      </c>
      <c r="L217">
        <v>1191</v>
      </c>
      <c r="N217">
        <v>1013</v>
      </c>
      <c r="O217" t="s">
        <v>653</v>
      </c>
      <c r="P217" t="s">
        <v>653</v>
      </c>
      <c r="Q217">
        <v>1</v>
      </c>
      <c r="W217">
        <v>0</v>
      </c>
      <c r="X217">
        <v>476480486</v>
      </c>
      <c r="Y217">
        <f t="shared" si="90"/>
        <v>3.7199999999999998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-2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3.1</v>
      </c>
      <c r="AU217" t="s">
        <v>63</v>
      </c>
      <c r="AV217">
        <v>1</v>
      </c>
      <c r="AW217">
        <v>2</v>
      </c>
      <c r="AX217">
        <v>55929342</v>
      </c>
      <c r="AY217">
        <v>1</v>
      </c>
      <c r="AZ217">
        <v>0</v>
      </c>
      <c r="BA217">
        <v>271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U217">
        <f>ROUND(AT217*Source!I119*AH217*AL217,2)</f>
        <v>0</v>
      </c>
      <c r="CV217">
        <f>ROUND(Y217*Source!I119,9)</f>
        <v>0.186</v>
      </c>
      <c r="CW217">
        <v>0</v>
      </c>
      <c r="CX217">
        <f>ROUND(Y217*Source!I119,9)</f>
        <v>0.186</v>
      </c>
      <c r="CY217">
        <f>AD217</f>
        <v>0</v>
      </c>
      <c r="CZ217">
        <f>AH217</f>
        <v>0</v>
      </c>
      <c r="DA217">
        <f>AL217</f>
        <v>1</v>
      </c>
      <c r="DB217">
        <f t="shared" si="91"/>
        <v>0</v>
      </c>
      <c r="DC217">
        <f t="shared" si="92"/>
        <v>0</v>
      </c>
      <c r="DD217" t="s">
        <v>3</v>
      </c>
      <c r="DE217" t="s">
        <v>3</v>
      </c>
      <c r="DF217">
        <f t="shared" si="93"/>
        <v>0</v>
      </c>
      <c r="DG217">
        <f t="shared" si="94"/>
        <v>0</v>
      </c>
      <c r="DH217">
        <f t="shared" si="95"/>
        <v>0</v>
      </c>
      <c r="DI217">
        <f t="shared" si="88"/>
        <v>0</v>
      </c>
      <c r="DJ217">
        <f>DI217</f>
        <v>0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">
      <c r="A218">
        <f>ROW(Source!A119)</f>
        <v>119</v>
      </c>
      <c r="B218">
        <v>55929113</v>
      </c>
      <c r="C218">
        <v>55929341</v>
      </c>
      <c r="D218">
        <v>0</v>
      </c>
      <c r="E218">
        <v>0</v>
      </c>
      <c r="F218">
        <v>1</v>
      </c>
      <c r="G218">
        <v>1081</v>
      </c>
      <c r="H218">
        <v>3</v>
      </c>
      <c r="I218" t="s">
        <v>771</v>
      </c>
      <c r="J218" t="s">
        <v>771</v>
      </c>
      <c r="K218" t="s">
        <v>207</v>
      </c>
      <c r="L218">
        <v>1371</v>
      </c>
      <c r="N218">
        <v>1013</v>
      </c>
      <c r="O218" t="s">
        <v>161</v>
      </c>
      <c r="P218" t="s">
        <v>161</v>
      </c>
      <c r="Q218">
        <v>1</v>
      </c>
      <c r="W218">
        <v>0</v>
      </c>
      <c r="X218">
        <v>1938436869</v>
      </c>
      <c r="Y218">
        <f>AT218</f>
        <v>100</v>
      </c>
      <c r="AA218">
        <v>531.29</v>
      </c>
      <c r="AB218">
        <v>0</v>
      </c>
      <c r="AC218">
        <v>0</v>
      </c>
      <c r="AD218">
        <v>0</v>
      </c>
      <c r="AE218">
        <v>531.29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1</v>
      </c>
      <c r="AL218">
        <v>1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  <c r="AS218" t="s">
        <v>3</v>
      </c>
      <c r="AT218">
        <v>100</v>
      </c>
      <c r="AU218" t="s">
        <v>3</v>
      </c>
      <c r="AV218">
        <v>0</v>
      </c>
      <c r="AW218">
        <v>1</v>
      </c>
      <c r="AX218">
        <v>-1</v>
      </c>
      <c r="AY218">
        <v>0</v>
      </c>
      <c r="AZ218">
        <v>0</v>
      </c>
      <c r="BA218" t="s">
        <v>3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ROUND(Y218*Source!I119,9)</f>
        <v>5</v>
      </c>
      <c r="CY218">
        <f>AA218</f>
        <v>531.29</v>
      </c>
      <c r="CZ218">
        <f>AE218</f>
        <v>531.29</v>
      </c>
      <c r="DA218">
        <f>AI218</f>
        <v>1</v>
      </c>
      <c r="DB218">
        <f>ROUND(ROUND(AT218*CZ218,2),6)</f>
        <v>53129</v>
      </c>
      <c r="DC218">
        <f>ROUND(ROUND(AT218*AG218,2),6)</f>
        <v>0</v>
      </c>
      <c r="DD218" t="s">
        <v>3</v>
      </c>
      <c r="DE218" t="s">
        <v>3</v>
      </c>
      <c r="DF218">
        <f t="shared" si="93"/>
        <v>2656.45</v>
      </c>
      <c r="DG218">
        <f t="shared" si="94"/>
        <v>0</v>
      </c>
      <c r="DH218">
        <f t="shared" si="95"/>
        <v>0</v>
      </c>
      <c r="DI218">
        <f t="shared" si="88"/>
        <v>0</v>
      </c>
      <c r="DJ218">
        <f>DF218</f>
        <v>2656.45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">
      <c r="A219">
        <f>ROW(Source!A120)</f>
        <v>120</v>
      </c>
      <c r="B219">
        <v>55929115</v>
      </c>
      <c r="C219">
        <v>55929341</v>
      </c>
      <c r="D219">
        <v>55424304</v>
      </c>
      <c r="E219">
        <v>1081</v>
      </c>
      <c r="F219">
        <v>1</v>
      </c>
      <c r="G219">
        <v>1081</v>
      </c>
      <c r="H219">
        <v>1</v>
      </c>
      <c r="I219" t="s">
        <v>651</v>
      </c>
      <c r="J219" t="s">
        <v>3</v>
      </c>
      <c r="K219" t="s">
        <v>652</v>
      </c>
      <c r="L219">
        <v>1191</v>
      </c>
      <c r="N219">
        <v>1013</v>
      </c>
      <c r="O219" t="s">
        <v>653</v>
      </c>
      <c r="P219" t="s">
        <v>653</v>
      </c>
      <c r="Q219">
        <v>1</v>
      </c>
      <c r="W219">
        <v>0</v>
      </c>
      <c r="X219">
        <v>476480486</v>
      </c>
      <c r="Y219">
        <f>(AT219*1.2)</f>
        <v>3.7199999999999998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5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3.1</v>
      </c>
      <c r="AU219" t="s">
        <v>63</v>
      </c>
      <c r="AV219">
        <v>1</v>
      </c>
      <c r="AW219">
        <v>2</v>
      </c>
      <c r="AX219">
        <v>55929342</v>
      </c>
      <c r="AY219">
        <v>1</v>
      </c>
      <c r="AZ219">
        <v>0</v>
      </c>
      <c r="BA219">
        <v>273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U219">
        <f>ROUND(AT219*Source!I120*AH219*AL219,2)</f>
        <v>0</v>
      </c>
      <c r="CV219">
        <f>ROUND(Y219*Source!I120,9)</f>
        <v>0.186</v>
      </c>
      <c r="CW219">
        <v>0</v>
      </c>
      <c r="CX219">
        <f>ROUND(Y219*Source!I120,9)</f>
        <v>0.186</v>
      </c>
      <c r="CY219">
        <f>AD219</f>
        <v>0</v>
      </c>
      <c r="CZ219">
        <f>AH219</f>
        <v>0</v>
      </c>
      <c r="DA219">
        <f>AL219</f>
        <v>1</v>
      </c>
      <c r="DB219">
        <f>ROUND((ROUND(AT219*CZ219,2)*1.2),6)</f>
        <v>0</v>
      </c>
      <c r="DC219">
        <f>ROUND((ROUND(AT219*AG219,2)*1.2),6)</f>
        <v>0</v>
      </c>
      <c r="DD219" t="s">
        <v>3</v>
      </c>
      <c r="DE219" t="s">
        <v>3</v>
      </c>
      <c r="DF219">
        <f t="shared" si="93"/>
        <v>0</v>
      </c>
      <c r="DG219">
        <f t="shared" si="94"/>
        <v>0</v>
      </c>
      <c r="DH219">
        <f t="shared" si="95"/>
        <v>0</v>
      </c>
      <c r="DI219">
        <f t="shared" si="88"/>
        <v>0</v>
      </c>
      <c r="DJ219">
        <f>DI219</f>
        <v>0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">
      <c r="A220">
        <f>ROW(Source!A120)</f>
        <v>120</v>
      </c>
      <c r="B220">
        <v>55929115</v>
      </c>
      <c r="C220">
        <v>55929341</v>
      </c>
      <c r="D220">
        <v>0</v>
      </c>
      <c r="E220">
        <v>0</v>
      </c>
      <c r="F220">
        <v>1</v>
      </c>
      <c r="G220">
        <v>1081</v>
      </c>
      <c r="H220">
        <v>3</v>
      </c>
      <c r="I220" t="s">
        <v>771</v>
      </c>
      <c r="J220" t="s">
        <v>771</v>
      </c>
      <c r="K220" t="s">
        <v>207</v>
      </c>
      <c r="L220">
        <v>1371</v>
      </c>
      <c r="N220">
        <v>1013</v>
      </c>
      <c r="O220" t="s">
        <v>161</v>
      </c>
      <c r="P220" t="s">
        <v>161</v>
      </c>
      <c r="Q220">
        <v>1</v>
      </c>
      <c r="W220">
        <v>0</v>
      </c>
      <c r="X220">
        <v>1938436869</v>
      </c>
      <c r="Y220">
        <f>AT220</f>
        <v>100</v>
      </c>
      <c r="AA220">
        <v>5227.8900000000003</v>
      </c>
      <c r="AB220">
        <v>0</v>
      </c>
      <c r="AC220">
        <v>0</v>
      </c>
      <c r="AD220">
        <v>0</v>
      </c>
      <c r="AE220">
        <v>531.29</v>
      </c>
      <c r="AF220">
        <v>0</v>
      </c>
      <c r="AG220">
        <v>0</v>
      </c>
      <c r="AH220">
        <v>0</v>
      </c>
      <c r="AI220">
        <v>9.84</v>
      </c>
      <c r="AJ220">
        <v>1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 t="s">
        <v>3</v>
      </c>
      <c r="AT220">
        <v>100</v>
      </c>
      <c r="AU220" t="s">
        <v>3</v>
      </c>
      <c r="AV220">
        <v>0</v>
      </c>
      <c r="AW220">
        <v>1</v>
      </c>
      <c r="AX220">
        <v>-1</v>
      </c>
      <c r="AY220">
        <v>0</v>
      </c>
      <c r="AZ220">
        <v>0</v>
      </c>
      <c r="BA220" t="s">
        <v>3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ROUND(Y220*Source!I120,9)</f>
        <v>5</v>
      </c>
      <c r="CY220">
        <f>AA220</f>
        <v>5227.8900000000003</v>
      </c>
      <c r="CZ220">
        <f>AE220</f>
        <v>531.29</v>
      </c>
      <c r="DA220">
        <f>AI220</f>
        <v>9.84</v>
      </c>
      <c r="DB220">
        <f>ROUND(ROUND(AT220*CZ220,2),6)</f>
        <v>53129</v>
      </c>
      <c r="DC220">
        <f>ROUND(ROUND(AT220*AG220,2),6)</f>
        <v>0</v>
      </c>
      <c r="DD220" t="s">
        <v>3</v>
      </c>
      <c r="DE220" t="s">
        <v>3</v>
      </c>
      <c r="DF220">
        <f>ROUND(ROUND(AE220*AI220,2)*CX220,2)</f>
        <v>26139.45</v>
      </c>
      <c r="DG220">
        <f t="shared" si="94"/>
        <v>0</v>
      </c>
      <c r="DH220">
        <f t="shared" si="95"/>
        <v>0</v>
      </c>
      <c r="DI220">
        <f t="shared" si="88"/>
        <v>0</v>
      </c>
      <c r="DJ220">
        <f>DF220</f>
        <v>26139.45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">
      <c r="A221">
        <f>ROW(Source!A123)</f>
        <v>123</v>
      </c>
      <c r="B221">
        <v>55929113</v>
      </c>
      <c r="C221">
        <v>55929361</v>
      </c>
      <c r="D221">
        <v>55424304</v>
      </c>
      <c r="E221">
        <v>1081</v>
      </c>
      <c r="F221">
        <v>1</v>
      </c>
      <c r="G221">
        <v>1081</v>
      </c>
      <c r="H221">
        <v>1</v>
      </c>
      <c r="I221" t="s">
        <v>651</v>
      </c>
      <c r="J221" t="s">
        <v>3</v>
      </c>
      <c r="K221" t="s">
        <v>652</v>
      </c>
      <c r="L221">
        <v>1191</v>
      </c>
      <c r="N221">
        <v>1013</v>
      </c>
      <c r="O221" t="s">
        <v>653</v>
      </c>
      <c r="P221" t="s">
        <v>653</v>
      </c>
      <c r="Q221">
        <v>1</v>
      </c>
      <c r="W221">
        <v>0</v>
      </c>
      <c r="X221">
        <v>476480486</v>
      </c>
      <c r="Y221">
        <f>(AT221*1.2)</f>
        <v>11.16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-2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9.3000000000000007</v>
      </c>
      <c r="AU221" t="s">
        <v>63</v>
      </c>
      <c r="AV221">
        <v>1</v>
      </c>
      <c r="AW221">
        <v>2</v>
      </c>
      <c r="AX221">
        <v>55929403</v>
      </c>
      <c r="AY221">
        <v>1</v>
      </c>
      <c r="AZ221">
        <v>0</v>
      </c>
      <c r="BA221">
        <v>275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U221">
        <f>ROUND(AT221*Source!I123*AH221*AL221,2)</f>
        <v>0</v>
      </c>
      <c r="CV221">
        <f>ROUND(Y221*Source!I123,9)</f>
        <v>11.16</v>
      </c>
      <c r="CW221">
        <v>0</v>
      </c>
      <c r="CX221">
        <f>ROUND(Y221*Source!I123,9)</f>
        <v>11.16</v>
      </c>
      <c r="CY221">
        <f>AD221</f>
        <v>0</v>
      </c>
      <c r="CZ221">
        <f>AH221</f>
        <v>0</v>
      </c>
      <c r="DA221">
        <f>AL221</f>
        <v>1</v>
      </c>
      <c r="DB221">
        <f>ROUND((ROUND(AT221*CZ221,2)*1.2),6)</f>
        <v>0</v>
      </c>
      <c r="DC221">
        <f>ROUND((ROUND(AT221*AG221,2)*1.2),6)</f>
        <v>0</v>
      </c>
      <c r="DD221" t="s">
        <v>3</v>
      </c>
      <c r="DE221" t="s">
        <v>3</v>
      </c>
      <c r="DF221">
        <f t="shared" ref="DF221:DF237" si="96">ROUND(ROUND(AE221,2)*CX221,2)</f>
        <v>0</v>
      </c>
      <c r="DG221">
        <f t="shared" si="94"/>
        <v>0</v>
      </c>
      <c r="DH221">
        <f t="shared" si="95"/>
        <v>0</v>
      </c>
      <c r="DI221">
        <f t="shared" si="88"/>
        <v>0</v>
      </c>
      <c r="DJ221">
        <f>DI221</f>
        <v>0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">
      <c r="A222">
        <f>ROW(Source!A123)</f>
        <v>123</v>
      </c>
      <c r="B222">
        <v>55929113</v>
      </c>
      <c r="C222">
        <v>55929361</v>
      </c>
      <c r="D222">
        <v>55489513</v>
      </c>
      <c r="E222">
        <v>1</v>
      </c>
      <c r="F222">
        <v>1</v>
      </c>
      <c r="G222">
        <v>1081</v>
      </c>
      <c r="H222">
        <v>2</v>
      </c>
      <c r="I222" t="s">
        <v>654</v>
      </c>
      <c r="J222" t="s">
        <v>655</v>
      </c>
      <c r="K222" t="s">
        <v>656</v>
      </c>
      <c r="L222">
        <v>1368</v>
      </c>
      <c r="N222">
        <v>1011</v>
      </c>
      <c r="O222" t="s">
        <v>657</v>
      </c>
      <c r="P222" t="s">
        <v>657</v>
      </c>
      <c r="Q222">
        <v>1</v>
      </c>
      <c r="W222">
        <v>0</v>
      </c>
      <c r="X222">
        <v>-1520980008</v>
      </c>
      <c r="Y222">
        <f>(AT222*1.2)</f>
        <v>0.48</v>
      </c>
      <c r="AA222">
        <v>0</v>
      </c>
      <c r="AB222">
        <v>120.23</v>
      </c>
      <c r="AC222">
        <v>13.21</v>
      </c>
      <c r="AD222">
        <v>0</v>
      </c>
      <c r="AE222">
        <v>0</v>
      </c>
      <c r="AF222">
        <v>114.83</v>
      </c>
      <c r="AG222">
        <v>12.62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-2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0.4</v>
      </c>
      <c r="AU222" t="s">
        <v>63</v>
      </c>
      <c r="AV222">
        <v>0</v>
      </c>
      <c r="AW222">
        <v>2</v>
      </c>
      <c r="AX222">
        <v>55929404</v>
      </c>
      <c r="AY222">
        <v>1</v>
      </c>
      <c r="AZ222">
        <v>0</v>
      </c>
      <c r="BA222">
        <v>276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f>ROUND(Y222*Source!I123*DO222,9)</f>
        <v>6.0575999999999999</v>
      </c>
      <c r="CX222">
        <f>ROUND(Y222*Source!I123,9)</f>
        <v>0.48</v>
      </c>
      <c r="CY222">
        <f>AB222</f>
        <v>120.23</v>
      </c>
      <c r="CZ222">
        <f>AF222</f>
        <v>114.83</v>
      </c>
      <c r="DA222">
        <f>AJ222</f>
        <v>1</v>
      </c>
      <c r="DB222">
        <f>ROUND((ROUND(AT222*CZ222,2)*1.2),6)</f>
        <v>55.116</v>
      </c>
      <c r="DC222">
        <f>ROUND((ROUND(AT222*AG222,2)*1.2),6)</f>
        <v>6.06</v>
      </c>
      <c r="DD222" t="s">
        <v>3</v>
      </c>
      <c r="DE222" t="s">
        <v>3</v>
      </c>
      <c r="DF222">
        <f t="shared" si="96"/>
        <v>0</v>
      </c>
      <c r="DG222">
        <f t="shared" si="94"/>
        <v>55.12</v>
      </c>
      <c r="DH222">
        <f t="shared" si="95"/>
        <v>6.06</v>
      </c>
      <c r="DI222">
        <f t="shared" si="88"/>
        <v>0</v>
      </c>
      <c r="DJ222">
        <f>DG222</f>
        <v>55.12</v>
      </c>
      <c r="DK222">
        <v>0</v>
      </c>
      <c r="DL222" t="s">
        <v>658</v>
      </c>
      <c r="DM222">
        <v>0</v>
      </c>
      <c r="DN222" t="s">
        <v>653</v>
      </c>
      <c r="DO222">
        <v>12.62</v>
      </c>
    </row>
    <row r="223" spans="1:119" x14ac:dyDescent="0.2">
      <c r="A223">
        <f>ROW(Source!A123)</f>
        <v>123</v>
      </c>
      <c r="B223">
        <v>55929113</v>
      </c>
      <c r="C223">
        <v>55929361</v>
      </c>
      <c r="D223">
        <v>55459261</v>
      </c>
      <c r="E223">
        <v>1</v>
      </c>
      <c r="F223">
        <v>1</v>
      </c>
      <c r="G223">
        <v>1081</v>
      </c>
      <c r="H223">
        <v>3</v>
      </c>
      <c r="I223" t="s">
        <v>665</v>
      </c>
      <c r="J223" t="s">
        <v>666</v>
      </c>
      <c r="K223" t="s">
        <v>667</v>
      </c>
      <c r="L223">
        <v>1348</v>
      </c>
      <c r="N223">
        <v>1009</v>
      </c>
      <c r="O223" t="s">
        <v>538</v>
      </c>
      <c r="P223" t="s">
        <v>538</v>
      </c>
      <c r="Q223">
        <v>1000</v>
      </c>
      <c r="W223">
        <v>0</v>
      </c>
      <c r="X223">
        <v>-2092697376</v>
      </c>
      <c r="Y223">
        <f t="shared" ref="Y223:Y235" si="97">(AT223*1)</f>
        <v>2.9999999999999997E-4</v>
      </c>
      <c r="AA223">
        <v>1219.68</v>
      </c>
      <c r="AB223">
        <v>0</v>
      </c>
      <c r="AC223">
        <v>0</v>
      </c>
      <c r="AD223">
        <v>0</v>
      </c>
      <c r="AE223">
        <v>1219.68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-2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2.9999999999999997E-4</v>
      </c>
      <c r="AU223" t="s">
        <v>62</v>
      </c>
      <c r="AV223">
        <v>0</v>
      </c>
      <c r="AW223">
        <v>2</v>
      </c>
      <c r="AX223">
        <v>55929405</v>
      </c>
      <c r="AY223">
        <v>1</v>
      </c>
      <c r="AZ223">
        <v>0</v>
      </c>
      <c r="BA223">
        <v>277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v>0</v>
      </c>
      <c r="CX223">
        <f>ROUND(Y223*Source!I123,9)</f>
        <v>2.9999999999999997E-4</v>
      </c>
      <c r="CY223">
        <f t="shared" ref="CY223:CY235" si="98">AA223</f>
        <v>1219.68</v>
      </c>
      <c r="CZ223">
        <f t="shared" ref="CZ223:CZ235" si="99">AE223</f>
        <v>1219.68</v>
      </c>
      <c r="DA223">
        <f t="shared" ref="DA223:DA235" si="100">AI223</f>
        <v>1</v>
      </c>
      <c r="DB223">
        <f t="shared" ref="DB223:DB235" si="101">ROUND((ROUND(AT223*CZ223,2)*1),6)</f>
        <v>0.37</v>
      </c>
      <c r="DC223">
        <f t="shared" ref="DC223:DC235" si="102">ROUND((ROUND(AT223*AG223,2)*1),6)</f>
        <v>0</v>
      </c>
      <c r="DD223" t="s">
        <v>3</v>
      </c>
      <c r="DE223" t="s">
        <v>3</v>
      </c>
      <c r="DF223">
        <f t="shared" si="96"/>
        <v>0.37</v>
      </c>
      <c r="DG223">
        <f t="shared" si="94"/>
        <v>0</v>
      </c>
      <c r="DH223">
        <f t="shared" si="95"/>
        <v>0</v>
      </c>
      <c r="DI223">
        <f t="shared" si="88"/>
        <v>0</v>
      </c>
      <c r="DJ223">
        <f t="shared" ref="DJ223:DJ235" si="103">DF223</f>
        <v>0.37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">
      <c r="A224">
        <f>ROW(Source!A123)</f>
        <v>123</v>
      </c>
      <c r="B224">
        <v>55929113</v>
      </c>
      <c r="C224">
        <v>55929361</v>
      </c>
      <c r="D224">
        <v>55461230</v>
      </c>
      <c r="E224">
        <v>1</v>
      </c>
      <c r="F224">
        <v>1</v>
      </c>
      <c r="G224">
        <v>1081</v>
      </c>
      <c r="H224">
        <v>3</v>
      </c>
      <c r="I224" t="s">
        <v>668</v>
      </c>
      <c r="J224" t="s">
        <v>669</v>
      </c>
      <c r="K224" t="s">
        <v>670</v>
      </c>
      <c r="L224">
        <v>1346</v>
      </c>
      <c r="N224">
        <v>1009</v>
      </c>
      <c r="O224" t="s">
        <v>175</v>
      </c>
      <c r="P224" t="s">
        <v>175</v>
      </c>
      <c r="Q224">
        <v>1</v>
      </c>
      <c r="W224">
        <v>0</v>
      </c>
      <c r="X224">
        <v>1561715650</v>
      </c>
      <c r="Y224">
        <f t="shared" si="97"/>
        <v>0.03</v>
      </c>
      <c r="AA224">
        <v>15.11</v>
      </c>
      <c r="AB224">
        <v>0</v>
      </c>
      <c r="AC224">
        <v>0</v>
      </c>
      <c r="AD224">
        <v>0</v>
      </c>
      <c r="AE224">
        <v>15.11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-2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0.03</v>
      </c>
      <c r="AU224" t="s">
        <v>62</v>
      </c>
      <c r="AV224">
        <v>0</v>
      </c>
      <c r="AW224">
        <v>2</v>
      </c>
      <c r="AX224">
        <v>55929406</v>
      </c>
      <c r="AY224">
        <v>1</v>
      </c>
      <c r="AZ224">
        <v>0</v>
      </c>
      <c r="BA224">
        <v>278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ROUND(Y224*Source!I123,9)</f>
        <v>0.03</v>
      </c>
      <c r="CY224">
        <f t="shared" si="98"/>
        <v>15.11</v>
      </c>
      <c r="CZ224">
        <f t="shared" si="99"/>
        <v>15.11</v>
      </c>
      <c r="DA224">
        <f t="shared" si="100"/>
        <v>1</v>
      </c>
      <c r="DB224">
        <f t="shared" si="101"/>
        <v>0.45</v>
      </c>
      <c r="DC224">
        <f t="shared" si="102"/>
        <v>0</v>
      </c>
      <c r="DD224" t="s">
        <v>3</v>
      </c>
      <c r="DE224" t="s">
        <v>3</v>
      </c>
      <c r="DF224">
        <f t="shared" si="96"/>
        <v>0.45</v>
      </c>
      <c r="DG224">
        <f t="shared" si="94"/>
        <v>0</v>
      </c>
      <c r="DH224">
        <f t="shared" si="95"/>
        <v>0</v>
      </c>
      <c r="DI224">
        <f t="shared" si="88"/>
        <v>0</v>
      </c>
      <c r="DJ224">
        <f t="shared" si="103"/>
        <v>0.45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">
      <c r="A225">
        <f>ROW(Source!A123)</f>
        <v>123</v>
      </c>
      <c r="B225">
        <v>55929113</v>
      </c>
      <c r="C225">
        <v>55929361</v>
      </c>
      <c r="D225">
        <v>55459400</v>
      </c>
      <c r="E225">
        <v>1</v>
      </c>
      <c r="F225">
        <v>1</v>
      </c>
      <c r="G225">
        <v>1081</v>
      </c>
      <c r="H225">
        <v>3</v>
      </c>
      <c r="I225" t="s">
        <v>671</v>
      </c>
      <c r="J225" t="s">
        <v>672</v>
      </c>
      <c r="K225" t="s">
        <v>673</v>
      </c>
      <c r="L225">
        <v>1346</v>
      </c>
      <c r="N225">
        <v>1009</v>
      </c>
      <c r="O225" t="s">
        <v>175</v>
      </c>
      <c r="P225" t="s">
        <v>175</v>
      </c>
      <c r="Q225">
        <v>1</v>
      </c>
      <c r="W225">
        <v>0</v>
      </c>
      <c r="X225">
        <v>-2129869794</v>
      </c>
      <c r="Y225">
        <f t="shared" si="97"/>
        <v>0.01</v>
      </c>
      <c r="AA225">
        <v>16.690000000000001</v>
      </c>
      <c r="AB225">
        <v>0</v>
      </c>
      <c r="AC225">
        <v>0</v>
      </c>
      <c r="AD225">
        <v>0</v>
      </c>
      <c r="AE225">
        <v>16.690000000000001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-2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0.01</v>
      </c>
      <c r="AU225" t="s">
        <v>62</v>
      </c>
      <c r="AV225">
        <v>0</v>
      </c>
      <c r="AW225">
        <v>2</v>
      </c>
      <c r="AX225">
        <v>55929407</v>
      </c>
      <c r="AY225">
        <v>1</v>
      </c>
      <c r="AZ225">
        <v>0</v>
      </c>
      <c r="BA225">
        <v>279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v>0</v>
      </c>
      <c r="CX225">
        <f>ROUND(Y225*Source!I123,9)</f>
        <v>0.01</v>
      </c>
      <c r="CY225">
        <f t="shared" si="98"/>
        <v>16.690000000000001</v>
      </c>
      <c r="CZ225">
        <f t="shared" si="99"/>
        <v>16.690000000000001</v>
      </c>
      <c r="DA225">
        <f t="shared" si="100"/>
        <v>1</v>
      </c>
      <c r="DB225">
        <f t="shared" si="101"/>
        <v>0.17</v>
      </c>
      <c r="DC225">
        <f t="shared" si="102"/>
        <v>0</v>
      </c>
      <c r="DD225" t="s">
        <v>3</v>
      </c>
      <c r="DE225" t="s">
        <v>3</v>
      </c>
      <c r="DF225">
        <f t="shared" si="96"/>
        <v>0.17</v>
      </c>
      <c r="DG225">
        <f t="shared" si="94"/>
        <v>0</v>
      </c>
      <c r="DH225">
        <f t="shared" si="95"/>
        <v>0</v>
      </c>
      <c r="DI225">
        <f t="shared" si="88"/>
        <v>0</v>
      </c>
      <c r="DJ225">
        <f t="shared" si="103"/>
        <v>0.17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">
      <c r="A226">
        <f>ROW(Source!A123)</f>
        <v>123</v>
      </c>
      <c r="B226">
        <v>55929113</v>
      </c>
      <c r="C226">
        <v>55929361</v>
      </c>
      <c r="D226">
        <v>55459485</v>
      </c>
      <c r="E226">
        <v>1</v>
      </c>
      <c r="F226">
        <v>1</v>
      </c>
      <c r="G226">
        <v>1081</v>
      </c>
      <c r="H226">
        <v>3</v>
      </c>
      <c r="I226" t="s">
        <v>674</v>
      </c>
      <c r="J226" t="s">
        <v>675</v>
      </c>
      <c r="K226" t="s">
        <v>676</v>
      </c>
      <c r="L226">
        <v>1348</v>
      </c>
      <c r="N226">
        <v>1009</v>
      </c>
      <c r="O226" t="s">
        <v>538</v>
      </c>
      <c r="P226" t="s">
        <v>538</v>
      </c>
      <c r="Q226">
        <v>1000</v>
      </c>
      <c r="W226">
        <v>0</v>
      </c>
      <c r="X226">
        <v>1193527006</v>
      </c>
      <c r="Y226">
        <f t="shared" si="97"/>
        <v>2.0000000000000002E-5</v>
      </c>
      <c r="AA226">
        <v>17722.25</v>
      </c>
      <c r="AB226">
        <v>0</v>
      </c>
      <c r="AC226">
        <v>0</v>
      </c>
      <c r="AD226">
        <v>0</v>
      </c>
      <c r="AE226">
        <v>17722.25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-2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2.0000000000000002E-5</v>
      </c>
      <c r="AU226" t="s">
        <v>62</v>
      </c>
      <c r="AV226">
        <v>0</v>
      </c>
      <c r="AW226">
        <v>2</v>
      </c>
      <c r="AX226">
        <v>55929408</v>
      </c>
      <c r="AY226">
        <v>1</v>
      </c>
      <c r="AZ226">
        <v>0</v>
      </c>
      <c r="BA226">
        <v>280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ROUND(Y226*Source!I123,9)</f>
        <v>2.0000000000000002E-5</v>
      </c>
      <c r="CY226">
        <f t="shared" si="98"/>
        <v>17722.25</v>
      </c>
      <c r="CZ226">
        <f t="shared" si="99"/>
        <v>17722.25</v>
      </c>
      <c r="DA226">
        <f t="shared" si="100"/>
        <v>1</v>
      </c>
      <c r="DB226">
        <f t="shared" si="101"/>
        <v>0.35</v>
      </c>
      <c r="DC226">
        <f t="shared" si="102"/>
        <v>0</v>
      </c>
      <c r="DD226" t="s">
        <v>3</v>
      </c>
      <c r="DE226" t="s">
        <v>3</v>
      </c>
      <c r="DF226">
        <f t="shared" si="96"/>
        <v>0.35</v>
      </c>
      <c r="DG226">
        <f t="shared" si="94"/>
        <v>0</v>
      </c>
      <c r="DH226">
        <f t="shared" si="95"/>
        <v>0</v>
      </c>
      <c r="DI226">
        <f t="shared" si="88"/>
        <v>0</v>
      </c>
      <c r="DJ226">
        <f t="shared" si="103"/>
        <v>0.35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">
      <c r="A227">
        <f>ROW(Source!A123)</f>
        <v>123</v>
      </c>
      <c r="B227">
        <v>55929113</v>
      </c>
      <c r="C227">
        <v>55929361</v>
      </c>
      <c r="D227">
        <v>55466000</v>
      </c>
      <c r="E227">
        <v>1</v>
      </c>
      <c r="F227">
        <v>1</v>
      </c>
      <c r="G227">
        <v>1081</v>
      </c>
      <c r="H227">
        <v>3</v>
      </c>
      <c r="I227" t="s">
        <v>677</v>
      </c>
      <c r="J227" t="s">
        <v>678</v>
      </c>
      <c r="K227" t="s">
        <v>679</v>
      </c>
      <c r="L227">
        <v>1355</v>
      </c>
      <c r="N227">
        <v>1010</v>
      </c>
      <c r="O227" t="s">
        <v>60</v>
      </c>
      <c r="P227" t="s">
        <v>60</v>
      </c>
      <c r="Q227">
        <v>100</v>
      </c>
      <c r="W227">
        <v>0</v>
      </c>
      <c r="X227">
        <v>436393287</v>
      </c>
      <c r="Y227">
        <f t="shared" si="97"/>
        <v>0.1</v>
      </c>
      <c r="AA227">
        <v>120.19</v>
      </c>
      <c r="AB227">
        <v>0</v>
      </c>
      <c r="AC227">
        <v>0</v>
      </c>
      <c r="AD227">
        <v>0</v>
      </c>
      <c r="AE227">
        <v>120.19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-2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0.1</v>
      </c>
      <c r="AU227" t="s">
        <v>62</v>
      </c>
      <c r="AV227">
        <v>0</v>
      </c>
      <c r="AW227">
        <v>2</v>
      </c>
      <c r="AX227">
        <v>55929409</v>
      </c>
      <c r="AY227">
        <v>1</v>
      </c>
      <c r="AZ227">
        <v>0</v>
      </c>
      <c r="BA227">
        <v>281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v>0</v>
      </c>
      <c r="CX227">
        <f>ROUND(Y227*Source!I123,9)</f>
        <v>0.1</v>
      </c>
      <c r="CY227">
        <f t="shared" si="98"/>
        <v>120.19</v>
      </c>
      <c r="CZ227">
        <f t="shared" si="99"/>
        <v>120.19</v>
      </c>
      <c r="DA227">
        <f t="shared" si="100"/>
        <v>1</v>
      </c>
      <c r="DB227">
        <f t="shared" si="101"/>
        <v>12.02</v>
      </c>
      <c r="DC227">
        <f t="shared" si="102"/>
        <v>0</v>
      </c>
      <c r="DD227" t="s">
        <v>3</v>
      </c>
      <c r="DE227" t="s">
        <v>3</v>
      </c>
      <c r="DF227">
        <f t="shared" si="96"/>
        <v>12.02</v>
      </c>
      <c r="DG227">
        <f t="shared" si="94"/>
        <v>0</v>
      </c>
      <c r="DH227">
        <f t="shared" si="95"/>
        <v>0</v>
      </c>
      <c r="DI227">
        <f t="shared" si="88"/>
        <v>0</v>
      </c>
      <c r="DJ227">
        <f t="shared" si="103"/>
        <v>12.02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">
      <c r="A228">
        <f>ROW(Source!A123)</f>
        <v>123</v>
      </c>
      <c r="B228">
        <v>55929113</v>
      </c>
      <c r="C228">
        <v>55929361</v>
      </c>
      <c r="D228">
        <v>55466111</v>
      </c>
      <c r="E228">
        <v>1</v>
      </c>
      <c r="F228">
        <v>1</v>
      </c>
      <c r="G228">
        <v>1081</v>
      </c>
      <c r="H228">
        <v>3</v>
      </c>
      <c r="I228" t="s">
        <v>173</v>
      </c>
      <c r="J228" t="s">
        <v>176</v>
      </c>
      <c r="K228" t="s">
        <v>174</v>
      </c>
      <c r="L228">
        <v>1346</v>
      </c>
      <c r="N228">
        <v>1009</v>
      </c>
      <c r="O228" t="s">
        <v>175</v>
      </c>
      <c r="P228" t="s">
        <v>175</v>
      </c>
      <c r="Q228">
        <v>1</v>
      </c>
      <c r="W228">
        <v>0</v>
      </c>
      <c r="X228">
        <v>-2097101800</v>
      </c>
      <c r="Y228">
        <f t="shared" si="97"/>
        <v>0.3</v>
      </c>
      <c r="AA228">
        <v>31.08</v>
      </c>
      <c r="AB228">
        <v>0</v>
      </c>
      <c r="AC228">
        <v>0</v>
      </c>
      <c r="AD228">
        <v>0</v>
      </c>
      <c r="AE228">
        <v>31.08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 t="s">
        <v>3</v>
      </c>
      <c r="AT228">
        <v>0.3</v>
      </c>
      <c r="AU228" t="s">
        <v>62</v>
      </c>
      <c r="AV228">
        <v>0</v>
      </c>
      <c r="AW228">
        <v>1</v>
      </c>
      <c r="AX228">
        <v>-1</v>
      </c>
      <c r="AY228">
        <v>0</v>
      </c>
      <c r="AZ228">
        <v>0</v>
      </c>
      <c r="BA228" t="s">
        <v>3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ROUND(Y228*Source!I123,9)</f>
        <v>0.3</v>
      </c>
      <c r="CY228">
        <f t="shared" si="98"/>
        <v>31.08</v>
      </c>
      <c r="CZ228">
        <f t="shared" si="99"/>
        <v>31.08</v>
      </c>
      <c r="DA228">
        <f t="shared" si="100"/>
        <v>1</v>
      </c>
      <c r="DB228">
        <f t="shared" si="101"/>
        <v>9.32</v>
      </c>
      <c r="DC228">
        <f t="shared" si="102"/>
        <v>0</v>
      </c>
      <c r="DD228" t="s">
        <v>3</v>
      </c>
      <c r="DE228" t="s">
        <v>3</v>
      </c>
      <c r="DF228">
        <f t="shared" si="96"/>
        <v>9.32</v>
      </c>
      <c r="DG228">
        <f t="shared" si="94"/>
        <v>0</v>
      </c>
      <c r="DH228">
        <f t="shared" si="95"/>
        <v>0</v>
      </c>
      <c r="DI228">
        <f t="shared" si="88"/>
        <v>0</v>
      </c>
      <c r="DJ228">
        <f t="shared" si="103"/>
        <v>9.32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">
      <c r="A229">
        <f>ROW(Source!A123)</f>
        <v>123</v>
      </c>
      <c r="B229">
        <v>55929113</v>
      </c>
      <c r="C229">
        <v>55929361</v>
      </c>
      <c r="D229">
        <v>55459793</v>
      </c>
      <c r="E229">
        <v>1</v>
      </c>
      <c r="F229">
        <v>1</v>
      </c>
      <c r="G229">
        <v>1081</v>
      </c>
      <c r="H229">
        <v>3</v>
      </c>
      <c r="I229" t="s">
        <v>662</v>
      </c>
      <c r="J229" t="s">
        <v>663</v>
      </c>
      <c r="K229" t="s">
        <v>664</v>
      </c>
      <c r="L229">
        <v>1348</v>
      </c>
      <c r="N229">
        <v>1009</v>
      </c>
      <c r="O229" t="s">
        <v>538</v>
      </c>
      <c r="P229" t="s">
        <v>538</v>
      </c>
      <c r="Q229">
        <v>1000</v>
      </c>
      <c r="W229">
        <v>0</v>
      </c>
      <c r="X229">
        <v>-761454284</v>
      </c>
      <c r="Y229">
        <f t="shared" si="97"/>
        <v>6.0000000000000002E-5</v>
      </c>
      <c r="AA229">
        <v>64123.05</v>
      </c>
      <c r="AB229">
        <v>0</v>
      </c>
      <c r="AC229">
        <v>0</v>
      </c>
      <c r="AD229">
        <v>0</v>
      </c>
      <c r="AE229">
        <v>64123.05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6.0000000000000002E-5</v>
      </c>
      <c r="AU229" t="s">
        <v>62</v>
      </c>
      <c r="AV229">
        <v>0</v>
      </c>
      <c r="AW229">
        <v>2</v>
      </c>
      <c r="AX229">
        <v>55929410</v>
      </c>
      <c r="AY229">
        <v>1</v>
      </c>
      <c r="AZ229">
        <v>0</v>
      </c>
      <c r="BA229">
        <v>282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v>0</v>
      </c>
      <c r="CX229">
        <f>ROUND(Y229*Source!I123,9)</f>
        <v>6.0000000000000002E-5</v>
      </c>
      <c r="CY229">
        <f t="shared" si="98"/>
        <v>64123.05</v>
      </c>
      <c r="CZ229">
        <f t="shared" si="99"/>
        <v>64123.05</v>
      </c>
      <c r="DA229">
        <f t="shared" si="100"/>
        <v>1</v>
      </c>
      <c r="DB229">
        <f t="shared" si="101"/>
        <v>3.85</v>
      </c>
      <c r="DC229">
        <f t="shared" si="102"/>
        <v>0</v>
      </c>
      <c r="DD229" t="s">
        <v>3</v>
      </c>
      <c r="DE229" t="s">
        <v>3</v>
      </c>
      <c r="DF229">
        <f t="shared" si="96"/>
        <v>3.85</v>
      </c>
      <c r="DG229">
        <f t="shared" si="94"/>
        <v>0</v>
      </c>
      <c r="DH229">
        <f t="shared" si="95"/>
        <v>0</v>
      </c>
      <c r="DI229">
        <f t="shared" si="88"/>
        <v>0</v>
      </c>
      <c r="DJ229">
        <f t="shared" si="103"/>
        <v>3.85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">
      <c r="A230">
        <f>ROW(Source!A123)</f>
        <v>123</v>
      </c>
      <c r="B230">
        <v>55929113</v>
      </c>
      <c r="C230">
        <v>55929361</v>
      </c>
      <c r="D230">
        <v>55459801</v>
      </c>
      <c r="E230">
        <v>1</v>
      </c>
      <c r="F230">
        <v>1</v>
      </c>
      <c r="G230">
        <v>1081</v>
      </c>
      <c r="H230">
        <v>3</v>
      </c>
      <c r="I230" t="s">
        <v>680</v>
      </c>
      <c r="J230" t="s">
        <v>681</v>
      </c>
      <c r="K230" t="s">
        <v>682</v>
      </c>
      <c r="L230">
        <v>1348</v>
      </c>
      <c r="N230">
        <v>1009</v>
      </c>
      <c r="O230" t="s">
        <v>538</v>
      </c>
      <c r="P230" t="s">
        <v>538</v>
      </c>
      <c r="Q230">
        <v>1000</v>
      </c>
      <c r="W230">
        <v>0</v>
      </c>
      <c r="X230">
        <v>-148386787</v>
      </c>
      <c r="Y230">
        <f t="shared" si="97"/>
        <v>1E-4</v>
      </c>
      <c r="AA230">
        <v>81241.14</v>
      </c>
      <c r="AB230">
        <v>0</v>
      </c>
      <c r="AC230">
        <v>0</v>
      </c>
      <c r="AD230">
        <v>0</v>
      </c>
      <c r="AE230">
        <v>81241.14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1E-4</v>
      </c>
      <c r="AU230" t="s">
        <v>62</v>
      </c>
      <c r="AV230">
        <v>0</v>
      </c>
      <c r="AW230">
        <v>2</v>
      </c>
      <c r="AX230">
        <v>55929411</v>
      </c>
      <c r="AY230">
        <v>1</v>
      </c>
      <c r="AZ230">
        <v>0</v>
      </c>
      <c r="BA230">
        <v>283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ROUND(Y230*Source!I123,9)</f>
        <v>1E-4</v>
      </c>
      <c r="CY230">
        <f t="shared" si="98"/>
        <v>81241.14</v>
      </c>
      <c r="CZ230">
        <f t="shared" si="99"/>
        <v>81241.14</v>
      </c>
      <c r="DA230">
        <f t="shared" si="100"/>
        <v>1</v>
      </c>
      <c r="DB230">
        <f t="shared" si="101"/>
        <v>8.1199999999999992</v>
      </c>
      <c r="DC230">
        <f t="shared" si="102"/>
        <v>0</v>
      </c>
      <c r="DD230" t="s">
        <v>3</v>
      </c>
      <c r="DE230" t="s">
        <v>3</v>
      </c>
      <c r="DF230">
        <f t="shared" si="96"/>
        <v>8.1199999999999992</v>
      </c>
      <c r="DG230">
        <f t="shared" si="94"/>
        <v>0</v>
      </c>
      <c r="DH230">
        <f t="shared" si="95"/>
        <v>0</v>
      </c>
      <c r="DI230">
        <f t="shared" si="88"/>
        <v>0</v>
      </c>
      <c r="DJ230">
        <f t="shared" si="103"/>
        <v>8.1199999999999992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">
      <c r="A231">
        <f>ROW(Source!A123)</f>
        <v>123</v>
      </c>
      <c r="B231">
        <v>55929113</v>
      </c>
      <c r="C231">
        <v>55929361</v>
      </c>
      <c r="D231">
        <v>55482166</v>
      </c>
      <c r="E231">
        <v>1</v>
      </c>
      <c r="F231">
        <v>1</v>
      </c>
      <c r="G231">
        <v>1081</v>
      </c>
      <c r="H231">
        <v>3</v>
      </c>
      <c r="I231" t="s">
        <v>683</v>
      </c>
      <c r="J231" t="s">
        <v>684</v>
      </c>
      <c r="K231" t="s">
        <v>685</v>
      </c>
      <c r="L231">
        <v>1301</v>
      </c>
      <c r="N231">
        <v>1003</v>
      </c>
      <c r="O231" t="s">
        <v>486</v>
      </c>
      <c r="P231" t="s">
        <v>486</v>
      </c>
      <c r="Q231">
        <v>1</v>
      </c>
      <c r="W231">
        <v>0</v>
      </c>
      <c r="X231">
        <v>876831867</v>
      </c>
      <c r="Y231">
        <f t="shared" si="97"/>
        <v>5.91</v>
      </c>
      <c r="AA231">
        <v>0.69</v>
      </c>
      <c r="AB231">
        <v>0</v>
      </c>
      <c r="AC231">
        <v>0</v>
      </c>
      <c r="AD231">
        <v>0</v>
      </c>
      <c r="AE231">
        <v>0.69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-2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5.91</v>
      </c>
      <c r="AU231" t="s">
        <v>62</v>
      </c>
      <c r="AV231">
        <v>0</v>
      </c>
      <c r="AW231">
        <v>2</v>
      </c>
      <c r="AX231">
        <v>55929412</v>
      </c>
      <c r="AY231">
        <v>1</v>
      </c>
      <c r="AZ231">
        <v>0</v>
      </c>
      <c r="BA231">
        <v>284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ROUND(Y231*Source!I123,9)</f>
        <v>5.91</v>
      </c>
      <c r="CY231">
        <f t="shared" si="98"/>
        <v>0.69</v>
      </c>
      <c r="CZ231">
        <f t="shared" si="99"/>
        <v>0.69</v>
      </c>
      <c r="DA231">
        <f t="shared" si="100"/>
        <v>1</v>
      </c>
      <c r="DB231">
        <f t="shared" si="101"/>
        <v>4.08</v>
      </c>
      <c r="DC231">
        <f t="shared" si="102"/>
        <v>0</v>
      </c>
      <c r="DD231" t="s">
        <v>3</v>
      </c>
      <c r="DE231" t="s">
        <v>3</v>
      </c>
      <c r="DF231">
        <f t="shared" si="96"/>
        <v>4.08</v>
      </c>
      <c r="DG231">
        <f t="shared" si="94"/>
        <v>0</v>
      </c>
      <c r="DH231">
        <f t="shared" si="95"/>
        <v>0</v>
      </c>
      <c r="DI231">
        <f t="shared" si="88"/>
        <v>0</v>
      </c>
      <c r="DJ231">
        <f t="shared" si="103"/>
        <v>4.08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">
      <c r="A232">
        <f>ROW(Source!A123)</f>
        <v>123</v>
      </c>
      <c r="B232">
        <v>55929113</v>
      </c>
      <c r="C232">
        <v>55929361</v>
      </c>
      <c r="D232">
        <v>55482233</v>
      </c>
      <c r="E232">
        <v>1</v>
      </c>
      <c r="F232">
        <v>1</v>
      </c>
      <c r="G232">
        <v>1081</v>
      </c>
      <c r="H232">
        <v>3</v>
      </c>
      <c r="I232" t="s">
        <v>686</v>
      </c>
      <c r="J232" t="s">
        <v>687</v>
      </c>
      <c r="K232" t="s">
        <v>688</v>
      </c>
      <c r="L232">
        <v>1346</v>
      </c>
      <c r="N232">
        <v>1009</v>
      </c>
      <c r="O232" t="s">
        <v>175</v>
      </c>
      <c r="P232" t="s">
        <v>175</v>
      </c>
      <c r="Q232">
        <v>1</v>
      </c>
      <c r="W232">
        <v>0</v>
      </c>
      <c r="X232">
        <v>1566362712</v>
      </c>
      <c r="Y232">
        <f t="shared" si="97"/>
        <v>0.02</v>
      </c>
      <c r="AA232">
        <v>493.08</v>
      </c>
      <c r="AB232">
        <v>0</v>
      </c>
      <c r="AC232">
        <v>0</v>
      </c>
      <c r="AD232">
        <v>0</v>
      </c>
      <c r="AE232">
        <v>493.08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-2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0.02</v>
      </c>
      <c r="AU232" t="s">
        <v>62</v>
      </c>
      <c r="AV232">
        <v>0</v>
      </c>
      <c r="AW232">
        <v>2</v>
      </c>
      <c r="AX232">
        <v>55929413</v>
      </c>
      <c r="AY232">
        <v>1</v>
      </c>
      <c r="AZ232">
        <v>0</v>
      </c>
      <c r="BA232">
        <v>285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v>0</v>
      </c>
      <c r="CX232">
        <f>ROUND(Y232*Source!I123,9)</f>
        <v>0.02</v>
      </c>
      <c r="CY232">
        <f t="shared" si="98"/>
        <v>493.08</v>
      </c>
      <c r="CZ232">
        <f t="shared" si="99"/>
        <v>493.08</v>
      </c>
      <c r="DA232">
        <f t="shared" si="100"/>
        <v>1</v>
      </c>
      <c r="DB232">
        <f t="shared" si="101"/>
        <v>9.86</v>
      </c>
      <c r="DC232">
        <f t="shared" si="102"/>
        <v>0</v>
      </c>
      <c r="DD232" t="s">
        <v>3</v>
      </c>
      <c r="DE232" t="s">
        <v>3</v>
      </c>
      <c r="DF232">
        <f t="shared" si="96"/>
        <v>9.86</v>
      </c>
      <c r="DG232">
        <f t="shared" si="94"/>
        <v>0</v>
      </c>
      <c r="DH232">
        <f t="shared" si="95"/>
        <v>0</v>
      </c>
      <c r="DI232">
        <f t="shared" si="88"/>
        <v>0</v>
      </c>
      <c r="DJ232">
        <f t="shared" si="103"/>
        <v>9.86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">
      <c r="A233">
        <f>ROW(Source!A123)</f>
        <v>123</v>
      </c>
      <c r="B233">
        <v>55929113</v>
      </c>
      <c r="C233">
        <v>55929361</v>
      </c>
      <c r="D233">
        <v>55481799</v>
      </c>
      <c r="E233">
        <v>1</v>
      </c>
      <c r="F233">
        <v>1</v>
      </c>
      <c r="G233">
        <v>1081</v>
      </c>
      <c r="H233">
        <v>3</v>
      </c>
      <c r="I233" t="s">
        <v>689</v>
      </c>
      <c r="J233" t="s">
        <v>690</v>
      </c>
      <c r="K233" t="s">
        <v>691</v>
      </c>
      <c r="L233">
        <v>1355</v>
      </c>
      <c r="N233">
        <v>1010</v>
      </c>
      <c r="O233" t="s">
        <v>60</v>
      </c>
      <c r="P233" t="s">
        <v>60</v>
      </c>
      <c r="Q233">
        <v>100</v>
      </c>
      <c r="W233">
        <v>0</v>
      </c>
      <c r="X233">
        <v>-846071348</v>
      </c>
      <c r="Y233">
        <f t="shared" si="97"/>
        <v>0.04</v>
      </c>
      <c r="AA233">
        <v>413.16</v>
      </c>
      <c r="AB233">
        <v>0</v>
      </c>
      <c r="AC233">
        <v>0</v>
      </c>
      <c r="AD233">
        <v>0</v>
      </c>
      <c r="AE233">
        <v>413.16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0.04</v>
      </c>
      <c r="AU233" t="s">
        <v>62</v>
      </c>
      <c r="AV233">
        <v>0</v>
      </c>
      <c r="AW233">
        <v>2</v>
      </c>
      <c r="AX233">
        <v>55929414</v>
      </c>
      <c r="AY233">
        <v>1</v>
      </c>
      <c r="AZ233">
        <v>0</v>
      </c>
      <c r="BA233">
        <v>286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v>0</v>
      </c>
      <c r="CX233">
        <f>ROUND(Y233*Source!I123,9)</f>
        <v>0.04</v>
      </c>
      <c r="CY233">
        <f t="shared" si="98"/>
        <v>413.16</v>
      </c>
      <c r="CZ233">
        <f t="shared" si="99"/>
        <v>413.16</v>
      </c>
      <c r="DA233">
        <f t="shared" si="100"/>
        <v>1</v>
      </c>
      <c r="DB233">
        <f t="shared" si="101"/>
        <v>16.53</v>
      </c>
      <c r="DC233">
        <f t="shared" si="102"/>
        <v>0</v>
      </c>
      <c r="DD233" t="s">
        <v>3</v>
      </c>
      <c r="DE233" t="s">
        <v>3</v>
      </c>
      <c r="DF233">
        <f t="shared" si="96"/>
        <v>16.53</v>
      </c>
      <c r="DG233">
        <f t="shared" si="94"/>
        <v>0</v>
      </c>
      <c r="DH233">
        <f t="shared" si="95"/>
        <v>0</v>
      </c>
      <c r="DI233">
        <f t="shared" si="88"/>
        <v>0</v>
      </c>
      <c r="DJ233">
        <f t="shared" si="103"/>
        <v>16.53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">
      <c r="A234">
        <f>ROW(Source!A123)</f>
        <v>123</v>
      </c>
      <c r="B234">
        <v>55929113</v>
      </c>
      <c r="C234">
        <v>55929361</v>
      </c>
      <c r="D234">
        <v>0</v>
      </c>
      <c r="E234">
        <v>0</v>
      </c>
      <c r="F234">
        <v>1</v>
      </c>
      <c r="G234">
        <v>1081</v>
      </c>
      <c r="H234">
        <v>3</v>
      </c>
      <c r="I234" t="s">
        <v>772</v>
      </c>
      <c r="J234" t="s">
        <v>772</v>
      </c>
      <c r="K234" t="s">
        <v>216</v>
      </c>
      <c r="L234">
        <v>1371</v>
      </c>
      <c r="N234">
        <v>1013</v>
      </c>
      <c r="O234" t="s">
        <v>161</v>
      </c>
      <c r="P234" t="s">
        <v>161</v>
      </c>
      <c r="Q234">
        <v>1</v>
      </c>
      <c r="W234">
        <v>0</v>
      </c>
      <c r="X234">
        <v>-45633929</v>
      </c>
      <c r="Y234">
        <f t="shared" si="97"/>
        <v>1</v>
      </c>
      <c r="AA234">
        <v>16296.12</v>
      </c>
      <c r="AB234">
        <v>0</v>
      </c>
      <c r="AC234">
        <v>0</v>
      </c>
      <c r="AD234">
        <v>0</v>
      </c>
      <c r="AE234">
        <v>16296.12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 t="s">
        <v>3</v>
      </c>
      <c r="AT234">
        <v>1</v>
      </c>
      <c r="AU234" t="s">
        <v>62</v>
      </c>
      <c r="AV234">
        <v>0</v>
      </c>
      <c r="AW234">
        <v>1</v>
      </c>
      <c r="AX234">
        <v>-1</v>
      </c>
      <c r="AY234">
        <v>0</v>
      </c>
      <c r="AZ234">
        <v>0</v>
      </c>
      <c r="BA234" t="s">
        <v>3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ROUND(Y234*Source!I123,9)</f>
        <v>1</v>
      </c>
      <c r="CY234">
        <f t="shared" si="98"/>
        <v>16296.12</v>
      </c>
      <c r="CZ234">
        <f t="shared" si="99"/>
        <v>16296.12</v>
      </c>
      <c r="DA234">
        <f t="shared" si="100"/>
        <v>1</v>
      </c>
      <c r="DB234">
        <f t="shared" si="101"/>
        <v>16296.12</v>
      </c>
      <c r="DC234">
        <f t="shared" si="102"/>
        <v>0</v>
      </c>
      <c r="DD234" t="s">
        <v>3</v>
      </c>
      <c r="DE234" t="s">
        <v>3</v>
      </c>
      <c r="DF234">
        <f t="shared" si="96"/>
        <v>16296.12</v>
      </c>
      <c r="DG234">
        <f t="shared" si="94"/>
        <v>0</v>
      </c>
      <c r="DH234">
        <f t="shared" si="95"/>
        <v>0</v>
      </c>
      <c r="DI234">
        <f t="shared" si="88"/>
        <v>0</v>
      </c>
      <c r="DJ234">
        <f t="shared" si="103"/>
        <v>16296.12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">
      <c r="A235">
        <f>ROW(Source!A123)</f>
        <v>123</v>
      </c>
      <c r="B235">
        <v>55929113</v>
      </c>
      <c r="C235">
        <v>55929361</v>
      </c>
      <c r="D235">
        <v>55424290</v>
      </c>
      <c r="E235">
        <v>1081</v>
      </c>
      <c r="F235">
        <v>1</v>
      </c>
      <c r="G235">
        <v>1081</v>
      </c>
      <c r="H235">
        <v>3</v>
      </c>
      <c r="I235" t="s">
        <v>692</v>
      </c>
      <c r="J235" t="s">
        <v>3</v>
      </c>
      <c r="K235" t="s">
        <v>693</v>
      </c>
      <c r="L235">
        <v>1348</v>
      </c>
      <c r="N235">
        <v>1009</v>
      </c>
      <c r="O235" t="s">
        <v>538</v>
      </c>
      <c r="P235" t="s">
        <v>538</v>
      </c>
      <c r="Q235">
        <v>1000</v>
      </c>
      <c r="W235">
        <v>0</v>
      </c>
      <c r="X235">
        <v>-783086922</v>
      </c>
      <c r="Y235">
        <f t="shared" si="97"/>
        <v>1E-3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-2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1E-3</v>
      </c>
      <c r="AU235" t="s">
        <v>62</v>
      </c>
      <c r="AV235">
        <v>0</v>
      </c>
      <c r="AW235">
        <v>2</v>
      </c>
      <c r="AX235">
        <v>55929418</v>
      </c>
      <c r="AY235">
        <v>1</v>
      </c>
      <c r="AZ235">
        <v>0</v>
      </c>
      <c r="BA235">
        <v>290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ROUND(Y235*Source!I123,9)</f>
        <v>1E-3</v>
      </c>
      <c r="CY235">
        <f t="shared" si="98"/>
        <v>0</v>
      </c>
      <c r="CZ235">
        <f t="shared" si="99"/>
        <v>0</v>
      </c>
      <c r="DA235">
        <f t="shared" si="100"/>
        <v>1</v>
      </c>
      <c r="DB235">
        <f t="shared" si="101"/>
        <v>0</v>
      </c>
      <c r="DC235">
        <f t="shared" si="102"/>
        <v>0</v>
      </c>
      <c r="DD235" t="s">
        <v>3</v>
      </c>
      <c r="DE235" t="s">
        <v>3</v>
      </c>
      <c r="DF235">
        <f t="shared" si="96"/>
        <v>0</v>
      </c>
      <c r="DG235">
        <f t="shared" si="94"/>
        <v>0</v>
      </c>
      <c r="DH235">
        <f t="shared" si="95"/>
        <v>0</v>
      </c>
      <c r="DI235">
        <f t="shared" si="88"/>
        <v>0</v>
      </c>
      <c r="DJ235">
        <f t="shared" si="103"/>
        <v>0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">
      <c r="A236">
        <f>ROW(Source!A124)</f>
        <v>124</v>
      </c>
      <c r="B236">
        <v>55929115</v>
      </c>
      <c r="C236">
        <v>55929361</v>
      </c>
      <c r="D236">
        <v>55424304</v>
      </c>
      <c r="E236">
        <v>1081</v>
      </c>
      <c r="F236">
        <v>1</v>
      </c>
      <c r="G236">
        <v>1081</v>
      </c>
      <c r="H236">
        <v>1</v>
      </c>
      <c r="I236" t="s">
        <v>651</v>
      </c>
      <c r="J236" t="s">
        <v>3</v>
      </c>
      <c r="K236" t="s">
        <v>652</v>
      </c>
      <c r="L236">
        <v>1191</v>
      </c>
      <c r="N236">
        <v>1013</v>
      </c>
      <c r="O236" t="s">
        <v>653</v>
      </c>
      <c r="P236" t="s">
        <v>653</v>
      </c>
      <c r="Q236">
        <v>1</v>
      </c>
      <c r="W236">
        <v>0</v>
      </c>
      <c r="X236">
        <v>476480486</v>
      </c>
      <c r="Y236">
        <f>(AT236*1.2)</f>
        <v>11.16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5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9.3000000000000007</v>
      </c>
      <c r="AU236" t="s">
        <v>63</v>
      </c>
      <c r="AV236">
        <v>1</v>
      </c>
      <c r="AW236">
        <v>2</v>
      </c>
      <c r="AX236">
        <v>55929403</v>
      </c>
      <c r="AY236">
        <v>1</v>
      </c>
      <c r="AZ236">
        <v>0</v>
      </c>
      <c r="BA236">
        <v>291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U236">
        <f>ROUND(AT236*Source!I124*AH236*AL236,2)</f>
        <v>0</v>
      </c>
      <c r="CV236">
        <f>ROUND(Y236*Source!I124,9)</f>
        <v>11.16</v>
      </c>
      <c r="CW236">
        <v>0</v>
      </c>
      <c r="CX236">
        <f>ROUND(Y236*Source!I124,9)</f>
        <v>11.16</v>
      </c>
      <c r="CY236">
        <f>AD236</f>
        <v>0</v>
      </c>
      <c r="CZ236">
        <f>AH236</f>
        <v>0</v>
      </c>
      <c r="DA236">
        <f>AL236</f>
        <v>1</v>
      </c>
      <c r="DB236">
        <f>ROUND((ROUND(AT236*CZ236,2)*1.2),6)</f>
        <v>0</v>
      </c>
      <c r="DC236">
        <f>ROUND((ROUND(AT236*AG236,2)*1.2),6)</f>
        <v>0</v>
      </c>
      <c r="DD236" t="s">
        <v>3</v>
      </c>
      <c r="DE236" t="s">
        <v>3</v>
      </c>
      <c r="DF236">
        <f t="shared" si="96"/>
        <v>0</v>
      </c>
      <c r="DG236">
        <f t="shared" si="94"/>
        <v>0</v>
      </c>
      <c r="DH236">
        <f t="shared" si="95"/>
        <v>0</v>
      </c>
      <c r="DI236">
        <f t="shared" si="88"/>
        <v>0</v>
      </c>
      <c r="DJ236">
        <f>DI236</f>
        <v>0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">
      <c r="A237">
        <f>ROW(Source!A124)</f>
        <v>124</v>
      </c>
      <c r="B237">
        <v>55929115</v>
      </c>
      <c r="C237">
        <v>55929361</v>
      </c>
      <c r="D237">
        <v>55489513</v>
      </c>
      <c r="E237">
        <v>1</v>
      </c>
      <c r="F237">
        <v>1</v>
      </c>
      <c r="G237">
        <v>1081</v>
      </c>
      <c r="H237">
        <v>2</v>
      </c>
      <c r="I237" t="s">
        <v>654</v>
      </c>
      <c r="J237" t="s">
        <v>655</v>
      </c>
      <c r="K237" t="s">
        <v>656</v>
      </c>
      <c r="L237">
        <v>1368</v>
      </c>
      <c r="N237">
        <v>1011</v>
      </c>
      <c r="O237" t="s">
        <v>657</v>
      </c>
      <c r="P237" t="s">
        <v>657</v>
      </c>
      <c r="Q237">
        <v>1</v>
      </c>
      <c r="W237">
        <v>0</v>
      </c>
      <c r="X237">
        <v>-1520980008</v>
      </c>
      <c r="Y237">
        <f>(AT237*1.2)</f>
        <v>0.48</v>
      </c>
      <c r="AA237">
        <v>0</v>
      </c>
      <c r="AB237">
        <v>1942.87</v>
      </c>
      <c r="AC237">
        <v>744.56</v>
      </c>
      <c r="AD237">
        <v>0</v>
      </c>
      <c r="AE237">
        <v>0</v>
      </c>
      <c r="AF237">
        <v>114.83</v>
      </c>
      <c r="AG237">
        <v>12.62</v>
      </c>
      <c r="AH237">
        <v>0</v>
      </c>
      <c r="AI237">
        <v>1</v>
      </c>
      <c r="AJ237">
        <v>16.16</v>
      </c>
      <c r="AK237">
        <v>56.35</v>
      </c>
      <c r="AL237">
        <v>1</v>
      </c>
      <c r="AM237">
        <v>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0.4</v>
      </c>
      <c r="AU237" t="s">
        <v>63</v>
      </c>
      <c r="AV237">
        <v>0</v>
      </c>
      <c r="AW237">
        <v>2</v>
      </c>
      <c r="AX237">
        <v>55929404</v>
      </c>
      <c r="AY237">
        <v>1</v>
      </c>
      <c r="AZ237">
        <v>0</v>
      </c>
      <c r="BA237">
        <v>292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f>ROUND(Y237*Source!I124*DO237,9)</f>
        <v>6.0575999999999999</v>
      </c>
      <c r="CX237">
        <f>ROUND(Y237*Source!I124,9)</f>
        <v>0.48</v>
      </c>
      <c r="CY237">
        <f>AB237</f>
        <v>1942.87</v>
      </c>
      <c r="CZ237">
        <f>AF237</f>
        <v>114.83</v>
      </c>
      <c r="DA237">
        <f>AJ237</f>
        <v>16.16</v>
      </c>
      <c r="DB237">
        <f>ROUND((ROUND(AT237*CZ237,2)*1.2),6)</f>
        <v>55.116</v>
      </c>
      <c r="DC237">
        <f>ROUND((ROUND(AT237*AG237,2)*1.2),6)</f>
        <v>6.06</v>
      </c>
      <c r="DD237" t="s">
        <v>3</v>
      </c>
      <c r="DE237" t="s">
        <v>3</v>
      </c>
      <c r="DF237">
        <f t="shared" si="96"/>
        <v>0</v>
      </c>
      <c r="DG237">
        <f>ROUND(ROUND(AF237*AJ237,2)*CX237,2)</f>
        <v>890.71</v>
      </c>
      <c r="DH237">
        <f>ROUND(ROUND(AG237*AK237,2)*CX237,2)</f>
        <v>341.35</v>
      </c>
      <c r="DI237">
        <f t="shared" si="88"/>
        <v>0</v>
      </c>
      <c r="DJ237">
        <f>DG237</f>
        <v>890.71</v>
      </c>
      <c r="DK237">
        <v>0</v>
      </c>
      <c r="DL237" t="s">
        <v>658</v>
      </c>
      <c r="DM237">
        <v>0</v>
      </c>
      <c r="DN237" t="s">
        <v>653</v>
      </c>
      <c r="DO237">
        <v>12.62</v>
      </c>
    </row>
    <row r="238" spans="1:119" x14ac:dyDescent="0.2">
      <c r="A238">
        <f>ROW(Source!A124)</f>
        <v>124</v>
      </c>
      <c r="B238">
        <v>55929115</v>
      </c>
      <c r="C238">
        <v>55929361</v>
      </c>
      <c r="D238">
        <v>55459261</v>
      </c>
      <c r="E238">
        <v>1</v>
      </c>
      <c r="F238">
        <v>1</v>
      </c>
      <c r="G238">
        <v>1081</v>
      </c>
      <c r="H238">
        <v>3</v>
      </c>
      <c r="I238" t="s">
        <v>665</v>
      </c>
      <c r="J238" t="s">
        <v>666</v>
      </c>
      <c r="K238" t="s">
        <v>667</v>
      </c>
      <c r="L238">
        <v>1348</v>
      </c>
      <c r="N238">
        <v>1009</v>
      </c>
      <c r="O238" t="s">
        <v>538</v>
      </c>
      <c r="P238" t="s">
        <v>538</v>
      </c>
      <c r="Q238">
        <v>1000</v>
      </c>
      <c r="W238">
        <v>0</v>
      </c>
      <c r="X238">
        <v>-2092697376</v>
      </c>
      <c r="Y238">
        <f t="shared" ref="Y238:Y250" si="104">(AT238*1)</f>
        <v>2.9999999999999997E-4</v>
      </c>
      <c r="AA238">
        <v>7305.88</v>
      </c>
      <c r="AB238">
        <v>0</v>
      </c>
      <c r="AC238">
        <v>0</v>
      </c>
      <c r="AD238">
        <v>0</v>
      </c>
      <c r="AE238">
        <v>1219.68</v>
      </c>
      <c r="AF238">
        <v>0</v>
      </c>
      <c r="AG238">
        <v>0</v>
      </c>
      <c r="AH238">
        <v>0</v>
      </c>
      <c r="AI238">
        <v>5.99</v>
      </c>
      <c r="AJ238">
        <v>1</v>
      </c>
      <c r="AK238">
        <v>1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2.9999999999999997E-4</v>
      </c>
      <c r="AU238" t="s">
        <v>62</v>
      </c>
      <c r="AV238">
        <v>0</v>
      </c>
      <c r="AW238">
        <v>2</v>
      </c>
      <c r="AX238">
        <v>55929405</v>
      </c>
      <c r="AY238">
        <v>1</v>
      </c>
      <c r="AZ238">
        <v>0</v>
      </c>
      <c r="BA238">
        <v>293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ROUND(Y238*Source!I124,9)</f>
        <v>2.9999999999999997E-4</v>
      </c>
      <c r="CY238">
        <f t="shared" ref="CY238:CY250" si="105">AA238</f>
        <v>7305.88</v>
      </c>
      <c r="CZ238">
        <f t="shared" ref="CZ238:CZ250" si="106">AE238</f>
        <v>1219.68</v>
      </c>
      <c r="DA238">
        <f t="shared" ref="DA238:DA250" si="107">AI238</f>
        <v>5.99</v>
      </c>
      <c r="DB238">
        <f t="shared" ref="DB238:DB250" si="108">ROUND((ROUND(AT238*CZ238,2)*1),6)</f>
        <v>0.37</v>
      </c>
      <c r="DC238">
        <f t="shared" ref="DC238:DC250" si="109">ROUND((ROUND(AT238*AG238,2)*1),6)</f>
        <v>0</v>
      </c>
      <c r="DD238" t="s">
        <v>3</v>
      </c>
      <c r="DE238" t="s">
        <v>3</v>
      </c>
      <c r="DF238">
        <f t="shared" ref="DF238:DF250" si="110">ROUND(ROUND(AE238*AI238,2)*CX238,2)</f>
        <v>2.19</v>
      </c>
      <c r="DG238">
        <f t="shared" ref="DG238:DG258" si="111">ROUND(ROUND(AF238,2)*CX238,2)</f>
        <v>0</v>
      </c>
      <c r="DH238">
        <f t="shared" ref="DH238:DH258" si="112">ROUND(ROUND(AG238,2)*CX238,2)</f>
        <v>0</v>
      </c>
      <c r="DI238">
        <f t="shared" si="88"/>
        <v>0</v>
      </c>
      <c r="DJ238">
        <f t="shared" ref="DJ238:DJ250" si="113">DF238</f>
        <v>2.19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">
      <c r="A239">
        <f>ROW(Source!A124)</f>
        <v>124</v>
      </c>
      <c r="B239">
        <v>55929115</v>
      </c>
      <c r="C239">
        <v>55929361</v>
      </c>
      <c r="D239">
        <v>55461230</v>
      </c>
      <c r="E239">
        <v>1</v>
      </c>
      <c r="F239">
        <v>1</v>
      </c>
      <c r="G239">
        <v>1081</v>
      </c>
      <c r="H239">
        <v>3</v>
      </c>
      <c r="I239" t="s">
        <v>668</v>
      </c>
      <c r="J239" t="s">
        <v>669</v>
      </c>
      <c r="K239" t="s">
        <v>670</v>
      </c>
      <c r="L239">
        <v>1346</v>
      </c>
      <c r="N239">
        <v>1009</v>
      </c>
      <c r="O239" t="s">
        <v>175</v>
      </c>
      <c r="P239" t="s">
        <v>175</v>
      </c>
      <c r="Q239">
        <v>1</v>
      </c>
      <c r="W239">
        <v>0</v>
      </c>
      <c r="X239">
        <v>1561715650</v>
      </c>
      <c r="Y239">
        <f t="shared" si="104"/>
        <v>0.03</v>
      </c>
      <c r="AA239">
        <v>200.81</v>
      </c>
      <c r="AB239">
        <v>0</v>
      </c>
      <c r="AC239">
        <v>0</v>
      </c>
      <c r="AD239">
        <v>0</v>
      </c>
      <c r="AE239">
        <v>15.11</v>
      </c>
      <c r="AF239">
        <v>0</v>
      </c>
      <c r="AG239">
        <v>0</v>
      </c>
      <c r="AH239">
        <v>0</v>
      </c>
      <c r="AI239">
        <v>13.29</v>
      </c>
      <c r="AJ239">
        <v>1</v>
      </c>
      <c r="AK239">
        <v>1</v>
      </c>
      <c r="AL239">
        <v>1</v>
      </c>
      <c r="AM239">
        <v>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0.03</v>
      </c>
      <c r="AU239" t="s">
        <v>62</v>
      </c>
      <c r="AV239">
        <v>0</v>
      </c>
      <c r="AW239">
        <v>2</v>
      </c>
      <c r="AX239">
        <v>55929406</v>
      </c>
      <c r="AY239">
        <v>1</v>
      </c>
      <c r="AZ239">
        <v>0</v>
      </c>
      <c r="BA239">
        <v>294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v>0</v>
      </c>
      <c r="CX239">
        <f>ROUND(Y239*Source!I124,9)</f>
        <v>0.03</v>
      </c>
      <c r="CY239">
        <f t="shared" si="105"/>
        <v>200.81</v>
      </c>
      <c r="CZ239">
        <f t="shared" si="106"/>
        <v>15.11</v>
      </c>
      <c r="DA239">
        <f t="shared" si="107"/>
        <v>13.29</v>
      </c>
      <c r="DB239">
        <f t="shared" si="108"/>
        <v>0.45</v>
      </c>
      <c r="DC239">
        <f t="shared" si="109"/>
        <v>0</v>
      </c>
      <c r="DD239" t="s">
        <v>3</v>
      </c>
      <c r="DE239" t="s">
        <v>3</v>
      </c>
      <c r="DF239">
        <f t="shared" si="110"/>
        <v>6.02</v>
      </c>
      <c r="DG239">
        <f t="shared" si="111"/>
        <v>0</v>
      </c>
      <c r="DH239">
        <f t="shared" si="112"/>
        <v>0</v>
      </c>
      <c r="DI239">
        <f t="shared" si="88"/>
        <v>0</v>
      </c>
      <c r="DJ239">
        <f t="shared" si="113"/>
        <v>6.02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">
      <c r="A240">
        <f>ROW(Source!A124)</f>
        <v>124</v>
      </c>
      <c r="B240">
        <v>55929115</v>
      </c>
      <c r="C240">
        <v>55929361</v>
      </c>
      <c r="D240">
        <v>55459400</v>
      </c>
      <c r="E240">
        <v>1</v>
      </c>
      <c r="F240">
        <v>1</v>
      </c>
      <c r="G240">
        <v>1081</v>
      </c>
      <c r="H240">
        <v>3</v>
      </c>
      <c r="I240" t="s">
        <v>671</v>
      </c>
      <c r="J240" t="s">
        <v>672</v>
      </c>
      <c r="K240" t="s">
        <v>673</v>
      </c>
      <c r="L240">
        <v>1346</v>
      </c>
      <c r="N240">
        <v>1009</v>
      </c>
      <c r="O240" t="s">
        <v>175</v>
      </c>
      <c r="P240" t="s">
        <v>175</v>
      </c>
      <c r="Q240">
        <v>1</v>
      </c>
      <c r="W240">
        <v>0</v>
      </c>
      <c r="X240">
        <v>-2129869794</v>
      </c>
      <c r="Y240">
        <f t="shared" si="104"/>
        <v>0.01</v>
      </c>
      <c r="AA240">
        <v>387.54</v>
      </c>
      <c r="AB240">
        <v>0</v>
      </c>
      <c r="AC240">
        <v>0</v>
      </c>
      <c r="AD240">
        <v>0</v>
      </c>
      <c r="AE240">
        <v>16.690000000000001</v>
      </c>
      <c r="AF240">
        <v>0</v>
      </c>
      <c r="AG240">
        <v>0</v>
      </c>
      <c r="AH240">
        <v>0</v>
      </c>
      <c r="AI240">
        <v>23.22</v>
      </c>
      <c r="AJ240">
        <v>1</v>
      </c>
      <c r="AK240">
        <v>1</v>
      </c>
      <c r="AL240">
        <v>1</v>
      </c>
      <c r="AM240">
        <v>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0.01</v>
      </c>
      <c r="AU240" t="s">
        <v>62</v>
      </c>
      <c r="AV240">
        <v>0</v>
      </c>
      <c r="AW240">
        <v>2</v>
      </c>
      <c r="AX240">
        <v>55929407</v>
      </c>
      <c r="AY240">
        <v>1</v>
      </c>
      <c r="AZ240">
        <v>0</v>
      </c>
      <c r="BA240">
        <v>295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ROUND(Y240*Source!I124,9)</f>
        <v>0.01</v>
      </c>
      <c r="CY240">
        <f t="shared" si="105"/>
        <v>387.54</v>
      </c>
      <c r="CZ240">
        <f t="shared" si="106"/>
        <v>16.690000000000001</v>
      </c>
      <c r="DA240">
        <f t="shared" si="107"/>
        <v>23.22</v>
      </c>
      <c r="DB240">
        <f t="shared" si="108"/>
        <v>0.17</v>
      </c>
      <c r="DC240">
        <f t="shared" si="109"/>
        <v>0</v>
      </c>
      <c r="DD240" t="s">
        <v>3</v>
      </c>
      <c r="DE240" t="s">
        <v>3</v>
      </c>
      <c r="DF240">
        <f t="shared" si="110"/>
        <v>3.88</v>
      </c>
      <c r="DG240">
        <f t="shared" si="111"/>
        <v>0</v>
      </c>
      <c r="DH240">
        <f t="shared" si="112"/>
        <v>0</v>
      </c>
      <c r="DI240">
        <f t="shared" si="88"/>
        <v>0</v>
      </c>
      <c r="DJ240">
        <f t="shared" si="113"/>
        <v>3.88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">
      <c r="A241">
        <f>ROW(Source!A124)</f>
        <v>124</v>
      </c>
      <c r="B241">
        <v>55929115</v>
      </c>
      <c r="C241">
        <v>55929361</v>
      </c>
      <c r="D241">
        <v>55459485</v>
      </c>
      <c r="E241">
        <v>1</v>
      </c>
      <c r="F241">
        <v>1</v>
      </c>
      <c r="G241">
        <v>1081</v>
      </c>
      <c r="H241">
        <v>3</v>
      </c>
      <c r="I241" t="s">
        <v>674</v>
      </c>
      <c r="J241" t="s">
        <v>675</v>
      </c>
      <c r="K241" t="s">
        <v>676</v>
      </c>
      <c r="L241">
        <v>1348</v>
      </c>
      <c r="N241">
        <v>1009</v>
      </c>
      <c r="O241" t="s">
        <v>538</v>
      </c>
      <c r="P241" t="s">
        <v>538</v>
      </c>
      <c r="Q241">
        <v>1000</v>
      </c>
      <c r="W241">
        <v>0</v>
      </c>
      <c r="X241">
        <v>1193527006</v>
      </c>
      <c r="Y241">
        <f t="shared" si="104"/>
        <v>2.0000000000000002E-5</v>
      </c>
      <c r="AA241">
        <v>120334.08</v>
      </c>
      <c r="AB241">
        <v>0</v>
      </c>
      <c r="AC241">
        <v>0</v>
      </c>
      <c r="AD241">
        <v>0</v>
      </c>
      <c r="AE241">
        <v>17722.25</v>
      </c>
      <c r="AF241">
        <v>0</v>
      </c>
      <c r="AG241">
        <v>0</v>
      </c>
      <c r="AH241">
        <v>0</v>
      </c>
      <c r="AI241">
        <v>6.79</v>
      </c>
      <c r="AJ241">
        <v>1</v>
      </c>
      <c r="AK241">
        <v>1</v>
      </c>
      <c r="AL241">
        <v>1</v>
      </c>
      <c r="AM241">
        <v>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2.0000000000000002E-5</v>
      </c>
      <c r="AU241" t="s">
        <v>62</v>
      </c>
      <c r="AV241">
        <v>0</v>
      </c>
      <c r="AW241">
        <v>2</v>
      </c>
      <c r="AX241">
        <v>55929408</v>
      </c>
      <c r="AY241">
        <v>1</v>
      </c>
      <c r="AZ241">
        <v>0</v>
      </c>
      <c r="BA241">
        <v>296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v>0</v>
      </c>
      <c r="CX241">
        <f>ROUND(Y241*Source!I124,9)</f>
        <v>2.0000000000000002E-5</v>
      </c>
      <c r="CY241">
        <f t="shared" si="105"/>
        <v>120334.08</v>
      </c>
      <c r="CZ241">
        <f t="shared" si="106"/>
        <v>17722.25</v>
      </c>
      <c r="DA241">
        <f t="shared" si="107"/>
        <v>6.79</v>
      </c>
      <c r="DB241">
        <f t="shared" si="108"/>
        <v>0.35</v>
      </c>
      <c r="DC241">
        <f t="shared" si="109"/>
        <v>0</v>
      </c>
      <c r="DD241" t="s">
        <v>3</v>
      </c>
      <c r="DE241" t="s">
        <v>3</v>
      </c>
      <c r="DF241">
        <f t="shared" si="110"/>
        <v>2.41</v>
      </c>
      <c r="DG241">
        <f t="shared" si="111"/>
        <v>0</v>
      </c>
      <c r="DH241">
        <f t="shared" si="112"/>
        <v>0</v>
      </c>
      <c r="DI241">
        <f t="shared" si="88"/>
        <v>0</v>
      </c>
      <c r="DJ241">
        <f t="shared" si="113"/>
        <v>2.41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">
      <c r="A242">
        <f>ROW(Source!A124)</f>
        <v>124</v>
      </c>
      <c r="B242">
        <v>55929115</v>
      </c>
      <c r="C242">
        <v>55929361</v>
      </c>
      <c r="D242">
        <v>55466000</v>
      </c>
      <c r="E242">
        <v>1</v>
      </c>
      <c r="F242">
        <v>1</v>
      </c>
      <c r="G242">
        <v>1081</v>
      </c>
      <c r="H242">
        <v>3</v>
      </c>
      <c r="I242" t="s">
        <v>677</v>
      </c>
      <c r="J242" t="s">
        <v>678</v>
      </c>
      <c r="K242" t="s">
        <v>679</v>
      </c>
      <c r="L242">
        <v>1355</v>
      </c>
      <c r="N242">
        <v>1010</v>
      </c>
      <c r="O242" t="s">
        <v>60</v>
      </c>
      <c r="P242" t="s">
        <v>60</v>
      </c>
      <c r="Q242">
        <v>100</v>
      </c>
      <c r="W242">
        <v>0</v>
      </c>
      <c r="X242">
        <v>436393287</v>
      </c>
      <c r="Y242">
        <f t="shared" si="104"/>
        <v>0.1</v>
      </c>
      <c r="AA242">
        <v>1555.26</v>
      </c>
      <c r="AB242">
        <v>0</v>
      </c>
      <c r="AC242">
        <v>0</v>
      </c>
      <c r="AD242">
        <v>0</v>
      </c>
      <c r="AE242">
        <v>120.19</v>
      </c>
      <c r="AF242">
        <v>0</v>
      </c>
      <c r="AG242">
        <v>0</v>
      </c>
      <c r="AH242">
        <v>0</v>
      </c>
      <c r="AI242">
        <v>12.94</v>
      </c>
      <c r="AJ242">
        <v>1</v>
      </c>
      <c r="AK242">
        <v>1</v>
      </c>
      <c r="AL242">
        <v>1</v>
      </c>
      <c r="AM242">
        <v>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0.1</v>
      </c>
      <c r="AU242" t="s">
        <v>62</v>
      </c>
      <c r="AV242">
        <v>0</v>
      </c>
      <c r="AW242">
        <v>2</v>
      </c>
      <c r="AX242">
        <v>55929409</v>
      </c>
      <c r="AY242">
        <v>1</v>
      </c>
      <c r="AZ242">
        <v>0</v>
      </c>
      <c r="BA242">
        <v>297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ROUND(Y242*Source!I124,9)</f>
        <v>0.1</v>
      </c>
      <c r="CY242">
        <f t="shared" si="105"/>
        <v>1555.26</v>
      </c>
      <c r="CZ242">
        <f t="shared" si="106"/>
        <v>120.19</v>
      </c>
      <c r="DA242">
        <f t="shared" si="107"/>
        <v>12.94</v>
      </c>
      <c r="DB242">
        <f t="shared" si="108"/>
        <v>12.02</v>
      </c>
      <c r="DC242">
        <f t="shared" si="109"/>
        <v>0</v>
      </c>
      <c r="DD242" t="s">
        <v>3</v>
      </c>
      <c r="DE242" t="s">
        <v>3</v>
      </c>
      <c r="DF242">
        <f t="shared" si="110"/>
        <v>155.53</v>
      </c>
      <c r="DG242">
        <f t="shared" si="111"/>
        <v>0</v>
      </c>
      <c r="DH242">
        <f t="shared" si="112"/>
        <v>0</v>
      </c>
      <c r="DI242">
        <f t="shared" si="88"/>
        <v>0</v>
      </c>
      <c r="DJ242">
        <f t="shared" si="113"/>
        <v>155.53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">
      <c r="A243">
        <f>ROW(Source!A124)</f>
        <v>124</v>
      </c>
      <c r="B243">
        <v>55929115</v>
      </c>
      <c r="C243">
        <v>55929361</v>
      </c>
      <c r="D243">
        <v>55466111</v>
      </c>
      <c r="E243">
        <v>1</v>
      </c>
      <c r="F243">
        <v>1</v>
      </c>
      <c r="G243">
        <v>1081</v>
      </c>
      <c r="H243">
        <v>3</v>
      </c>
      <c r="I243" t="s">
        <v>173</v>
      </c>
      <c r="J243" t="s">
        <v>176</v>
      </c>
      <c r="K243" t="s">
        <v>174</v>
      </c>
      <c r="L243">
        <v>1346</v>
      </c>
      <c r="N243">
        <v>1009</v>
      </c>
      <c r="O243" t="s">
        <v>175</v>
      </c>
      <c r="P243" t="s">
        <v>175</v>
      </c>
      <c r="Q243">
        <v>1</v>
      </c>
      <c r="W243">
        <v>0</v>
      </c>
      <c r="X243">
        <v>-2097101800</v>
      </c>
      <c r="Y243">
        <f t="shared" si="104"/>
        <v>0.3</v>
      </c>
      <c r="AA243">
        <v>111.58</v>
      </c>
      <c r="AB243">
        <v>0</v>
      </c>
      <c r="AC243">
        <v>0</v>
      </c>
      <c r="AD243">
        <v>0</v>
      </c>
      <c r="AE243">
        <v>31.08</v>
      </c>
      <c r="AF243">
        <v>0</v>
      </c>
      <c r="AG243">
        <v>0</v>
      </c>
      <c r="AH243">
        <v>0</v>
      </c>
      <c r="AI243">
        <v>3.59</v>
      </c>
      <c r="AJ243">
        <v>1</v>
      </c>
      <c r="AK243">
        <v>1</v>
      </c>
      <c r="AL243">
        <v>1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 t="s">
        <v>3</v>
      </c>
      <c r="AT243">
        <v>0.3</v>
      </c>
      <c r="AU243" t="s">
        <v>62</v>
      </c>
      <c r="AV243">
        <v>0</v>
      </c>
      <c r="AW243">
        <v>1</v>
      </c>
      <c r="AX243">
        <v>-1</v>
      </c>
      <c r="AY243">
        <v>0</v>
      </c>
      <c r="AZ243">
        <v>0</v>
      </c>
      <c r="BA243" t="s">
        <v>3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ROUND(Y243*Source!I124,9)</f>
        <v>0.3</v>
      </c>
      <c r="CY243">
        <f t="shared" si="105"/>
        <v>111.58</v>
      </c>
      <c r="CZ243">
        <f t="shared" si="106"/>
        <v>31.08</v>
      </c>
      <c r="DA243">
        <f t="shared" si="107"/>
        <v>3.59</v>
      </c>
      <c r="DB243">
        <f t="shared" si="108"/>
        <v>9.32</v>
      </c>
      <c r="DC243">
        <f t="shared" si="109"/>
        <v>0</v>
      </c>
      <c r="DD243" t="s">
        <v>3</v>
      </c>
      <c r="DE243" t="s">
        <v>3</v>
      </c>
      <c r="DF243">
        <f t="shared" si="110"/>
        <v>33.47</v>
      </c>
      <c r="DG243">
        <f t="shared" si="111"/>
        <v>0</v>
      </c>
      <c r="DH243">
        <f t="shared" si="112"/>
        <v>0</v>
      </c>
      <c r="DI243">
        <f t="shared" si="88"/>
        <v>0</v>
      </c>
      <c r="DJ243">
        <f t="shared" si="113"/>
        <v>33.47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">
      <c r="A244">
        <f>ROW(Source!A124)</f>
        <v>124</v>
      </c>
      <c r="B244">
        <v>55929115</v>
      </c>
      <c r="C244">
        <v>55929361</v>
      </c>
      <c r="D244">
        <v>55459793</v>
      </c>
      <c r="E244">
        <v>1</v>
      </c>
      <c r="F244">
        <v>1</v>
      </c>
      <c r="G244">
        <v>1081</v>
      </c>
      <c r="H244">
        <v>3</v>
      </c>
      <c r="I244" t="s">
        <v>662</v>
      </c>
      <c r="J244" t="s">
        <v>663</v>
      </c>
      <c r="K244" t="s">
        <v>664</v>
      </c>
      <c r="L244">
        <v>1348</v>
      </c>
      <c r="N244">
        <v>1009</v>
      </c>
      <c r="O244" t="s">
        <v>538</v>
      </c>
      <c r="P244" t="s">
        <v>538</v>
      </c>
      <c r="Q244">
        <v>1000</v>
      </c>
      <c r="W244">
        <v>0</v>
      </c>
      <c r="X244">
        <v>-761454284</v>
      </c>
      <c r="Y244">
        <f t="shared" si="104"/>
        <v>6.0000000000000002E-5</v>
      </c>
      <c r="AA244">
        <v>1930745.04</v>
      </c>
      <c r="AB244">
        <v>0</v>
      </c>
      <c r="AC244">
        <v>0</v>
      </c>
      <c r="AD244">
        <v>0</v>
      </c>
      <c r="AE244">
        <v>64123.05</v>
      </c>
      <c r="AF244">
        <v>0</v>
      </c>
      <c r="AG244">
        <v>0</v>
      </c>
      <c r="AH244">
        <v>0</v>
      </c>
      <c r="AI244">
        <v>30.11</v>
      </c>
      <c r="AJ244">
        <v>1</v>
      </c>
      <c r="AK244">
        <v>1</v>
      </c>
      <c r="AL244">
        <v>1</v>
      </c>
      <c r="AM244">
        <v>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6.0000000000000002E-5</v>
      </c>
      <c r="AU244" t="s">
        <v>62</v>
      </c>
      <c r="AV244">
        <v>0</v>
      </c>
      <c r="AW244">
        <v>2</v>
      </c>
      <c r="AX244">
        <v>55929410</v>
      </c>
      <c r="AY244">
        <v>1</v>
      </c>
      <c r="AZ244">
        <v>0</v>
      </c>
      <c r="BA244">
        <v>298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ROUND(Y244*Source!I124,9)</f>
        <v>6.0000000000000002E-5</v>
      </c>
      <c r="CY244">
        <f t="shared" si="105"/>
        <v>1930745.04</v>
      </c>
      <c r="CZ244">
        <f t="shared" si="106"/>
        <v>64123.05</v>
      </c>
      <c r="DA244">
        <f t="shared" si="107"/>
        <v>30.11</v>
      </c>
      <c r="DB244">
        <f t="shared" si="108"/>
        <v>3.85</v>
      </c>
      <c r="DC244">
        <f t="shared" si="109"/>
        <v>0</v>
      </c>
      <c r="DD244" t="s">
        <v>3</v>
      </c>
      <c r="DE244" t="s">
        <v>3</v>
      </c>
      <c r="DF244">
        <f t="shared" si="110"/>
        <v>115.84</v>
      </c>
      <c r="DG244">
        <f t="shared" si="111"/>
        <v>0</v>
      </c>
      <c r="DH244">
        <f t="shared" si="112"/>
        <v>0</v>
      </c>
      <c r="DI244">
        <f t="shared" si="88"/>
        <v>0</v>
      </c>
      <c r="DJ244">
        <f t="shared" si="113"/>
        <v>115.84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">
      <c r="A245">
        <f>ROW(Source!A124)</f>
        <v>124</v>
      </c>
      <c r="B245">
        <v>55929115</v>
      </c>
      <c r="C245">
        <v>55929361</v>
      </c>
      <c r="D245">
        <v>55459801</v>
      </c>
      <c r="E245">
        <v>1</v>
      </c>
      <c r="F245">
        <v>1</v>
      </c>
      <c r="G245">
        <v>1081</v>
      </c>
      <c r="H245">
        <v>3</v>
      </c>
      <c r="I245" t="s">
        <v>680</v>
      </c>
      <c r="J245" t="s">
        <v>681</v>
      </c>
      <c r="K245" t="s">
        <v>682</v>
      </c>
      <c r="L245">
        <v>1348</v>
      </c>
      <c r="N245">
        <v>1009</v>
      </c>
      <c r="O245" t="s">
        <v>538</v>
      </c>
      <c r="P245" t="s">
        <v>538</v>
      </c>
      <c r="Q245">
        <v>1000</v>
      </c>
      <c r="W245">
        <v>0</v>
      </c>
      <c r="X245">
        <v>-148386787</v>
      </c>
      <c r="Y245">
        <f t="shared" si="104"/>
        <v>1E-4</v>
      </c>
      <c r="AA245">
        <v>1195057.17</v>
      </c>
      <c r="AB245">
        <v>0</v>
      </c>
      <c r="AC245">
        <v>0</v>
      </c>
      <c r="AD245">
        <v>0</v>
      </c>
      <c r="AE245">
        <v>81241.14</v>
      </c>
      <c r="AF245">
        <v>0</v>
      </c>
      <c r="AG245">
        <v>0</v>
      </c>
      <c r="AH245">
        <v>0</v>
      </c>
      <c r="AI245">
        <v>14.71</v>
      </c>
      <c r="AJ245">
        <v>1</v>
      </c>
      <c r="AK245">
        <v>1</v>
      </c>
      <c r="AL245">
        <v>1</v>
      </c>
      <c r="AM245">
        <v>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1E-4</v>
      </c>
      <c r="AU245" t="s">
        <v>62</v>
      </c>
      <c r="AV245">
        <v>0</v>
      </c>
      <c r="AW245">
        <v>2</v>
      </c>
      <c r="AX245">
        <v>55929411</v>
      </c>
      <c r="AY245">
        <v>1</v>
      </c>
      <c r="AZ245">
        <v>0</v>
      </c>
      <c r="BA245">
        <v>299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ROUND(Y245*Source!I124,9)</f>
        <v>1E-4</v>
      </c>
      <c r="CY245">
        <f t="shared" si="105"/>
        <v>1195057.17</v>
      </c>
      <c r="CZ245">
        <f t="shared" si="106"/>
        <v>81241.14</v>
      </c>
      <c r="DA245">
        <f t="shared" si="107"/>
        <v>14.71</v>
      </c>
      <c r="DB245">
        <f t="shared" si="108"/>
        <v>8.1199999999999992</v>
      </c>
      <c r="DC245">
        <f t="shared" si="109"/>
        <v>0</v>
      </c>
      <c r="DD245" t="s">
        <v>3</v>
      </c>
      <c r="DE245" t="s">
        <v>3</v>
      </c>
      <c r="DF245">
        <f t="shared" si="110"/>
        <v>119.51</v>
      </c>
      <c r="DG245">
        <f t="shared" si="111"/>
        <v>0</v>
      </c>
      <c r="DH245">
        <f t="shared" si="112"/>
        <v>0</v>
      </c>
      <c r="DI245">
        <f t="shared" si="88"/>
        <v>0</v>
      </c>
      <c r="DJ245">
        <f t="shared" si="113"/>
        <v>119.51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">
      <c r="A246">
        <f>ROW(Source!A124)</f>
        <v>124</v>
      </c>
      <c r="B246">
        <v>55929115</v>
      </c>
      <c r="C246">
        <v>55929361</v>
      </c>
      <c r="D246">
        <v>55482166</v>
      </c>
      <c r="E246">
        <v>1</v>
      </c>
      <c r="F246">
        <v>1</v>
      </c>
      <c r="G246">
        <v>1081</v>
      </c>
      <c r="H246">
        <v>3</v>
      </c>
      <c r="I246" t="s">
        <v>683</v>
      </c>
      <c r="J246" t="s">
        <v>684</v>
      </c>
      <c r="K246" t="s">
        <v>685</v>
      </c>
      <c r="L246">
        <v>1301</v>
      </c>
      <c r="N246">
        <v>1003</v>
      </c>
      <c r="O246" t="s">
        <v>486</v>
      </c>
      <c r="P246" t="s">
        <v>486</v>
      </c>
      <c r="Q246">
        <v>1</v>
      </c>
      <c r="W246">
        <v>0</v>
      </c>
      <c r="X246">
        <v>876831867</v>
      </c>
      <c r="Y246">
        <f t="shared" si="104"/>
        <v>5.91</v>
      </c>
      <c r="AA246">
        <v>4.76</v>
      </c>
      <c r="AB246">
        <v>0</v>
      </c>
      <c r="AC246">
        <v>0</v>
      </c>
      <c r="AD246">
        <v>0</v>
      </c>
      <c r="AE246">
        <v>0.69</v>
      </c>
      <c r="AF246">
        <v>0</v>
      </c>
      <c r="AG246">
        <v>0</v>
      </c>
      <c r="AH246">
        <v>0</v>
      </c>
      <c r="AI246">
        <v>6.9</v>
      </c>
      <c r="AJ246">
        <v>1</v>
      </c>
      <c r="AK246">
        <v>1</v>
      </c>
      <c r="AL246">
        <v>1</v>
      </c>
      <c r="AM246">
        <v>2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5.91</v>
      </c>
      <c r="AU246" t="s">
        <v>62</v>
      </c>
      <c r="AV246">
        <v>0</v>
      </c>
      <c r="AW246">
        <v>2</v>
      </c>
      <c r="AX246">
        <v>55929412</v>
      </c>
      <c r="AY246">
        <v>1</v>
      </c>
      <c r="AZ246">
        <v>0</v>
      </c>
      <c r="BA246">
        <v>300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ROUND(Y246*Source!I124,9)</f>
        <v>5.91</v>
      </c>
      <c r="CY246">
        <f t="shared" si="105"/>
        <v>4.76</v>
      </c>
      <c r="CZ246">
        <f t="shared" si="106"/>
        <v>0.69</v>
      </c>
      <c r="DA246">
        <f t="shared" si="107"/>
        <v>6.9</v>
      </c>
      <c r="DB246">
        <f t="shared" si="108"/>
        <v>4.08</v>
      </c>
      <c r="DC246">
        <f t="shared" si="109"/>
        <v>0</v>
      </c>
      <c r="DD246" t="s">
        <v>3</v>
      </c>
      <c r="DE246" t="s">
        <v>3</v>
      </c>
      <c r="DF246">
        <f t="shared" si="110"/>
        <v>28.13</v>
      </c>
      <c r="DG246">
        <f t="shared" si="111"/>
        <v>0</v>
      </c>
      <c r="DH246">
        <f t="shared" si="112"/>
        <v>0</v>
      </c>
      <c r="DI246">
        <f t="shared" si="88"/>
        <v>0</v>
      </c>
      <c r="DJ246">
        <f t="shared" si="113"/>
        <v>28.13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">
      <c r="A247">
        <f>ROW(Source!A124)</f>
        <v>124</v>
      </c>
      <c r="B247">
        <v>55929115</v>
      </c>
      <c r="C247">
        <v>55929361</v>
      </c>
      <c r="D247">
        <v>55482233</v>
      </c>
      <c r="E247">
        <v>1</v>
      </c>
      <c r="F247">
        <v>1</v>
      </c>
      <c r="G247">
        <v>1081</v>
      </c>
      <c r="H247">
        <v>3</v>
      </c>
      <c r="I247" t="s">
        <v>686</v>
      </c>
      <c r="J247" t="s">
        <v>687</v>
      </c>
      <c r="K247" t="s">
        <v>688</v>
      </c>
      <c r="L247">
        <v>1346</v>
      </c>
      <c r="N247">
        <v>1009</v>
      </c>
      <c r="O247" t="s">
        <v>175</v>
      </c>
      <c r="P247" t="s">
        <v>175</v>
      </c>
      <c r="Q247">
        <v>1</v>
      </c>
      <c r="W247">
        <v>0</v>
      </c>
      <c r="X247">
        <v>1566362712</v>
      </c>
      <c r="Y247">
        <f t="shared" si="104"/>
        <v>0.02</v>
      </c>
      <c r="AA247">
        <v>3047.23</v>
      </c>
      <c r="AB247">
        <v>0</v>
      </c>
      <c r="AC247">
        <v>0</v>
      </c>
      <c r="AD247">
        <v>0</v>
      </c>
      <c r="AE247">
        <v>493.08</v>
      </c>
      <c r="AF247">
        <v>0</v>
      </c>
      <c r="AG247">
        <v>0</v>
      </c>
      <c r="AH247">
        <v>0</v>
      </c>
      <c r="AI247">
        <v>6.18</v>
      </c>
      <c r="AJ247">
        <v>1</v>
      </c>
      <c r="AK247">
        <v>1</v>
      </c>
      <c r="AL247">
        <v>1</v>
      </c>
      <c r="AM247">
        <v>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0.02</v>
      </c>
      <c r="AU247" t="s">
        <v>62</v>
      </c>
      <c r="AV247">
        <v>0</v>
      </c>
      <c r="AW247">
        <v>2</v>
      </c>
      <c r="AX247">
        <v>55929413</v>
      </c>
      <c r="AY247">
        <v>1</v>
      </c>
      <c r="AZ247">
        <v>0</v>
      </c>
      <c r="BA247">
        <v>301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v>0</v>
      </c>
      <c r="CX247">
        <f>ROUND(Y247*Source!I124,9)</f>
        <v>0.02</v>
      </c>
      <c r="CY247">
        <f t="shared" si="105"/>
        <v>3047.23</v>
      </c>
      <c r="CZ247">
        <f t="shared" si="106"/>
        <v>493.08</v>
      </c>
      <c r="DA247">
        <f t="shared" si="107"/>
        <v>6.18</v>
      </c>
      <c r="DB247">
        <f t="shared" si="108"/>
        <v>9.86</v>
      </c>
      <c r="DC247">
        <f t="shared" si="109"/>
        <v>0</v>
      </c>
      <c r="DD247" t="s">
        <v>3</v>
      </c>
      <c r="DE247" t="s">
        <v>3</v>
      </c>
      <c r="DF247">
        <f t="shared" si="110"/>
        <v>60.94</v>
      </c>
      <c r="DG247">
        <f t="shared" si="111"/>
        <v>0</v>
      </c>
      <c r="DH247">
        <f t="shared" si="112"/>
        <v>0</v>
      </c>
      <c r="DI247">
        <f t="shared" si="88"/>
        <v>0</v>
      </c>
      <c r="DJ247">
        <f t="shared" si="113"/>
        <v>60.94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">
      <c r="A248">
        <f>ROW(Source!A124)</f>
        <v>124</v>
      </c>
      <c r="B248">
        <v>55929115</v>
      </c>
      <c r="C248">
        <v>55929361</v>
      </c>
      <c r="D248">
        <v>55481799</v>
      </c>
      <c r="E248">
        <v>1</v>
      </c>
      <c r="F248">
        <v>1</v>
      </c>
      <c r="G248">
        <v>1081</v>
      </c>
      <c r="H248">
        <v>3</v>
      </c>
      <c r="I248" t="s">
        <v>689</v>
      </c>
      <c r="J248" t="s">
        <v>690</v>
      </c>
      <c r="K248" t="s">
        <v>691</v>
      </c>
      <c r="L248">
        <v>1355</v>
      </c>
      <c r="N248">
        <v>1010</v>
      </c>
      <c r="O248" t="s">
        <v>60</v>
      </c>
      <c r="P248" t="s">
        <v>60</v>
      </c>
      <c r="Q248">
        <v>100</v>
      </c>
      <c r="W248">
        <v>0</v>
      </c>
      <c r="X248">
        <v>-846071348</v>
      </c>
      <c r="Y248">
        <f t="shared" si="104"/>
        <v>0.04</v>
      </c>
      <c r="AA248">
        <v>2297.17</v>
      </c>
      <c r="AB248">
        <v>0</v>
      </c>
      <c r="AC248">
        <v>0</v>
      </c>
      <c r="AD248">
        <v>0</v>
      </c>
      <c r="AE248">
        <v>413.16</v>
      </c>
      <c r="AF248">
        <v>0</v>
      </c>
      <c r="AG248">
        <v>0</v>
      </c>
      <c r="AH248">
        <v>0</v>
      </c>
      <c r="AI248">
        <v>5.56</v>
      </c>
      <c r="AJ248">
        <v>1</v>
      </c>
      <c r="AK248">
        <v>1</v>
      </c>
      <c r="AL248">
        <v>1</v>
      </c>
      <c r="AM248">
        <v>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0.04</v>
      </c>
      <c r="AU248" t="s">
        <v>62</v>
      </c>
      <c r="AV248">
        <v>0</v>
      </c>
      <c r="AW248">
        <v>2</v>
      </c>
      <c r="AX248">
        <v>55929414</v>
      </c>
      <c r="AY248">
        <v>1</v>
      </c>
      <c r="AZ248">
        <v>0</v>
      </c>
      <c r="BA248">
        <v>302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ROUND(Y248*Source!I124,9)</f>
        <v>0.04</v>
      </c>
      <c r="CY248">
        <f t="shared" si="105"/>
        <v>2297.17</v>
      </c>
      <c r="CZ248">
        <f t="shared" si="106"/>
        <v>413.16</v>
      </c>
      <c r="DA248">
        <f t="shared" si="107"/>
        <v>5.56</v>
      </c>
      <c r="DB248">
        <f t="shared" si="108"/>
        <v>16.53</v>
      </c>
      <c r="DC248">
        <f t="shared" si="109"/>
        <v>0</v>
      </c>
      <c r="DD248" t="s">
        <v>3</v>
      </c>
      <c r="DE248" t="s">
        <v>3</v>
      </c>
      <c r="DF248">
        <f t="shared" si="110"/>
        <v>91.89</v>
      </c>
      <c r="DG248">
        <f t="shared" si="111"/>
        <v>0</v>
      </c>
      <c r="DH248">
        <f t="shared" si="112"/>
        <v>0</v>
      </c>
      <c r="DI248">
        <f t="shared" si="88"/>
        <v>0</v>
      </c>
      <c r="DJ248">
        <f t="shared" si="113"/>
        <v>91.89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">
      <c r="A249">
        <f>ROW(Source!A124)</f>
        <v>124</v>
      </c>
      <c r="B249">
        <v>55929115</v>
      </c>
      <c r="C249">
        <v>55929361</v>
      </c>
      <c r="D249">
        <v>0</v>
      </c>
      <c r="E249">
        <v>0</v>
      </c>
      <c r="F249">
        <v>1</v>
      </c>
      <c r="G249">
        <v>1081</v>
      </c>
      <c r="H249">
        <v>3</v>
      </c>
      <c r="I249" t="s">
        <v>772</v>
      </c>
      <c r="J249" t="s">
        <v>772</v>
      </c>
      <c r="K249" t="s">
        <v>216</v>
      </c>
      <c r="L249">
        <v>1371</v>
      </c>
      <c r="N249">
        <v>1013</v>
      </c>
      <c r="O249" t="s">
        <v>161</v>
      </c>
      <c r="P249" t="s">
        <v>161</v>
      </c>
      <c r="Q249">
        <v>1</v>
      </c>
      <c r="W249">
        <v>0</v>
      </c>
      <c r="X249">
        <v>-45633929</v>
      </c>
      <c r="Y249">
        <f t="shared" si="104"/>
        <v>1</v>
      </c>
      <c r="AA249">
        <v>123361.63</v>
      </c>
      <c r="AB249">
        <v>0</v>
      </c>
      <c r="AC249">
        <v>0</v>
      </c>
      <c r="AD249">
        <v>0</v>
      </c>
      <c r="AE249">
        <v>16296.12</v>
      </c>
      <c r="AF249">
        <v>0</v>
      </c>
      <c r="AG249">
        <v>0</v>
      </c>
      <c r="AH249">
        <v>0</v>
      </c>
      <c r="AI249">
        <v>7.57</v>
      </c>
      <c r="AJ249">
        <v>1</v>
      </c>
      <c r="AK249">
        <v>1</v>
      </c>
      <c r="AL249">
        <v>1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 t="s">
        <v>3</v>
      </c>
      <c r="AT249">
        <v>1</v>
      </c>
      <c r="AU249" t="s">
        <v>62</v>
      </c>
      <c r="AV249">
        <v>0</v>
      </c>
      <c r="AW249">
        <v>1</v>
      </c>
      <c r="AX249">
        <v>-1</v>
      </c>
      <c r="AY249">
        <v>0</v>
      </c>
      <c r="AZ249">
        <v>0</v>
      </c>
      <c r="BA249" t="s">
        <v>3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ROUND(Y249*Source!I124,9)</f>
        <v>1</v>
      </c>
      <c r="CY249">
        <f t="shared" si="105"/>
        <v>123361.63</v>
      </c>
      <c r="CZ249">
        <f t="shared" si="106"/>
        <v>16296.12</v>
      </c>
      <c r="DA249">
        <f t="shared" si="107"/>
        <v>7.57</v>
      </c>
      <c r="DB249">
        <f t="shared" si="108"/>
        <v>16296.12</v>
      </c>
      <c r="DC249">
        <f t="shared" si="109"/>
        <v>0</v>
      </c>
      <c r="DD249" t="s">
        <v>3</v>
      </c>
      <c r="DE249" t="s">
        <v>3</v>
      </c>
      <c r="DF249">
        <f t="shared" si="110"/>
        <v>123361.63</v>
      </c>
      <c r="DG249">
        <f t="shared" si="111"/>
        <v>0</v>
      </c>
      <c r="DH249">
        <f t="shared" si="112"/>
        <v>0</v>
      </c>
      <c r="DI249">
        <f t="shared" si="88"/>
        <v>0</v>
      </c>
      <c r="DJ249">
        <f t="shared" si="113"/>
        <v>123361.63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">
      <c r="A250">
        <f>ROW(Source!A124)</f>
        <v>124</v>
      </c>
      <c r="B250">
        <v>55929115</v>
      </c>
      <c r="C250">
        <v>55929361</v>
      </c>
      <c r="D250">
        <v>55424290</v>
      </c>
      <c r="E250">
        <v>1081</v>
      </c>
      <c r="F250">
        <v>1</v>
      </c>
      <c r="G250">
        <v>1081</v>
      </c>
      <c r="H250">
        <v>3</v>
      </c>
      <c r="I250" t="s">
        <v>692</v>
      </c>
      <c r="J250" t="s">
        <v>3</v>
      </c>
      <c r="K250" t="s">
        <v>693</v>
      </c>
      <c r="L250">
        <v>1348</v>
      </c>
      <c r="N250">
        <v>1009</v>
      </c>
      <c r="O250" t="s">
        <v>538</v>
      </c>
      <c r="P250" t="s">
        <v>538</v>
      </c>
      <c r="Q250">
        <v>1000</v>
      </c>
      <c r="W250">
        <v>0</v>
      </c>
      <c r="X250">
        <v>-783086922</v>
      </c>
      <c r="Y250">
        <f t="shared" si="104"/>
        <v>1E-3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9.84</v>
      </c>
      <c r="AJ250">
        <v>1</v>
      </c>
      <c r="AK250">
        <v>1</v>
      </c>
      <c r="AL250">
        <v>1</v>
      </c>
      <c r="AM250">
        <v>5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1E-3</v>
      </c>
      <c r="AU250" t="s">
        <v>62</v>
      </c>
      <c r="AV250">
        <v>0</v>
      </c>
      <c r="AW250">
        <v>2</v>
      </c>
      <c r="AX250">
        <v>55929418</v>
      </c>
      <c r="AY250">
        <v>1</v>
      </c>
      <c r="AZ250">
        <v>0</v>
      </c>
      <c r="BA250">
        <v>306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ROUND(Y250*Source!I124,9)</f>
        <v>1E-3</v>
      </c>
      <c r="CY250">
        <f t="shared" si="105"/>
        <v>0</v>
      </c>
      <c r="CZ250">
        <f t="shared" si="106"/>
        <v>0</v>
      </c>
      <c r="DA250">
        <f t="shared" si="107"/>
        <v>9.84</v>
      </c>
      <c r="DB250">
        <f t="shared" si="108"/>
        <v>0</v>
      </c>
      <c r="DC250">
        <f t="shared" si="109"/>
        <v>0</v>
      </c>
      <c r="DD250" t="s">
        <v>3</v>
      </c>
      <c r="DE250" t="s">
        <v>3</v>
      </c>
      <c r="DF250">
        <f t="shared" si="110"/>
        <v>0</v>
      </c>
      <c r="DG250">
        <f t="shared" si="111"/>
        <v>0</v>
      </c>
      <c r="DH250">
        <f t="shared" si="112"/>
        <v>0</v>
      </c>
      <c r="DI250">
        <f t="shared" si="88"/>
        <v>0</v>
      </c>
      <c r="DJ250">
        <f t="shared" si="113"/>
        <v>0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">
      <c r="A251">
        <f>ROW(Source!A129)</f>
        <v>129</v>
      </c>
      <c r="B251">
        <v>55929113</v>
      </c>
      <c r="C251">
        <v>55929424</v>
      </c>
      <c r="D251">
        <v>55424304</v>
      </c>
      <c r="E251">
        <v>1081</v>
      </c>
      <c r="F251">
        <v>1</v>
      </c>
      <c r="G251">
        <v>1081</v>
      </c>
      <c r="H251">
        <v>1</v>
      </c>
      <c r="I251" t="s">
        <v>651</v>
      </c>
      <c r="J251" t="s">
        <v>3</v>
      </c>
      <c r="K251" t="s">
        <v>652</v>
      </c>
      <c r="L251">
        <v>1191</v>
      </c>
      <c r="N251">
        <v>1013</v>
      </c>
      <c r="O251" t="s">
        <v>653</v>
      </c>
      <c r="P251" t="s">
        <v>653</v>
      </c>
      <c r="Q251">
        <v>1</v>
      </c>
      <c r="W251">
        <v>0</v>
      </c>
      <c r="X251">
        <v>476480486</v>
      </c>
      <c r="Y251">
        <f>(AT251*1.2)</f>
        <v>6.24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-2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5.2</v>
      </c>
      <c r="AU251" t="s">
        <v>63</v>
      </c>
      <c r="AV251">
        <v>1</v>
      </c>
      <c r="AW251">
        <v>2</v>
      </c>
      <c r="AX251">
        <v>55929425</v>
      </c>
      <c r="AY251">
        <v>1</v>
      </c>
      <c r="AZ251">
        <v>0</v>
      </c>
      <c r="BA251">
        <v>307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U251">
        <f>ROUND(AT251*Source!I129*AH251*AL251,2)</f>
        <v>0</v>
      </c>
      <c r="CV251">
        <f>ROUND(Y251*Source!I129,9)</f>
        <v>6.24</v>
      </c>
      <c r="CW251">
        <v>0</v>
      </c>
      <c r="CX251">
        <f>ROUND(Y251*Source!I129,9)</f>
        <v>6.24</v>
      </c>
      <c r="CY251">
        <f>AD251</f>
        <v>0</v>
      </c>
      <c r="CZ251">
        <f>AH251</f>
        <v>0</v>
      </c>
      <c r="DA251">
        <f>AL251</f>
        <v>1</v>
      </c>
      <c r="DB251">
        <f>ROUND((ROUND(AT251*CZ251,2)*1.2),6)</f>
        <v>0</v>
      </c>
      <c r="DC251">
        <f>ROUND((ROUND(AT251*AG251,2)*1.2),6)</f>
        <v>0</v>
      </c>
      <c r="DD251" t="s">
        <v>3</v>
      </c>
      <c r="DE251" t="s">
        <v>3</v>
      </c>
      <c r="DF251">
        <f t="shared" ref="DF251:DF259" si="114">ROUND(ROUND(AE251,2)*CX251,2)</f>
        <v>0</v>
      </c>
      <c r="DG251">
        <f t="shared" si="111"/>
        <v>0</v>
      </c>
      <c r="DH251">
        <f t="shared" si="112"/>
        <v>0</v>
      </c>
      <c r="DI251">
        <f t="shared" si="88"/>
        <v>0</v>
      </c>
      <c r="DJ251">
        <f>DI251</f>
        <v>0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">
      <c r="A252">
        <f>ROW(Source!A129)</f>
        <v>129</v>
      </c>
      <c r="B252">
        <v>55929113</v>
      </c>
      <c r="C252">
        <v>55929424</v>
      </c>
      <c r="D252">
        <v>55489513</v>
      </c>
      <c r="E252">
        <v>1</v>
      </c>
      <c r="F252">
        <v>1</v>
      </c>
      <c r="G252">
        <v>1081</v>
      </c>
      <c r="H252">
        <v>2</v>
      </c>
      <c r="I252" t="s">
        <v>654</v>
      </c>
      <c r="J252" t="s">
        <v>655</v>
      </c>
      <c r="K252" t="s">
        <v>656</v>
      </c>
      <c r="L252">
        <v>1368</v>
      </c>
      <c r="N252">
        <v>1011</v>
      </c>
      <c r="O252" t="s">
        <v>657</v>
      </c>
      <c r="P252" t="s">
        <v>657</v>
      </c>
      <c r="Q252">
        <v>1</v>
      </c>
      <c r="W252">
        <v>0</v>
      </c>
      <c r="X252">
        <v>-1520980008</v>
      </c>
      <c r="Y252">
        <f>(AT252*1.2)</f>
        <v>0.24</v>
      </c>
      <c r="AA252">
        <v>0</v>
      </c>
      <c r="AB252">
        <v>120.23</v>
      </c>
      <c r="AC252">
        <v>13.21</v>
      </c>
      <c r="AD252">
        <v>0</v>
      </c>
      <c r="AE252">
        <v>0</v>
      </c>
      <c r="AF252">
        <v>114.83</v>
      </c>
      <c r="AG252">
        <v>12.62</v>
      </c>
      <c r="AH252">
        <v>0</v>
      </c>
      <c r="AI252">
        <v>1</v>
      </c>
      <c r="AJ252">
        <v>1</v>
      </c>
      <c r="AK252">
        <v>1</v>
      </c>
      <c r="AL252">
        <v>1</v>
      </c>
      <c r="AM252">
        <v>-2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0.2</v>
      </c>
      <c r="AU252" t="s">
        <v>63</v>
      </c>
      <c r="AV252">
        <v>0</v>
      </c>
      <c r="AW252">
        <v>2</v>
      </c>
      <c r="AX252">
        <v>55929426</v>
      </c>
      <c r="AY252">
        <v>1</v>
      </c>
      <c r="AZ252">
        <v>0</v>
      </c>
      <c r="BA252">
        <v>308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f>ROUND(Y252*Source!I129*DO252,9)</f>
        <v>3.0287999999999999</v>
      </c>
      <c r="CX252">
        <f>ROUND(Y252*Source!I129,9)</f>
        <v>0.24</v>
      </c>
      <c r="CY252">
        <f>AB252</f>
        <v>120.23</v>
      </c>
      <c r="CZ252">
        <f>AF252</f>
        <v>114.83</v>
      </c>
      <c r="DA252">
        <f>AJ252</f>
        <v>1</v>
      </c>
      <c r="DB252">
        <f>ROUND((ROUND(AT252*CZ252,2)*1.2),6)</f>
        <v>27.564</v>
      </c>
      <c r="DC252">
        <f>ROUND((ROUND(AT252*AG252,2)*1.2),6)</f>
        <v>3.024</v>
      </c>
      <c r="DD252" t="s">
        <v>3</v>
      </c>
      <c r="DE252" t="s">
        <v>3</v>
      </c>
      <c r="DF252">
        <f t="shared" si="114"/>
        <v>0</v>
      </c>
      <c r="DG252">
        <f t="shared" si="111"/>
        <v>27.56</v>
      </c>
      <c r="DH252">
        <f t="shared" si="112"/>
        <v>3.03</v>
      </c>
      <c r="DI252">
        <f t="shared" si="88"/>
        <v>0</v>
      </c>
      <c r="DJ252">
        <f>DG252</f>
        <v>27.56</v>
      </c>
      <c r="DK252">
        <v>0</v>
      </c>
      <c r="DL252" t="s">
        <v>658</v>
      </c>
      <c r="DM252">
        <v>0</v>
      </c>
      <c r="DN252" t="s">
        <v>653</v>
      </c>
      <c r="DO252">
        <v>12.62</v>
      </c>
    </row>
    <row r="253" spans="1:119" x14ac:dyDescent="0.2">
      <c r="A253">
        <f>ROW(Source!A129)</f>
        <v>129</v>
      </c>
      <c r="B253">
        <v>55929113</v>
      </c>
      <c r="C253">
        <v>55929424</v>
      </c>
      <c r="D253">
        <v>55459261</v>
      </c>
      <c r="E253">
        <v>1</v>
      </c>
      <c r="F253">
        <v>1</v>
      </c>
      <c r="G253">
        <v>1081</v>
      </c>
      <c r="H253">
        <v>3</v>
      </c>
      <c r="I253" t="s">
        <v>665</v>
      </c>
      <c r="J253" t="s">
        <v>666</v>
      </c>
      <c r="K253" t="s">
        <v>667</v>
      </c>
      <c r="L253">
        <v>1348</v>
      </c>
      <c r="N253">
        <v>1009</v>
      </c>
      <c r="O253" t="s">
        <v>538</v>
      </c>
      <c r="P253" t="s">
        <v>538</v>
      </c>
      <c r="Q253">
        <v>1000</v>
      </c>
      <c r="W253">
        <v>0</v>
      </c>
      <c r="X253">
        <v>-2092697376</v>
      </c>
      <c r="Y253">
        <f>(AT253*1)</f>
        <v>5.0000000000000001E-4</v>
      </c>
      <c r="AA253">
        <v>1219.68</v>
      </c>
      <c r="AB253">
        <v>0</v>
      </c>
      <c r="AC253">
        <v>0</v>
      </c>
      <c r="AD253">
        <v>0</v>
      </c>
      <c r="AE253">
        <v>1219.68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-2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5.0000000000000001E-4</v>
      </c>
      <c r="AU253" t="s">
        <v>62</v>
      </c>
      <c r="AV253">
        <v>0</v>
      </c>
      <c r="AW253">
        <v>2</v>
      </c>
      <c r="AX253">
        <v>55929427</v>
      </c>
      <c r="AY253">
        <v>1</v>
      </c>
      <c r="AZ253">
        <v>0</v>
      </c>
      <c r="BA253">
        <v>309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ROUND(Y253*Source!I129,9)</f>
        <v>5.0000000000000001E-4</v>
      </c>
      <c r="CY253">
        <f>AA253</f>
        <v>1219.68</v>
      </c>
      <c r="CZ253">
        <f>AE253</f>
        <v>1219.68</v>
      </c>
      <c r="DA253">
        <f>AI253</f>
        <v>1</v>
      </c>
      <c r="DB253">
        <f>ROUND((ROUND(AT253*CZ253,2)*1),6)</f>
        <v>0.61</v>
      </c>
      <c r="DC253">
        <f>ROUND((ROUND(AT253*AG253,2)*1),6)</f>
        <v>0</v>
      </c>
      <c r="DD253" t="s">
        <v>3</v>
      </c>
      <c r="DE253" t="s">
        <v>3</v>
      </c>
      <c r="DF253">
        <f t="shared" si="114"/>
        <v>0.61</v>
      </c>
      <c r="DG253">
        <f t="shared" si="111"/>
        <v>0</v>
      </c>
      <c r="DH253">
        <f t="shared" si="112"/>
        <v>0</v>
      </c>
      <c r="DI253">
        <f t="shared" si="88"/>
        <v>0</v>
      </c>
      <c r="DJ253">
        <f>DF253</f>
        <v>0.61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">
      <c r="A254">
        <f>ROW(Source!A129)</f>
        <v>129</v>
      </c>
      <c r="B254">
        <v>55929113</v>
      </c>
      <c r="C254">
        <v>55929424</v>
      </c>
      <c r="D254">
        <v>55459172</v>
      </c>
      <c r="E254">
        <v>1</v>
      </c>
      <c r="F254">
        <v>1</v>
      </c>
      <c r="G254">
        <v>1081</v>
      </c>
      <c r="H254">
        <v>3</v>
      </c>
      <c r="I254" t="s">
        <v>773</v>
      </c>
      <c r="J254" t="s">
        <v>774</v>
      </c>
      <c r="K254" t="s">
        <v>775</v>
      </c>
      <c r="L254">
        <v>1348</v>
      </c>
      <c r="N254">
        <v>1009</v>
      </c>
      <c r="O254" t="s">
        <v>538</v>
      </c>
      <c r="P254" t="s">
        <v>538</v>
      </c>
      <c r="Q254">
        <v>1000</v>
      </c>
      <c r="W254">
        <v>0</v>
      </c>
      <c r="X254">
        <v>-213196994</v>
      </c>
      <c r="Y254">
        <f>(AT254*1)</f>
        <v>6.9999999999999994E-5</v>
      </c>
      <c r="AA254">
        <v>23389.85</v>
      </c>
      <c r="AB254">
        <v>0</v>
      </c>
      <c r="AC254">
        <v>0</v>
      </c>
      <c r="AD254">
        <v>0</v>
      </c>
      <c r="AE254">
        <v>23389.85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-2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6.9999999999999994E-5</v>
      </c>
      <c r="AU254" t="s">
        <v>62</v>
      </c>
      <c r="AV254">
        <v>0</v>
      </c>
      <c r="AW254">
        <v>2</v>
      </c>
      <c r="AX254">
        <v>55929428</v>
      </c>
      <c r="AY254">
        <v>1</v>
      </c>
      <c r="AZ254">
        <v>0</v>
      </c>
      <c r="BA254">
        <v>310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ROUND(Y254*Source!I129,9)</f>
        <v>6.9999999999999994E-5</v>
      </c>
      <c r="CY254">
        <f>AA254</f>
        <v>23389.85</v>
      </c>
      <c r="CZ254">
        <f>AE254</f>
        <v>23389.85</v>
      </c>
      <c r="DA254">
        <f>AI254</f>
        <v>1</v>
      </c>
      <c r="DB254">
        <f>ROUND((ROUND(AT254*CZ254,2)*1),6)</f>
        <v>1.64</v>
      </c>
      <c r="DC254">
        <f>ROUND((ROUND(AT254*AG254,2)*1),6)</f>
        <v>0</v>
      </c>
      <c r="DD254" t="s">
        <v>3</v>
      </c>
      <c r="DE254" t="s">
        <v>3</v>
      </c>
      <c r="DF254">
        <f t="shared" si="114"/>
        <v>1.64</v>
      </c>
      <c r="DG254">
        <f t="shared" si="111"/>
        <v>0</v>
      </c>
      <c r="DH254">
        <f t="shared" si="112"/>
        <v>0</v>
      </c>
      <c r="DI254">
        <f t="shared" si="88"/>
        <v>0</v>
      </c>
      <c r="DJ254">
        <f>DF254</f>
        <v>1.64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">
      <c r="A255">
        <f>ROW(Source!A129)</f>
        <v>129</v>
      </c>
      <c r="B255">
        <v>55929113</v>
      </c>
      <c r="C255">
        <v>55929424</v>
      </c>
      <c r="D255">
        <v>55461880</v>
      </c>
      <c r="E255">
        <v>1</v>
      </c>
      <c r="F255">
        <v>1</v>
      </c>
      <c r="G255">
        <v>1081</v>
      </c>
      <c r="H255">
        <v>3</v>
      </c>
      <c r="I255" t="s">
        <v>776</v>
      </c>
      <c r="J255" t="s">
        <v>777</v>
      </c>
      <c r="K255" t="s">
        <v>778</v>
      </c>
      <c r="L255">
        <v>1355</v>
      </c>
      <c r="N255">
        <v>1010</v>
      </c>
      <c r="O255" t="s">
        <v>60</v>
      </c>
      <c r="P255" t="s">
        <v>60</v>
      </c>
      <c r="Q255">
        <v>100</v>
      </c>
      <c r="W255">
        <v>0</v>
      </c>
      <c r="X255">
        <v>1440323189</v>
      </c>
      <c r="Y255">
        <f>(AT255*1)</f>
        <v>0.12</v>
      </c>
      <c r="AA255">
        <v>10.89</v>
      </c>
      <c r="AB255">
        <v>0</v>
      </c>
      <c r="AC255">
        <v>0</v>
      </c>
      <c r="AD255">
        <v>0</v>
      </c>
      <c r="AE255">
        <v>10.89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-2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0.12</v>
      </c>
      <c r="AU255" t="s">
        <v>62</v>
      </c>
      <c r="AV255">
        <v>0</v>
      </c>
      <c r="AW255">
        <v>2</v>
      </c>
      <c r="AX255">
        <v>55929429</v>
      </c>
      <c r="AY255">
        <v>1</v>
      </c>
      <c r="AZ255">
        <v>0</v>
      </c>
      <c r="BA255">
        <v>311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ROUND(Y255*Source!I129,9)</f>
        <v>0.12</v>
      </c>
      <c r="CY255">
        <f>AA255</f>
        <v>10.89</v>
      </c>
      <c r="CZ255">
        <f>AE255</f>
        <v>10.89</v>
      </c>
      <c r="DA255">
        <f>AI255</f>
        <v>1</v>
      </c>
      <c r="DB255">
        <f>ROUND((ROUND(AT255*CZ255,2)*1),6)</f>
        <v>1.31</v>
      </c>
      <c r="DC255">
        <f>ROUND((ROUND(AT255*AG255,2)*1),6)</f>
        <v>0</v>
      </c>
      <c r="DD255" t="s">
        <v>3</v>
      </c>
      <c r="DE255" t="s">
        <v>3</v>
      </c>
      <c r="DF255">
        <f t="shared" si="114"/>
        <v>1.31</v>
      </c>
      <c r="DG255">
        <f t="shared" si="111"/>
        <v>0</v>
      </c>
      <c r="DH255">
        <f t="shared" si="112"/>
        <v>0</v>
      </c>
      <c r="DI255">
        <f t="shared" si="88"/>
        <v>0</v>
      </c>
      <c r="DJ255">
        <f>DF255</f>
        <v>1.31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">
      <c r="A256">
        <f>ROW(Source!A129)</f>
        <v>129</v>
      </c>
      <c r="B256">
        <v>55929113</v>
      </c>
      <c r="C256">
        <v>55929424</v>
      </c>
      <c r="D256">
        <v>0</v>
      </c>
      <c r="E256">
        <v>0</v>
      </c>
      <c r="F256">
        <v>1</v>
      </c>
      <c r="G256">
        <v>1081</v>
      </c>
      <c r="H256">
        <v>3</v>
      </c>
      <c r="I256" t="s">
        <v>779</v>
      </c>
      <c r="J256" t="s">
        <v>779</v>
      </c>
      <c r="K256" t="s">
        <v>225</v>
      </c>
      <c r="L256">
        <v>1371</v>
      </c>
      <c r="N256">
        <v>1013</v>
      </c>
      <c r="O256" t="s">
        <v>161</v>
      </c>
      <c r="P256" t="s">
        <v>161</v>
      </c>
      <c r="Q256">
        <v>1</v>
      </c>
      <c r="W256">
        <v>0</v>
      </c>
      <c r="X256">
        <v>-1313304812</v>
      </c>
      <c r="Y256">
        <f>(AT256*1)</f>
        <v>1</v>
      </c>
      <c r="AA256">
        <v>1882.38</v>
      </c>
      <c r="AB256">
        <v>0</v>
      </c>
      <c r="AC256">
        <v>0</v>
      </c>
      <c r="AD256">
        <v>0</v>
      </c>
      <c r="AE256">
        <v>1882.38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S256" t="s">
        <v>3</v>
      </c>
      <c r="AT256">
        <v>1</v>
      </c>
      <c r="AU256" t="s">
        <v>62</v>
      </c>
      <c r="AV256">
        <v>0</v>
      </c>
      <c r="AW256">
        <v>1</v>
      </c>
      <c r="AX256">
        <v>-1</v>
      </c>
      <c r="AY256">
        <v>0</v>
      </c>
      <c r="AZ256">
        <v>0</v>
      </c>
      <c r="BA256" t="s">
        <v>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ROUND(Y256*Source!I129,9)</f>
        <v>1</v>
      </c>
      <c r="CY256">
        <f>AA256</f>
        <v>1882.38</v>
      </c>
      <c r="CZ256">
        <f>AE256</f>
        <v>1882.38</v>
      </c>
      <c r="DA256">
        <f>AI256</f>
        <v>1</v>
      </c>
      <c r="DB256">
        <f>ROUND((ROUND(AT256*CZ256,2)*1),6)</f>
        <v>1882.38</v>
      </c>
      <c r="DC256">
        <f>ROUND((ROUND(AT256*AG256,2)*1),6)</f>
        <v>0</v>
      </c>
      <c r="DD256" t="s">
        <v>3</v>
      </c>
      <c r="DE256" t="s">
        <v>3</v>
      </c>
      <c r="DF256">
        <f t="shared" si="114"/>
        <v>1882.38</v>
      </c>
      <c r="DG256">
        <f t="shared" si="111"/>
        <v>0</v>
      </c>
      <c r="DH256">
        <f t="shared" si="112"/>
        <v>0</v>
      </c>
      <c r="DI256">
        <f t="shared" si="88"/>
        <v>0</v>
      </c>
      <c r="DJ256">
        <f>DF256</f>
        <v>1882.38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">
      <c r="A257">
        <f>ROW(Source!A129)</f>
        <v>129</v>
      </c>
      <c r="B257">
        <v>55929113</v>
      </c>
      <c r="C257">
        <v>55929424</v>
      </c>
      <c r="D257">
        <v>55424290</v>
      </c>
      <c r="E257">
        <v>1081</v>
      </c>
      <c r="F257">
        <v>1</v>
      </c>
      <c r="G257">
        <v>1081</v>
      </c>
      <c r="H257">
        <v>3</v>
      </c>
      <c r="I257" t="s">
        <v>692</v>
      </c>
      <c r="J257" t="s">
        <v>3</v>
      </c>
      <c r="K257" t="s">
        <v>693</v>
      </c>
      <c r="L257">
        <v>1348</v>
      </c>
      <c r="N257">
        <v>1009</v>
      </c>
      <c r="O257" t="s">
        <v>538</v>
      </c>
      <c r="P257" t="s">
        <v>538</v>
      </c>
      <c r="Q257">
        <v>1000</v>
      </c>
      <c r="W257">
        <v>0</v>
      </c>
      <c r="X257">
        <v>-783086922</v>
      </c>
      <c r="Y257">
        <f>(AT257*1)</f>
        <v>0.05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-2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0.05</v>
      </c>
      <c r="AU257" t="s">
        <v>62</v>
      </c>
      <c r="AV257">
        <v>0</v>
      </c>
      <c r="AW257">
        <v>2</v>
      </c>
      <c r="AX257">
        <v>55929431</v>
      </c>
      <c r="AY257">
        <v>1</v>
      </c>
      <c r="AZ257">
        <v>0</v>
      </c>
      <c r="BA257">
        <v>313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v>0</v>
      </c>
      <c r="CX257">
        <f>ROUND(Y257*Source!I129,9)</f>
        <v>0.05</v>
      </c>
      <c r="CY257">
        <f>AA257</f>
        <v>0</v>
      </c>
      <c r="CZ257">
        <f>AE257</f>
        <v>0</v>
      </c>
      <c r="DA257">
        <f>AI257</f>
        <v>1</v>
      </c>
      <c r="DB257">
        <f>ROUND((ROUND(AT257*CZ257,2)*1),6)</f>
        <v>0</v>
      </c>
      <c r="DC257">
        <f>ROUND((ROUND(AT257*AG257,2)*1),6)</f>
        <v>0</v>
      </c>
      <c r="DD257" t="s">
        <v>3</v>
      </c>
      <c r="DE257" t="s">
        <v>3</v>
      </c>
      <c r="DF257">
        <f t="shared" si="114"/>
        <v>0</v>
      </c>
      <c r="DG257">
        <f t="shared" si="111"/>
        <v>0</v>
      </c>
      <c r="DH257">
        <f t="shared" si="112"/>
        <v>0</v>
      </c>
      <c r="DI257">
        <f t="shared" ref="DI257:DI320" si="115">ROUND(ROUND(AH257,2)*CX257,2)</f>
        <v>0</v>
      </c>
      <c r="DJ257">
        <f>DF257</f>
        <v>0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">
      <c r="A258">
        <f>ROW(Source!A130)</f>
        <v>130</v>
      </c>
      <c r="B258">
        <v>55929115</v>
      </c>
      <c r="C258">
        <v>55929424</v>
      </c>
      <c r="D258">
        <v>55424304</v>
      </c>
      <c r="E258">
        <v>1081</v>
      </c>
      <c r="F258">
        <v>1</v>
      </c>
      <c r="G258">
        <v>1081</v>
      </c>
      <c r="H258">
        <v>1</v>
      </c>
      <c r="I258" t="s">
        <v>651</v>
      </c>
      <c r="J258" t="s">
        <v>3</v>
      </c>
      <c r="K258" t="s">
        <v>652</v>
      </c>
      <c r="L258">
        <v>1191</v>
      </c>
      <c r="N258">
        <v>1013</v>
      </c>
      <c r="O258" t="s">
        <v>653</v>
      </c>
      <c r="P258" t="s">
        <v>653</v>
      </c>
      <c r="Q258">
        <v>1</v>
      </c>
      <c r="W258">
        <v>0</v>
      </c>
      <c r="X258">
        <v>476480486</v>
      </c>
      <c r="Y258">
        <f>(AT258*1.2)</f>
        <v>6.24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5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5.2</v>
      </c>
      <c r="AU258" t="s">
        <v>63</v>
      </c>
      <c r="AV258">
        <v>1</v>
      </c>
      <c r="AW258">
        <v>2</v>
      </c>
      <c r="AX258">
        <v>55929425</v>
      </c>
      <c r="AY258">
        <v>1</v>
      </c>
      <c r="AZ258">
        <v>0</v>
      </c>
      <c r="BA258">
        <v>314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U258">
        <f>ROUND(AT258*Source!I130*AH258*AL258,2)</f>
        <v>0</v>
      </c>
      <c r="CV258">
        <f>ROUND(Y258*Source!I130,9)</f>
        <v>6.24</v>
      </c>
      <c r="CW258">
        <v>0</v>
      </c>
      <c r="CX258">
        <f>ROUND(Y258*Source!I130,9)</f>
        <v>6.24</v>
      </c>
      <c r="CY258">
        <f>AD258</f>
        <v>0</v>
      </c>
      <c r="CZ258">
        <f>AH258</f>
        <v>0</v>
      </c>
      <c r="DA258">
        <f>AL258</f>
        <v>1</v>
      </c>
      <c r="DB258">
        <f>ROUND((ROUND(AT258*CZ258,2)*1.2),6)</f>
        <v>0</v>
      </c>
      <c r="DC258">
        <f>ROUND((ROUND(AT258*AG258,2)*1.2),6)</f>
        <v>0</v>
      </c>
      <c r="DD258" t="s">
        <v>3</v>
      </c>
      <c r="DE258" t="s">
        <v>3</v>
      </c>
      <c r="DF258">
        <f t="shared" si="114"/>
        <v>0</v>
      </c>
      <c r="DG258">
        <f t="shared" si="111"/>
        <v>0</v>
      </c>
      <c r="DH258">
        <f t="shared" si="112"/>
        <v>0</v>
      </c>
      <c r="DI258">
        <f t="shared" si="115"/>
        <v>0</v>
      </c>
      <c r="DJ258">
        <f>DI258</f>
        <v>0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">
      <c r="A259">
        <f>ROW(Source!A130)</f>
        <v>130</v>
      </c>
      <c r="B259">
        <v>55929115</v>
      </c>
      <c r="C259">
        <v>55929424</v>
      </c>
      <c r="D259">
        <v>55489513</v>
      </c>
      <c r="E259">
        <v>1</v>
      </c>
      <c r="F259">
        <v>1</v>
      </c>
      <c r="G259">
        <v>1081</v>
      </c>
      <c r="H259">
        <v>2</v>
      </c>
      <c r="I259" t="s">
        <v>654</v>
      </c>
      <c r="J259" t="s">
        <v>655</v>
      </c>
      <c r="K259" t="s">
        <v>656</v>
      </c>
      <c r="L259">
        <v>1368</v>
      </c>
      <c r="N259">
        <v>1011</v>
      </c>
      <c r="O259" t="s">
        <v>657</v>
      </c>
      <c r="P259" t="s">
        <v>657</v>
      </c>
      <c r="Q259">
        <v>1</v>
      </c>
      <c r="W259">
        <v>0</v>
      </c>
      <c r="X259">
        <v>-1520980008</v>
      </c>
      <c r="Y259">
        <f>(AT259*1.2)</f>
        <v>0.24</v>
      </c>
      <c r="AA259">
        <v>0</v>
      </c>
      <c r="AB259">
        <v>1942.87</v>
      </c>
      <c r="AC259">
        <v>744.56</v>
      </c>
      <c r="AD259">
        <v>0</v>
      </c>
      <c r="AE259">
        <v>0</v>
      </c>
      <c r="AF259">
        <v>114.83</v>
      </c>
      <c r="AG259">
        <v>12.62</v>
      </c>
      <c r="AH259">
        <v>0</v>
      </c>
      <c r="AI259">
        <v>1</v>
      </c>
      <c r="AJ259">
        <v>16.16</v>
      </c>
      <c r="AK259">
        <v>56.35</v>
      </c>
      <c r="AL259">
        <v>1</v>
      </c>
      <c r="AM259">
        <v>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0.2</v>
      </c>
      <c r="AU259" t="s">
        <v>63</v>
      </c>
      <c r="AV259">
        <v>0</v>
      </c>
      <c r="AW259">
        <v>2</v>
      </c>
      <c r="AX259">
        <v>55929426</v>
      </c>
      <c r="AY259">
        <v>1</v>
      </c>
      <c r="AZ259">
        <v>0</v>
      </c>
      <c r="BA259">
        <v>315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f>ROUND(Y259*Source!I130*DO259,9)</f>
        <v>3.0287999999999999</v>
      </c>
      <c r="CX259">
        <f>ROUND(Y259*Source!I130,9)</f>
        <v>0.24</v>
      </c>
      <c r="CY259">
        <f>AB259</f>
        <v>1942.87</v>
      </c>
      <c r="CZ259">
        <f>AF259</f>
        <v>114.83</v>
      </c>
      <c r="DA259">
        <f>AJ259</f>
        <v>16.16</v>
      </c>
      <c r="DB259">
        <f>ROUND((ROUND(AT259*CZ259,2)*1.2),6)</f>
        <v>27.564</v>
      </c>
      <c r="DC259">
        <f>ROUND((ROUND(AT259*AG259,2)*1.2),6)</f>
        <v>3.024</v>
      </c>
      <c r="DD259" t="s">
        <v>3</v>
      </c>
      <c r="DE259" t="s">
        <v>3</v>
      </c>
      <c r="DF259">
        <f t="shared" si="114"/>
        <v>0</v>
      </c>
      <c r="DG259">
        <f>ROUND(ROUND(AF259*AJ259,2)*CX259,2)</f>
        <v>445.36</v>
      </c>
      <c r="DH259">
        <f>ROUND(ROUND(AG259*AK259,2)*CX259,2)</f>
        <v>170.67</v>
      </c>
      <c r="DI259">
        <f t="shared" si="115"/>
        <v>0</v>
      </c>
      <c r="DJ259">
        <f>DG259</f>
        <v>445.36</v>
      </c>
      <c r="DK259">
        <v>0</v>
      </c>
      <c r="DL259" t="s">
        <v>658</v>
      </c>
      <c r="DM259">
        <v>0</v>
      </c>
      <c r="DN259" t="s">
        <v>653</v>
      </c>
      <c r="DO259">
        <v>12.62</v>
      </c>
    </row>
    <row r="260" spans="1:119" x14ac:dyDescent="0.2">
      <c r="A260">
        <f>ROW(Source!A130)</f>
        <v>130</v>
      </c>
      <c r="B260">
        <v>55929115</v>
      </c>
      <c r="C260">
        <v>55929424</v>
      </c>
      <c r="D260">
        <v>55459261</v>
      </c>
      <c r="E260">
        <v>1</v>
      </c>
      <c r="F260">
        <v>1</v>
      </c>
      <c r="G260">
        <v>1081</v>
      </c>
      <c r="H260">
        <v>3</v>
      </c>
      <c r="I260" t="s">
        <v>665</v>
      </c>
      <c r="J260" t="s">
        <v>666</v>
      </c>
      <c r="K260" t="s">
        <v>667</v>
      </c>
      <c r="L260">
        <v>1348</v>
      </c>
      <c r="N260">
        <v>1009</v>
      </c>
      <c r="O260" t="s">
        <v>538</v>
      </c>
      <c r="P260" t="s">
        <v>538</v>
      </c>
      <c r="Q260">
        <v>1000</v>
      </c>
      <c r="W260">
        <v>0</v>
      </c>
      <c r="X260">
        <v>-2092697376</v>
      </c>
      <c r="Y260">
        <f>(AT260*1)</f>
        <v>5.0000000000000001E-4</v>
      </c>
      <c r="AA260">
        <v>7305.88</v>
      </c>
      <c r="AB260">
        <v>0</v>
      </c>
      <c r="AC260">
        <v>0</v>
      </c>
      <c r="AD260">
        <v>0</v>
      </c>
      <c r="AE260">
        <v>1219.68</v>
      </c>
      <c r="AF260">
        <v>0</v>
      </c>
      <c r="AG260">
        <v>0</v>
      </c>
      <c r="AH260">
        <v>0</v>
      </c>
      <c r="AI260">
        <v>5.99</v>
      </c>
      <c r="AJ260">
        <v>1</v>
      </c>
      <c r="AK260">
        <v>1</v>
      </c>
      <c r="AL260">
        <v>1</v>
      </c>
      <c r="AM260">
        <v>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5.0000000000000001E-4</v>
      </c>
      <c r="AU260" t="s">
        <v>62</v>
      </c>
      <c r="AV260">
        <v>0</v>
      </c>
      <c r="AW260">
        <v>2</v>
      </c>
      <c r="AX260">
        <v>55929427</v>
      </c>
      <c r="AY260">
        <v>1</v>
      </c>
      <c r="AZ260">
        <v>0</v>
      </c>
      <c r="BA260">
        <v>316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ROUND(Y260*Source!I130,9)</f>
        <v>5.0000000000000001E-4</v>
      </c>
      <c r="CY260">
        <f>AA260</f>
        <v>7305.88</v>
      </c>
      <c r="CZ260">
        <f>AE260</f>
        <v>1219.68</v>
      </c>
      <c r="DA260">
        <f>AI260</f>
        <v>5.99</v>
      </c>
      <c r="DB260">
        <f>ROUND((ROUND(AT260*CZ260,2)*1),6)</f>
        <v>0.61</v>
      </c>
      <c r="DC260">
        <f>ROUND((ROUND(AT260*AG260,2)*1),6)</f>
        <v>0</v>
      </c>
      <c r="DD260" t="s">
        <v>3</v>
      </c>
      <c r="DE260" t="s">
        <v>3</v>
      </c>
      <c r="DF260">
        <f>ROUND(ROUND(AE260*AI260,2)*CX260,2)</f>
        <v>3.65</v>
      </c>
      <c r="DG260">
        <f t="shared" ref="DG260:DG270" si="116">ROUND(ROUND(AF260,2)*CX260,2)</f>
        <v>0</v>
      </c>
      <c r="DH260">
        <f t="shared" ref="DH260:DH270" si="117">ROUND(ROUND(AG260,2)*CX260,2)</f>
        <v>0</v>
      </c>
      <c r="DI260">
        <f t="shared" si="115"/>
        <v>0</v>
      </c>
      <c r="DJ260">
        <f>DF260</f>
        <v>3.65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">
      <c r="A261">
        <f>ROW(Source!A130)</f>
        <v>130</v>
      </c>
      <c r="B261">
        <v>55929115</v>
      </c>
      <c r="C261">
        <v>55929424</v>
      </c>
      <c r="D261">
        <v>55459172</v>
      </c>
      <c r="E261">
        <v>1</v>
      </c>
      <c r="F261">
        <v>1</v>
      </c>
      <c r="G261">
        <v>1081</v>
      </c>
      <c r="H261">
        <v>3</v>
      </c>
      <c r="I261" t="s">
        <v>773</v>
      </c>
      <c r="J261" t="s">
        <v>774</v>
      </c>
      <c r="K261" t="s">
        <v>775</v>
      </c>
      <c r="L261">
        <v>1348</v>
      </c>
      <c r="N261">
        <v>1009</v>
      </c>
      <c r="O261" t="s">
        <v>538</v>
      </c>
      <c r="P261" t="s">
        <v>538</v>
      </c>
      <c r="Q261">
        <v>1000</v>
      </c>
      <c r="W261">
        <v>0</v>
      </c>
      <c r="X261">
        <v>-213196994</v>
      </c>
      <c r="Y261">
        <f>(AT261*1)</f>
        <v>6.9999999999999994E-5</v>
      </c>
      <c r="AA261">
        <v>59410.22</v>
      </c>
      <c r="AB261">
        <v>0</v>
      </c>
      <c r="AC261">
        <v>0</v>
      </c>
      <c r="AD261">
        <v>0</v>
      </c>
      <c r="AE261">
        <v>23389.85</v>
      </c>
      <c r="AF261">
        <v>0</v>
      </c>
      <c r="AG261">
        <v>0</v>
      </c>
      <c r="AH261">
        <v>0</v>
      </c>
      <c r="AI261">
        <v>2.54</v>
      </c>
      <c r="AJ261">
        <v>1</v>
      </c>
      <c r="AK261">
        <v>1</v>
      </c>
      <c r="AL261">
        <v>1</v>
      </c>
      <c r="AM261">
        <v>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6.9999999999999994E-5</v>
      </c>
      <c r="AU261" t="s">
        <v>62</v>
      </c>
      <c r="AV261">
        <v>0</v>
      </c>
      <c r="AW261">
        <v>2</v>
      </c>
      <c r="AX261">
        <v>55929428</v>
      </c>
      <c r="AY261">
        <v>1</v>
      </c>
      <c r="AZ261">
        <v>0</v>
      </c>
      <c r="BA261">
        <v>317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ROUND(Y261*Source!I130,9)</f>
        <v>6.9999999999999994E-5</v>
      </c>
      <c r="CY261">
        <f>AA261</f>
        <v>59410.22</v>
      </c>
      <c r="CZ261">
        <f>AE261</f>
        <v>23389.85</v>
      </c>
      <c r="DA261">
        <f>AI261</f>
        <v>2.54</v>
      </c>
      <c r="DB261">
        <f>ROUND((ROUND(AT261*CZ261,2)*1),6)</f>
        <v>1.64</v>
      </c>
      <c r="DC261">
        <f>ROUND((ROUND(AT261*AG261,2)*1),6)</f>
        <v>0</v>
      </c>
      <c r="DD261" t="s">
        <v>3</v>
      </c>
      <c r="DE261" t="s">
        <v>3</v>
      </c>
      <c r="DF261">
        <f>ROUND(ROUND(AE261*AI261,2)*CX261,2)</f>
        <v>4.16</v>
      </c>
      <c r="DG261">
        <f t="shared" si="116"/>
        <v>0</v>
      </c>
      <c r="DH261">
        <f t="shared" si="117"/>
        <v>0</v>
      </c>
      <c r="DI261">
        <f t="shared" si="115"/>
        <v>0</v>
      </c>
      <c r="DJ261">
        <f>DF261</f>
        <v>4.16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">
      <c r="A262">
        <f>ROW(Source!A130)</f>
        <v>130</v>
      </c>
      <c r="B262">
        <v>55929115</v>
      </c>
      <c r="C262">
        <v>55929424</v>
      </c>
      <c r="D262">
        <v>55461880</v>
      </c>
      <c r="E262">
        <v>1</v>
      </c>
      <c r="F262">
        <v>1</v>
      </c>
      <c r="G262">
        <v>1081</v>
      </c>
      <c r="H262">
        <v>3</v>
      </c>
      <c r="I262" t="s">
        <v>776</v>
      </c>
      <c r="J262" t="s">
        <v>777</v>
      </c>
      <c r="K262" t="s">
        <v>778</v>
      </c>
      <c r="L262">
        <v>1355</v>
      </c>
      <c r="N262">
        <v>1010</v>
      </c>
      <c r="O262" t="s">
        <v>60</v>
      </c>
      <c r="P262" t="s">
        <v>60</v>
      </c>
      <c r="Q262">
        <v>100</v>
      </c>
      <c r="W262">
        <v>0</v>
      </c>
      <c r="X262">
        <v>1440323189</v>
      </c>
      <c r="Y262">
        <f>(AT262*1)</f>
        <v>0.12</v>
      </c>
      <c r="AA262">
        <v>78.52</v>
      </c>
      <c r="AB262">
        <v>0</v>
      </c>
      <c r="AC262">
        <v>0</v>
      </c>
      <c r="AD262">
        <v>0</v>
      </c>
      <c r="AE262">
        <v>10.89</v>
      </c>
      <c r="AF262">
        <v>0</v>
      </c>
      <c r="AG262">
        <v>0</v>
      </c>
      <c r="AH262">
        <v>0</v>
      </c>
      <c r="AI262">
        <v>7.21</v>
      </c>
      <c r="AJ262">
        <v>1</v>
      </c>
      <c r="AK262">
        <v>1</v>
      </c>
      <c r="AL262">
        <v>1</v>
      </c>
      <c r="AM262">
        <v>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0.12</v>
      </c>
      <c r="AU262" t="s">
        <v>62</v>
      </c>
      <c r="AV262">
        <v>0</v>
      </c>
      <c r="AW262">
        <v>2</v>
      </c>
      <c r="AX262">
        <v>55929429</v>
      </c>
      <c r="AY262">
        <v>1</v>
      </c>
      <c r="AZ262">
        <v>0</v>
      </c>
      <c r="BA262">
        <v>318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ROUND(Y262*Source!I130,9)</f>
        <v>0.12</v>
      </c>
      <c r="CY262">
        <f>AA262</f>
        <v>78.52</v>
      </c>
      <c r="CZ262">
        <f>AE262</f>
        <v>10.89</v>
      </c>
      <c r="DA262">
        <f>AI262</f>
        <v>7.21</v>
      </c>
      <c r="DB262">
        <f>ROUND((ROUND(AT262*CZ262,2)*1),6)</f>
        <v>1.31</v>
      </c>
      <c r="DC262">
        <f>ROUND((ROUND(AT262*AG262,2)*1),6)</f>
        <v>0</v>
      </c>
      <c r="DD262" t="s">
        <v>3</v>
      </c>
      <c r="DE262" t="s">
        <v>3</v>
      </c>
      <c r="DF262">
        <f>ROUND(ROUND(AE262*AI262,2)*CX262,2)</f>
        <v>9.42</v>
      </c>
      <c r="DG262">
        <f t="shared" si="116"/>
        <v>0</v>
      </c>
      <c r="DH262">
        <f t="shared" si="117"/>
        <v>0</v>
      </c>
      <c r="DI262">
        <f t="shared" si="115"/>
        <v>0</v>
      </c>
      <c r="DJ262">
        <f>DF262</f>
        <v>9.42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">
      <c r="A263">
        <f>ROW(Source!A130)</f>
        <v>130</v>
      </c>
      <c r="B263">
        <v>55929115</v>
      </c>
      <c r="C263">
        <v>55929424</v>
      </c>
      <c r="D263">
        <v>0</v>
      </c>
      <c r="E263">
        <v>0</v>
      </c>
      <c r="F263">
        <v>1</v>
      </c>
      <c r="G263">
        <v>1081</v>
      </c>
      <c r="H263">
        <v>3</v>
      </c>
      <c r="I263" t="s">
        <v>779</v>
      </c>
      <c r="J263" t="s">
        <v>779</v>
      </c>
      <c r="K263" t="s">
        <v>225</v>
      </c>
      <c r="L263">
        <v>1371</v>
      </c>
      <c r="N263">
        <v>1013</v>
      </c>
      <c r="O263" t="s">
        <v>161</v>
      </c>
      <c r="P263" t="s">
        <v>161</v>
      </c>
      <c r="Q263">
        <v>1</v>
      </c>
      <c r="W263">
        <v>0</v>
      </c>
      <c r="X263">
        <v>-1313304812</v>
      </c>
      <c r="Y263">
        <f>(AT263*1)</f>
        <v>1</v>
      </c>
      <c r="AA263">
        <v>14249.62</v>
      </c>
      <c r="AB263">
        <v>0</v>
      </c>
      <c r="AC263">
        <v>0</v>
      </c>
      <c r="AD263">
        <v>0</v>
      </c>
      <c r="AE263">
        <v>1882.38</v>
      </c>
      <c r="AF263">
        <v>0</v>
      </c>
      <c r="AG263">
        <v>0</v>
      </c>
      <c r="AH263">
        <v>0</v>
      </c>
      <c r="AI263">
        <v>7.57</v>
      </c>
      <c r="AJ263">
        <v>1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 t="s">
        <v>3</v>
      </c>
      <c r="AT263">
        <v>1</v>
      </c>
      <c r="AU263" t="s">
        <v>62</v>
      </c>
      <c r="AV263">
        <v>0</v>
      </c>
      <c r="AW263">
        <v>1</v>
      </c>
      <c r="AX263">
        <v>-1</v>
      </c>
      <c r="AY263">
        <v>0</v>
      </c>
      <c r="AZ263">
        <v>0</v>
      </c>
      <c r="BA263" t="s">
        <v>3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ROUND(Y263*Source!I130,9)</f>
        <v>1</v>
      </c>
      <c r="CY263">
        <f>AA263</f>
        <v>14249.62</v>
      </c>
      <c r="CZ263">
        <f>AE263</f>
        <v>1882.38</v>
      </c>
      <c r="DA263">
        <f>AI263</f>
        <v>7.57</v>
      </c>
      <c r="DB263">
        <f>ROUND((ROUND(AT263*CZ263,2)*1),6)</f>
        <v>1882.38</v>
      </c>
      <c r="DC263">
        <f>ROUND((ROUND(AT263*AG263,2)*1),6)</f>
        <v>0</v>
      </c>
      <c r="DD263" t="s">
        <v>3</v>
      </c>
      <c r="DE263" t="s">
        <v>3</v>
      </c>
      <c r="DF263">
        <f>ROUND(ROUND(AE263*AI263,2)*CX263,2)</f>
        <v>14249.62</v>
      </c>
      <c r="DG263">
        <f t="shared" si="116"/>
        <v>0</v>
      </c>
      <c r="DH263">
        <f t="shared" si="117"/>
        <v>0</v>
      </c>
      <c r="DI263">
        <f t="shared" si="115"/>
        <v>0</v>
      </c>
      <c r="DJ263">
        <f>DF263</f>
        <v>14249.62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">
      <c r="A264">
        <f>ROW(Source!A130)</f>
        <v>130</v>
      </c>
      <c r="B264">
        <v>55929115</v>
      </c>
      <c r="C264">
        <v>55929424</v>
      </c>
      <c r="D264">
        <v>55424290</v>
      </c>
      <c r="E264">
        <v>1081</v>
      </c>
      <c r="F264">
        <v>1</v>
      </c>
      <c r="G264">
        <v>1081</v>
      </c>
      <c r="H264">
        <v>3</v>
      </c>
      <c r="I264" t="s">
        <v>692</v>
      </c>
      <c r="J264" t="s">
        <v>3</v>
      </c>
      <c r="K264" t="s">
        <v>693</v>
      </c>
      <c r="L264">
        <v>1348</v>
      </c>
      <c r="N264">
        <v>1009</v>
      </c>
      <c r="O264" t="s">
        <v>538</v>
      </c>
      <c r="P264" t="s">
        <v>538</v>
      </c>
      <c r="Q264">
        <v>1000</v>
      </c>
      <c r="W264">
        <v>0</v>
      </c>
      <c r="X264">
        <v>-783086922</v>
      </c>
      <c r="Y264">
        <f>(AT264*1)</f>
        <v>0.05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9.84</v>
      </c>
      <c r="AJ264">
        <v>1</v>
      </c>
      <c r="AK264">
        <v>1</v>
      </c>
      <c r="AL264">
        <v>1</v>
      </c>
      <c r="AM264">
        <v>5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0.05</v>
      </c>
      <c r="AU264" t="s">
        <v>62</v>
      </c>
      <c r="AV264">
        <v>0</v>
      </c>
      <c r="AW264">
        <v>2</v>
      </c>
      <c r="AX264">
        <v>55929431</v>
      </c>
      <c r="AY264">
        <v>1</v>
      </c>
      <c r="AZ264">
        <v>0</v>
      </c>
      <c r="BA264">
        <v>320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v>0</v>
      </c>
      <c r="CX264">
        <f>ROUND(Y264*Source!I130,9)</f>
        <v>0.05</v>
      </c>
      <c r="CY264">
        <f>AA264</f>
        <v>0</v>
      </c>
      <c r="CZ264">
        <f>AE264</f>
        <v>0</v>
      </c>
      <c r="DA264">
        <f>AI264</f>
        <v>9.84</v>
      </c>
      <c r="DB264">
        <f>ROUND((ROUND(AT264*CZ264,2)*1),6)</f>
        <v>0</v>
      </c>
      <c r="DC264">
        <f>ROUND((ROUND(AT264*AG264,2)*1),6)</f>
        <v>0</v>
      </c>
      <c r="DD264" t="s">
        <v>3</v>
      </c>
      <c r="DE264" t="s">
        <v>3</v>
      </c>
      <c r="DF264">
        <f>ROUND(ROUND(AE264*AI264,2)*CX264,2)</f>
        <v>0</v>
      </c>
      <c r="DG264">
        <f t="shared" si="116"/>
        <v>0</v>
      </c>
      <c r="DH264">
        <f t="shared" si="117"/>
        <v>0</v>
      </c>
      <c r="DI264">
        <f t="shared" si="115"/>
        <v>0</v>
      </c>
      <c r="DJ264">
        <f>DF264</f>
        <v>0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">
      <c r="A265">
        <f>ROW(Source!A133)</f>
        <v>133</v>
      </c>
      <c r="B265">
        <v>55929113</v>
      </c>
      <c r="C265">
        <v>55929438</v>
      </c>
      <c r="D265">
        <v>55424304</v>
      </c>
      <c r="E265">
        <v>1081</v>
      </c>
      <c r="F265">
        <v>1</v>
      </c>
      <c r="G265">
        <v>1081</v>
      </c>
      <c r="H265">
        <v>1</v>
      </c>
      <c r="I265" t="s">
        <v>651</v>
      </c>
      <c r="J265" t="s">
        <v>3</v>
      </c>
      <c r="K265" t="s">
        <v>652</v>
      </c>
      <c r="L265">
        <v>1191</v>
      </c>
      <c r="N265">
        <v>1013</v>
      </c>
      <c r="O265" t="s">
        <v>653</v>
      </c>
      <c r="P265" t="s">
        <v>653</v>
      </c>
      <c r="Q265">
        <v>1</v>
      </c>
      <c r="W265">
        <v>0</v>
      </c>
      <c r="X265">
        <v>476480486</v>
      </c>
      <c r="Y265">
        <f>(AT265*1.2)</f>
        <v>1.2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1</v>
      </c>
      <c r="AL265">
        <v>1</v>
      </c>
      <c r="AM265">
        <v>-2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1</v>
      </c>
      <c r="AU265" t="s">
        <v>63</v>
      </c>
      <c r="AV265">
        <v>1</v>
      </c>
      <c r="AW265">
        <v>2</v>
      </c>
      <c r="AX265">
        <v>55929439</v>
      </c>
      <c r="AY265">
        <v>1</v>
      </c>
      <c r="AZ265">
        <v>0</v>
      </c>
      <c r="BA265">
        <v>321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U265">
        <f>ROUND(AT265*Source!I133*AH265*AL265,2)</f>
        <v>0</v>
      </c>
      <c r="CV265">
        <f>ROUND(Y265*Source!I133,9)</f>
        <v>1.2</v>
      </c>
      <c r="CW265">
        <v>0</v>
      </c>
      <c r="CX265">
        <f>ROUND(Y265*Source!I133,9)</f>
        <v>1.2</v>
      </c>
      <c r="CY265">
        <f>AD265</f>
        <v>0</v>
      </c>
      <c r="CZ265">
        <f>AH265</f>
        <v>0</v>
      </c>
      <c r="DA265">
        <f>AL265</f>
        <v>1</v>
      </c>
      <c r="DB265">
        <f>ROUND((ROUND(AT265*CZ265,2)*1.2),6)</f>
        <v>0</v>
      </c>
      <c r="DC265">
        <f>ROUND((ROUND(AT265*AG265,2)*1.2),6)</f>
        <v>0</v>
      </c>
      <c r="DD265" t="s">
        <v>3</v>
      </c>
      <c r="DE265" t="s">
        <v>3</v>
      </c>
      <c r="DF265">
        <f t="shared" ref="DF265:DF271" si="118">ROUND(ROUND(AE265,2)*CX265,2)</f>
        <v>0</v>
      </c>
      <c r="DG265">
        <f t="shared" si="116"/>
        <v>0</v>
      </c>
      <c r="DH265">
        <f t="shared" si="117"/>
        <v>0</v>
      </c>
      <c r="DI265">
        <f t="shared" si="115"/>
        <v>0</v>
      </c>
      <c r="DJ265">
        <f>DI265</f>
        <v>0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">
      <c r="A266">
        <f>ROW(Source!A134)</f>
        <v>134</v>
      </c>
      <c r="B266">
        <v>55929115</v>
      </c>
      <c r="C266">
        <v>55929438</v>
      </c>
      <c r="D266">
        <v>55424304</v>
      </c>
      <c r="E266">
        <v>1081</v>
      </c>
      <c r="F266">
        <v>1</v>
      </c>
      <c r="G266">
        <v>1081</v>
      </c>
      <c r="H266">
        <v>1</v>
      </c>
      <c r="I266" t="s">
        <v>651</v>
      </c>
      <c r="J266" t="s">
        <v>3</v>
      </c>
      <c r="K266" t="s">
        <v>652</v>
      </c>
      <c r="L266">
        <v>1191</v>
      </c>
      <c r="N266">
        <v>1013</v>
      </c>
      <c r="O266" t="s">
        <v>653</v>
      </c>
      <c r="P266" t="s">
        <v>653</v>
      </c>
      <c r="Q266">
        <v>1</v>
      </c>
      <c r="W266">
        <v>0</v>
      </c>
      <c r="X266">
        <v>476480486</v>
      </c>
      <c r="Y266">
        <f>(AT266*1.2)</f>
        <v>1.2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5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1</v>
      </c>
      <c r="AU266" t="s">
        <v>63</v>
      </c>
      <c r="AV266">
        <v>1</v>
      </c>
      <c r="AW266">
        <v>2</v>
      </c>
      <c r="AX266">
        <v>55929439</v>
      </c>
      <c r="AY266">
        <v>1</v>
      </c>
      <c r="AZ266">
        <v>0</v>
      </c>
      <c r="BA266">
        <v>322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U266">
        <f>ROUND(AT266*Source!I134*AH266*AL266,2)</f>
        <v>0</v>
      </c>
      <c r="CV266">
        <f>ROUND(Y266*Source!I134,9)</f>
        <v>1.2</v>
      </c>
      <c r="CW266">
        <v>0</v>
      </c>
      <c r="CX266">
        <f>ROUND(Y266*Source!I134,9)</f>
        <v>1.2</v>
      </c>
      <c r="CY266">
        <f>AD266</f>
        <v>0</v>
      </c>
      <c r="CZ266">
        <f>AH266</f>
        <v>0</v>
      </c>
      <c r="DA266">
        <f>AL266</f>
        <v>1</v>
      </c>
      <c r="DB266">
        <f>ROUND((ROUND(AT266*CZ266,2)*1.2),6)</f>
        <v>0</v>
      </c>
      <c r="DC266">
        <f>ROUND((ROUND(AT266*AG266,2)*1.2),6)</f>
        <v>0</v>
      </c>
      <c r="DD266" t="s">
        <v>3</v>
      </c>
      <c r="DE266" t="s">
        <v>3</v>
      </c>
      <c r="DF266">
        <f t="shared" si="118"/>
        <v>0</v>
      </c>
      <c r="DG266">
        <f t="shared" si="116"/>
        <v>0</v>
      </c>
      <c r="DH266">
        <f t="shared" si="117"/>
        <v>0</v>
      </c>
      <c r="DI266">
        <f t="shared" si="115"/>
        <v>0</v>
      </c>
      <c r="DJ266">
        <f>DI266</f>
        <v>0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">
      <c r="A267">
        <f>ROW(Source!A135)</f>
        <v>135</v>
      </c>
      <c r="B267">
        <v>55929113</v>
      </c>
      <c r="C267">
        <v>55929454</v>
      </c>
      <c r="D267">
        <v>55424304</v>
      </c>
      <c r="E267">
        <v>1081</v>
      </c>
      <c r="F267">
        <v>1</v>
      </c>
      <c r="G267">
        <v>1081</v>
      </c>
      <c r="H267">
        <v>1</v>
      </c>
      <c r="I267" t="s">
        <v>651</v>
      </c>
      <c r="J267" t="s">
        <v>3</v>
      </c>
      <c r="K267" t="s">
        <v>652</v>
      </c>
      <c r="L267">
        <v>1191</v>
      </c>
      <c r="N267">
        <v>1013</v>
      </c>
      <c r="O267" t="s">
        <v>653</v>
      </c>
      <c r="P267" t="s">
        <v>653</v>
      </c>
      <c r="Q267">
        <v>1</v>
      </c>
      <c r="W267">
        <v>0</v>
      </c>
      <c r="X267">
        <v>476480486</v>
      </c>
      <c r="Y267">
        <f>(AT267*1.2)</f>
        <v>1.236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-2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1.03</v>
      </c>
      <c r="AU267" t="s">
        <v>63</v>
      </c>
      <c r="AV267">
        <v>1</v>
      </c>
      <c r="AW267">
        <v>2</v>
      </c>
      <c r="AX267">
        <v>55929455</v>
      </c>
      <c r="AY267">
        <v>1</v>
      </c>
      <c r="AZ267">
        <v>0</v>
      </c>
      <c r="BA267">
        <v>323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U267">
        <f>ROUND(AT267*Source!I135*AH267*AL267,2)</f>
        <v>0</v>
      </c>
      <c r="CV267">
        <f>ROUND(Y267*Source!I135,9)</f>
        <v>1.236</v>
      </c>
      <c r="CW267">
        <v>0</v>
      </c>
      <c r="CX267">
        <f>ROUND(Y267*Source!I135,9)</f>
        <v>1.236</v>
      </c>
      <c r="CY267">
        <f>AD267</f>
        <v>0</v>
      </c>
      <c r="CZ267">
        <f>AH267</f>
        <v>0</v>
      </c>
      <c r="DA267">
        <f>AL267</f>
        <v>1</v>
      </c>
      <c r="DB267">
        <f>ROUND((ROUND(AT267*CZ267,2)*1.2),6)</f>
        <v>0</v>
      </c>
      <c r="DC267">
        <f>ROUND((ROUND(AT267*AG267,2)*1.2),6)</f>
        <v>0</v>
      </c>
      <c r="DD267" t="s">
        <v>3</v>
      </c>
      <c r="DE267" t="s">
        <v>3</v>
      </c>
      <c r="DF267">
        <f t="shared" si="118"/>
        <v>0</v>
      </c>
      <c r="DG267">
        <f t="shared" si="116"/>
        <v>0</v>
      </c>
      <c r="DH267">
        <f t="shared" si="117"/>
        <v>0</v>
      </c>
      <c r="DI267">
        <f t="shared" si="115"/>
        <v>0</v>
      </c>
      <c r="DJ267">
        <f>DI267</f>
        <v>0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">
      <c r="A268">
        <f>ROW(Source!A135)</f>
        <v>135</v>
      </c>
      <c r="B268">
        <v>55929113</v>
      </c>
      <c r="C268">
        <v>55929454</v>
      </c>
      <c r="D268">
        <v>55490209</v>
      </c>
      <c r="E268">
        <v>1</v>
      </c>
      <c r="F268">
        <v>1</v>
      </c>
      <c r="G268">
        <v>1081</v>
      </c>
      <c r="H268">
        <v>2</v>
      </c>
      <c r="I268" t="s">
        <v>694</v>
      </c>
      <c r="J268" t="s">
        <v>695</v>
      </c>
      <c r="K268" t="s">
        <v>696</v>
      </c>
      <c r="L268">
        <v>1368</v>
      </c>
      <c r="N268">
        <v>1011</v>
      </c>
      <c r="O268" t="s">
        <v>657</v>
      </c>
      <c r="P268" t="s">
        <v>657</v>
      </c>
      <c r="Q268">
        <v>1</v>
      </c>
      <c r="W268">
        <v>0</v>
      </c>
      <c r="X268">
        <v>874612079</v>
      </c>
      <c r="Y268">
        <f>(AT268*1.2)</f>
        <v>7.1999999999999998E-3</v>
      </c>
      <c r="AA268">
        <v>0</v>
      </c>
      <c r="AB268">
        <v>87.01</v>
      </c>
      <c r="AC268">
        <v>13.21</v>
      </c>
      <c r="AD268">
        <v>0</v>
      </c>
      <c r="AE268">
        <v>0</v>
      </c>
      <c r="AF268">
        <v>83.1</v>
      </c>
      <c r="AG268">
        <v>12.62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-2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6.0000000000000001E-3</v>
      </c>
      <c r="AU268" t="s">
        <v>63</v>
      </c>
      <c r="AV268">
        <v>0</v>
      </c>
      <c r="AW268">
        <v>2</v>
      </c>
      <c r="AX268">
        <v>55929456</v>
      </c>
      <c r="AY268">
        <v>1</v>
      </c>
      <c r="AZ268">
        <v>0</v>
      </c>
      <c r="BA268">
        <v>324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f>ROUND(Y268*Source!I135*DO268,9)</f>
        <v>9.0864E-2</v>
      </c>
      <c r="CX268">
        <f>ROUND(Y268*Source!I135,9)</f>
        <v>7.1999999999999998E-3</v>
      </c>
      <c r="CY268">
        <f>AB268</f>
        <v>87.01</v>
      </c>
      <c r="CZ268">
        <f>AF268</f>
        <v>83.1</v>
      </c>
      <c r="DA268">
        <f>AJ268</f>
        <v>1</v>
      </c>
      <c r="DB268">
        <f>ROUND((ROUND(AT268*CZ268,2)*1.2),6)</f>
        <v>0.6</v>
      </c>
      <c r="DC268">
        <f>ROUND((ROUND(AT268*AG268,2)*1.2),6)</f>
        <v>9.6000000000000002E-2</v>
      </c>
      <c r="DD268" t="s">
        <v>3</v>
      </c>
      <c r="DE268" t="s">
        <v>3</v>
      </c>
      <c r="DF268">
        <f t="shared" si="118"/>
        <v>0</v>
      </c>
      <c r="DG268">
        <f t="shared" si="116"/>
        <v>0.6</v>
      </c>
      <c r="DH268">
        <f t="shared" si="117"/>
        <v>0.09</v>
      </c>
      <c r="DI268">
        <f t="shared" si="115"/>
        <v>0</v>
      </c>
      <c r="DJ268">
        <f>DG268</f>
        <v>0.6</v>
      </c>
      <c r="DK268">
        <v>0</v>
      </c>
      <c r="DL268" t="s">
        <v>658</v>
      </c>
      <c r="DM268">
        <v>0</v>
      </c>
      <c r="DN268" t="s">
        <v>653</v>
      </c>
      <c r="DO268">
        <v>12.62</v>
      </c>
    </row>
    <row r="269" spans="1:119" x14ac:dyDescent="0.2">
      <c r="A269">
        <f>ROW(Source!A135)</f>
        <v>135</v>
      </c>
      <c r="B269">
        <v>55929113</v>
      </c>
      <c r="C269">
        <v>55929454</v>
      </c>
      <c r="D269">
        <v>0</v>
      </c>
      <c r="E269">
        <v>0</v>
      </c>
      <c r="F269">
        <v>1</v>
      </c>
      <c r="G269">
        <v>1081</v>
      </c>
      <c r="H269">
        <v>3</v>
      </c>
      <c r="I269" t="s">
        <v>780</v>
      </c>
      <c r="J269" t="s">
        <v>780</v>
      </c>
      <c r="K269" t="s">
        <v>235</v>
      </c>
      <c r="L269">
        <v>1371</v>
      </c>
      <c r="N269">
        <v>1013</v>
      </c>
      <c r="O269" t="s">
        <v>161</v>
      </c>
      <c r="P269" t="s">
        <v>161</v>
      </c>
      <c r="Q269">
        <v>1</v>
      </c>
      <c r="W269">
        <v>0</v>
      </c>
      <c r="X269">
        <v>1108983600</v>
      </c>
      <c r="Y269">
        <f>(AT269*1)</f>
        <v>1</v>
      </c>
      <c r="AA269">
        <v>791.53</v>
      </c>
      <c r="AB269">
        <v>0</v>
      </c>
      <c r="AC269">
        <v>0</v>
      </c>
      <c r="AD269">
        <v>0</v>
      </c>
      <c r="AE269">
        <v>791.53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  <c r="AS269" t="s">
        <v>3</v>
      </c>
      <c r="AT269">
        <v>1</v>
      </c>
      <c r="AU269" t="s">
        <v>62</v>
      </c>
      <c r="AV269">
        <v>0</v>
      </c>
      <c r="AW269">
        <v>1</v>
      </c>
      <c r="AX269">
        <v>-1</v>
      </c>
      <c r="AY269">
        <v>0</v>
      </c>
      <c r="AZ269">
        <v>0</v>
      </c>
      <c r="BA269" t="s">
        <v>3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ROUND(Y269*Source!I135,9)</f>
        <v>1</v>
      </c>
      <c r="CY269">
        <f>AA269</f>
        <v>791.53</v>
      </c>
      <c r="CZ269">
        <f>AE269</f>
        <v>791.53</v>
      </c>
      <c r="DA269">
        <f>AI269</f>
        <v>1</v>
      </c>
      <c r="DB269">
        <f>ROUND((ROUND(AT269*CZ269,2)*1),6)</f>
        <v>791.53</v>
      </c>
      <c r="DC269">
        <f>ROUND((ROUND(AT269*AG269,2)*1),6)</f>
        <v>0</v>
      </c>
      <c r="DD269" t="s">
        <v>3</v>
      </c>
      <c r="DE269" t="s">
        <v>3</v>
      </c>
      <c r="DF269">
        <f t="shared" si="118"/>
        <v>791.53</v>
      </c>
      <c r="DG269">
        <f t="shared" si="116"/>
        <v>0</v>
      </c>
      <c r="DH269">
        <f t="shared" si="117"/>
        <v>0</v>
      </c>
      <c r="DI269">
        <f t="shared" si="115"/>
        <v>0</v>
      </c>
      <c r="DJ269">
        <f>DF269</f>
        <v>791.53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">
      <c r="A270">
        <f>ROW(Source!A136)</f>
        <v>136</v>
      </c>
      <c r="B270">
        <v>55929115</v>
      </c>
      <c r="C270">
        <v>55929454</v>
      </c>
      <c r="D270">
        <v>55424304</v>
      </c>
      <c r="E270">
        <v>1081</v>
      </c>
      <c r="F270">
        <v>1</v>
      </c>
      <c r="G270">
        <v>1081</v>
      </c>
      <c r="H270">
        <v>1</v>
      </c>
      <c r="I270" t="s">
        <v>651</v>
      </c>
      <c r="J270" t="s">
        <v>3</v>
      </c>
      <c r="K270" t="s">
        <v>652</v>
      </c>
      <c r="L270">
        <v>1191</v>
      </c>
      <c r="N270">
        <v>1013</v>
      </c>
      <c r="O270" t="s">
        <v>653</v>
      </c>
      <c r="P270" t="s">
        <v>653</v>
      </c>
      <c r="Q270">
        <v>1</v>
      </c>
      <c r="W270">
        <v>0</v>
      </c>
      <c r="X270">
        <v>476480486</v>
      </c>
      <c r="Y270">
        <f>(AT270*1.2)</f>
        <v>1.236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5</v>
      </c>
      <c r="AN270">
        <v>0</v>
      </c>
      <c r="AO270">
        <v>1</v>
      </c>
      <c r="AP270">
        <v>1</v>
      </c>
      <c r="AQ270">
        <v>0</v>
      </c>
      <c r="AR270">
        <v>0</v>
      </c>
      <c r="AS270" t="s">
        <v>3</v>
      </c>
      <c r="AT270">
        <v>1.03</v>
      </c>
      <c r="AU270" t="s">
        <v>63</v>
      </c>
      <c r="AV270">
        <v>1</v>
      </c>
      <c r="AW270">
        <v>2</v>
      </c>
      <c r="AX270">
        <v>55929455</v>
      </c>
      <c r="AY270">
        <v>1</v>
      </c>
      <c r="AZ270">
        <v>0</v>
      </c>
      <c r="BA270">
        <v>326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U270">
        <f>ROUND(AT270*Source!I136*AH270*AL270,2)</f>
        <v>0</v>
      </c>
      <c r="CV270">
        <f>ROUND(Y270*Source!I136,9)</f>
        <v>1.236</v>
      </c>
      <c r="CW270">
        <v>0</v>
      </c>
      <c r="CX270">
        <f>ROUND(Y270*Source!I136,9)</f>
        <v>1.236</v>
      </c>
      <c r="CY270">
        <f>AD270</f>
        <v>0</v>
      </c>
      <c r="CZ270">
        <f>AH270</f>
        <v>0</v>
      </c>
      <c r="DA270">
        <f>AL270</f>
        <v>1</v>
      </c>
      <c r="DB270">
        <f>ROUND((ROUND(AT270*CZ270,2)*1.2),6)</f>
        <v>0</v>
      </c>
      <c r="DC270">
        <f>ROUND((ROUND(AT270*AG270,2)*1.2),6)</f>
        <v>0</v>
      </c>
      <c r="DD270" t="s">
        <v>3</v>
      </c>
      <c r="DE270" t="s">
        <v>3</v>
      </c>
      <c r="DF270">
        <f t="shared" si="118"/>
        <v>0</v>
      </c>
      <c r="DG270">
        <f t="shared" si="116"/>
        <v>0</v>
      </c>
      <c r="DH270">
        <f t="shared" si="117"/>
        <v>0</v>
      </c>
      <c r="DI270">
        <f t="shared" si="115"/>
        <v>0</v>
      </c>
      <c r="DJ270">
        <f>DI270</f>
        <v>0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">
      <c r="A271">
        <f>ROW(Source!A136)</f>
        <v>136</v>
      </c>
      <c r="B271">
        <v>55929115</v>
      </c>
      <c r="C271">
        <v>55929454</v>
      </c>
      <c r="D271">
        <v>55490209</v>
      </c>
      <c r="E271">
        <v>1</v>
      </c>
      <c r="F271">
        <v>1</v>
      </c>
      <c r="G271">
        <v>1081</v>
      </c>
      <c r="H271">
        <v>2</v>
      </c>
      <c r="I271" t="s">
        <v>694</v>
      </c>
      <c r="J271" t="s">
        <v>695</v>
      </c>
      <c r="K271" t="s">
        <v>696</v>
      </c>
      <c r="L271">
        <v>1368</v>
      </c>
      <c r="N271">
        <v>1011</v>
      </c>
      <c r="O271" t="s">
        <v>657</v>
      </c>
      <c r="P271" t="s">
        <v>657</v>
      </c>
      <c r="Q271">
        <v>1</v>
      </c>
      <c r="W271">
        <v>0</v>
      </c>
      <c r="X271">
        <v>874612079</v>
      </c>
      <c r="Y271">
        <f>(AT271*1.2)</f>
        <v>7.1999999999999998E-3</v>
      </c>
      <c r="AA271">
        <v>0</v>
      </c>
      <c r="AB271">
        <v>1485.19</v>
      </c>
      <c r="AC271">
        <v>744.56</v>
      </c>
      <c r="AD271">
        <v>0</v>
      </c>
      <c r="AE271">
        <v>0</v>
      </c>
      <c r="AF271">
        <v>83.1</v>
      </c>
      <c r="AG271">
        <v>12.62</v>
      </c>
      <c r="AH271">
        <v>0</v>
      </c>
      <c r="AI271">
        <v>1</v>
      </c>
      <c r="AJ271">
        <v>17.07</v>
      </c>
      <c r="AK271">
        <v>56.35</v>
      </c>
      <c r="AL271">
        <v>1</v>
      </c>
      <c r="AM271">
        <v>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6.0000000000000001E-3</v>
      </c>
      <c r="AU271" t="s">
        <v>63</v>
      </c>
      <c r="AV271">
        <v>0</v>
      </c>
      <c r="AW271">
        <v>2</v>
      </c>
      <c r="AX271">
        <v>55929456</v>
      </c>
      <c r="AY271">
        <v>1</v>
      </c>
      <c r="AZ271">
        <v>0</v>
      </c>
      <c r="BA271">
        <v>327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f>ROUND(Y271*Source!I136*DO271,9)</f>
        <v>9.0864E-2</v>
      </c>
      <c r="CX271">
        <f>ROUND(Y271*Source!I136,9)</f>
        <v>7.1999999999999998E-3</v>
      </c>
      <c r="CY271">
        <f>AB271</f>
        <v>1485.19</v>
      </c>
      <c r="CZ271">
        <f>AF271</f>
        <v>83.1</v>
      </c>
      <c r="DA271">
        <f>AJ271</f>
        <v>17.07</v>
      </c>
      <c r="DB271">
        <f>ROUND((ROUND(AT271*CZ271,2)*1.2),6)</f>
        <v>0.6</v>
      </c>
      <c r="DC271">
        <f>ROUND((ROUND(AT271*AG271,2)*1.2),6)</f>
        <v>9.6000000000000002E-2</v>
      </c>
      <c r="DD271" t="s">
        <v>3</v>
      </c>
      <c r="DE271" t="s">
        <v>3</v>
      </c>
      <c r="DF271">
        <f t="shared" si="118"/>
        <v>0</v>
      </c>
      <c r="DG271">
        <f>ROUND(ROUND(AF271*AJ271,2)*CX271,2)</f>
        <v>10.210000000000001</v>
      </c>
      <c r="DH271">
        <f>ROUND(ROUND(AG271*AK271,2)*CX271,2)</f>
        <v>5.12</v>
      </c>
      <c r="DI271">
        <f t="shared" si="115"/>
        <v>0</v>
      </c>
      <c r="DJ271">
        <f>DG271</f>
        <v>10.210000000000001</v>
      </c>
      <c r="DK271">
        <v>0</v>
      </c>
      <c r="DL271" t="s">
        <v>658</v>
      </c>
      <c r="DM271">
        <v>0</v>
      </c>
      <c r="DN271" t="s">
        <v>653</v>
      </c>
      <c r="DO271">
        <v>12.62</v>
      </c>
    </row>
    <row r="272" spans="1:119" x14ac:dyDescent="0.2">
      <c r="A272">
        <f>ROW(Source!A136)</f>
        <v>136</v>
      </c>
      <c r="B272">
        <v>55929115</v>
      </c>
      <c r="C272">
        <v>55929454</v>
      </c>
      <c r="D272">
        <v>0</v>
      </c>
      <c r="E272">
        <v>0</v>
      </c>
      <c r="F272">
        <v>1</v>
      </c>
      <c r="G272">
        <v>1081</v>
      </c>
      <c r="H272">
        <v>3</v>
      </c>
      <c r="I272" t="s">
        <v>780</v>
      </c>
      <c r="J272" t="s">
        <v>780</v>
      </c>
      <c r="K272" t="s">
        <v>235</v>
      </c>
      <c r="L272">
        <v>1371</v>
      </c>
      <c r="N272">
        <v>1013</v>
      </c>
      <c r="O272" t="s">
        <v>161</v>
      </c>
      <c r="P272" t="s">
        <v>161</v>
      </c>
      <c r="Q272">
        <v>1</v>
      </c>
      <c r="W272">
        <v>0</v>
      </c>
      <c r="X272">
        <v>1108983600</v>
      </c>
      <c r="Y272">
        <f>(AT272*1)</f>
        <v>1</v>
      </c>
      <c r="AA272">
        <v>5991.88</v>
      </c>
      <c r="AB272">
        <v>0</v>
      </c>
      <c r="AC272">
        <v>0</v>
      </c>
      <c r="AD272">
        <v>0</v>
      </c>
      <c r="AE272">
        <v>791.53</v>
      </c>
      <c r="AF272">
        <v>0</v>
      </c>
      <c r="AG272">
        <v>0</v>
      </c>
      <c r="AH272">
        <v>0</v>
      </c>
      <c r="AI272">
        <v>7.57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 t="s">
        <v>3</v>
      </c>
      <c r="AT272">
        <v>1</v>
      </c>
      <c r="AU272" t="s">
        <v>62</v>
      </c>
      <c r="AV272">
        <v>0</v>
      </c>
      <c r="AW272">
        <v>1</v>
      </c>
      <c r="AX272">
        <v>-1</v>
      </c>
      <c r="AY272">
        <v>0</v>
      </c>
      <c r="AZ272">
        <v>0</v>
      </c>
      <c r="BA272" t="s">
        <v>3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ROUND(Y272*Source!I136,9)</f>
        <v>1</v>
      </c>
      <c r="CY272">
        <f>AA272</f>
        <v>5991.88</v>
      </c>
      <c r="CZ272">
        <f>AE272</f>
        <v>791.53</v>
      </c>
      <c r="DA272">
        <f>AI272</f>
        <v>7.57</v>
      </c>
      <c r="DB272">
        <f>ROUND((ROUND(AT272*CZ272,2)*1),6)</f>
        <v>791.53</v>
      </c>
      <c r="DC272">
        <f>ROUND((ROUND(AT272*AG272,2)*1),6)</f>
        <v>0</v>
      </c>
      <c r="DD272" t="s">
        <v>3</v>
      </c>
      <c r="DE272" t="s">
        <v>3</v>
      </c>
      <c r="DF272">
        <f>ROUND(ROUND(AE272*AI272,2)*CX272,2)</f>
        <v>5991.88</v>
      </c>
      <c r="DG272">
        <f t="shared" ref="DG272:DG288" si="119">ROUND(ROUND(AF272,2)*CX272,2)</f>
        <v>0</v>
      </c>
      <c r="DH272">
        <f t="shared" ref="DH272:DH288" si="120">ROUND(ROUND(AG272,2)*CX272,2)</f>
        <v>0</v>
      </c>
      <c r="DI272">
        <f t="shared" si="115"/>
        <v>0</v>
      </c>
      <c r="DJ272">
        <f>DF272</f>
        <v>5991.88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">
      <c r="A273">
        <f>ROW(Source!A139)</f>
        <v>139</v>
      </c>
      <c r="B273">
        <v>55929113</v>
      </c>
      <c r="C273">
        <v>55929468</v>
      </c>
      <c r="D273">
        <v>55424304</v>
      </c>
      <c r="E273">
        <v>1081</v>
      </c>
      <c r="F273">
        <v>1</v>
      </c>
      <c r="G273">
        <v>1081</v>
      </c>
      <c r="H273">
        <v>1</v>
      </c>
      <c r="I273" t="s">
        <v>651</v>
      </c>
      <c r="J273" t="s">
        <v>3</v>
      </c>
      <c r="K273" t="s">
        <v>652</v>
      </c>
      <c r="L273">
        <v>1191</v>
      </c>
      <c r="N273">
        <v>1013</v>
      </c>
      <c r="O273" t="s">
        <v>653</v>
      </c>
      <c r="P273" t="s">
        <v>653</v>
      </c>
      <c r="Q273">
        <v>1</v>
      </c>
      <c r="W273">
        <v>0</v>
      </c>
      <c r="X273">
        <v>476480486</v>
      </c>
      <c r="Y273">
        <f>(AT273*1.2)</f>
        <v>11.16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-2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9.3000000000000007</v>
      </c>
      <c r="AU273" t="s">
        <v>63</v>
      </c>
      <c r="AV273">
        <v>1</v>
      </c>
      <c r="AW273">
        <v>2</v>
      </c>
      <c r="AX273">
        <v>55929502</v>
      </c>
      <c r="AY273">
        <v>1</v>
      </c>
      <c r="AZ273">
        <v>0</v>
      </c>
      <c r="BA273">
        <v>329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U273">
        <f>ROUND(AT273*Source!I139*AH273*AL273,2)</f>
        <v>0</v>
      </c>
      <c r="CV273">
        <f>ROUND(Y273*Source!I139,9)</f>
        <v>33.479999999999997</v>
      </c>
      <c r="CW273">
        <v>0</v>
      </c>
      <c r="CX273">
        <f>ROUND(Y273*Source!I139,9)</f>
        <v>33.479999999999997</v>
      </c>
      <c r="CY273">
        <f>AD273</f>
        <v>0</v>
      </c>
      <c r="CZ273">
        <f>AH273</f>
        <v>0</v>
      </c>
      <c r="DA273">
        <f>AL273</f>
        <v>1</v>
      </c>
      <c r="DB273">
        <f>ROUND((ROUND(AT273*CZ273,2)*1.2),6)</f>
        <v>0</v>
      </c>
      <c r="DC273">
        <f>ROUND((ROUND(AT273*AG273,2)*1.2),6)</f>
        <v>0</v>
      </c>
      <c r="DD273" t="s">
        <v>3</v>
      </c>
      <c r="DE273" t="s">
        <v>3</v>
      </c>
      <c r="DF273">
        <f t="shared" ref="DF273:DF289" si="121">ROUND(ROUND(AE273,2)*CX273,2)</f>
        <v>0</v>
      </c>
      <c r="DG273">
        <f t="shared" si="119"/>
        <v>0</v>
      </c>
      <c r="DH273">
        <f t="shared" si="120"/>
        <v>0</v>
      </c>
      <c r="DI273">
        <f t="shared" si="115"/>
        <v>0</v>
      </c>
      <c r="DJ273">
        <f>DI273</f>
        <v>0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">
      <c r="A274">
        <f>ROW(Source!A139)</f>
        <v>139</v>
      </c>
      <c r="B274">
        <v>55929113</v>
      </c>
      <c r="C274">
        <v>55929468</v>
      </c>
      <c r="D274">
        <v>55489513</v>
      </c>
      <c r="E274">
        <v>1</v>
      </c>
      <c r="F274">
        <v>1</v>
      </c>
      <c r="G274">
        <v>1081</v>
      </c>
      <c r="H274">
        <v>2</v>
      </c>
      <c r="I274" t="s">
        <v>654</v>
      </c>
      <c r="J274" t="s">
        <v>655</v>
      </c>
      <c r="K274" t="s">
        <v>656</v>
      </c>
      <c r="L274">
        <v>1368</v>
      </c>
      <c r="N274">
        <v>1011</v>
      </c>
      <c r="O274" t="s">
        <v>657</v>
      </c>
      <c r="P274" t="s">
        <v>657</v>
      </c>
      <c r="Q274">
        <v>1</v>
      </c>
      <c r="W274">
        <v>0</v>
      </c>
      <c r="X274">
        <v>-1520980008</v>
      </c>
      <c r="Y274">
        <f>(AT274*1.2)</f>
        <v>0.48</v>
      </c>
      <c r="AA274">
        <v>0</v>
      </c>
      <c r="AB274">
        <v>120.23</v>
      </c>
      <c r="AC274">
        <v>13.21</v>
      </c>
      <c r="AD274">
        <v>0</v>
      </c>
      <c r="AE274">
        <v>0</v>
      </c>
      <c r="AF274">
        <v>114.83</v>
      </c>
      <c r="AG274">
        <v>12.62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-2</v>
      </c>
      <c r="AN274">
        <v>0</v>
      </c>
      <c r="AO274">
        <v>1</v>
      </c>
      <c r="AP274">
        <v>1</v>
      </c>
      <c r="AQ274">
        <v>0</v>
      </c>
      <c r="AR274">
        <v>0</v>
      </c>
      <c r="AS274" t="s">
        <v>3</v>
      </c>
      <c r="AT274">
        <v>0.4</v>
      </c>
      <c r="AU274" t="s">
        <v>63</v>
      </c>
      <c r="AV274">
        <v>0</v>
      </c>
      <c r="AW274">
        <v>2</v>
      </c>
      <c r="AX274">
        <v>55929503</v>
      </c>
      <c r="AY274">
        <v>1</v>
      </c>
      <c r="AZ274">
        <v>0</v>
      </c>
      <c r="BA274">
        <v>330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f>ROUND(Y274*Source!I139*DO274,9)</f>
        <v>18.172799999999999</v>
      </c>
      <c r="CX274">
        <f>ROUND(Y274*Source!I139,9)</f>
        <v>1.44</v>
      </c>
      <c r="CY274">
        <f>AB274</f>
        <v>120.23</v>
      </c>
      <c r="CZ274">
        <f>AF274</f>
        <v>114.83</v>
      </c>
      <c r="DA274">
        <f>AJ274</f>
        <v>1</v>
      </c>
      <c r="DB274">
        <f>ROUND((ROUND(AT274*CZ274,2)*1.2),6)</f>
        <v>55.116</v>
      </c>
      <c r="DC274">
        <f>ROUND((ROUND(AT274*AG274,2)*1.2),6)</f>
        <v>6.06</v>
      </c>
      <c r="DD274" t="s">
        <v>3</v>
      </c>
      <c r="DE274" t="s">
        <v>3</v>
      </c>
      <c r="DF274">
        <f t="shared" si="121"/>
        <v>0</v>
      </c>
      <c r="DG274">
        <f t="shared" si="119"/>
        <v>165.36</v>
      </c>
      <c r="DH274">
        <f t="shared" si="120"/>
        <v>18.170000000000002</v>
      </c>
      <c r="DI274">
        <f t="shared" si="115"/>
        <v>0</v>
      </c>
      <c r="DJ274">
        <f>DG274</f>
        <v>165.36</v>
      </c>
      <c r="DK274">
        <v>0</v>
      </c>
      <c r="DL274" t="s">
        <v>658</v>
      </c>
      <c r="DM274">
        <v>0</v>
      </c>
      <c r="DN274" t="s">
        <v>653</v>
      </c>
      <c r="DO274">
        <v>12.62</v>
      </c>
    </row>
    <row r="275" spans="1:119" x14ac:dyDescent="0.2">
      <c r="A275">
        <f>ROW(Source!A139)</f>
        <v>139</v>
      </c>
      <c r="B275">
        <v>55929113</v>
      </c>
      <c r="C275">
        <v>55929468</v>
      </c>
      <c r="D275">
        <v>55459261</v>
      </c>
      <c r="E275">
        <v>1</v>
      </c>
      <c r="F275">
        <v>1</v>
      </c>
      <c r="G275">
        <v>1081</v>
      </c>
      <c r="H275">
        <v>3</v>
      </c>
      <c r="I275" t="s">
        <v>665</v>
      </c>
      <c r="J275" t="s">
        <v>666</v>
      </c>
      <c r="K275" t="s">
        <v>667</v>
      </c>
      <c r="L275">
        <v>1348</v>
      </c>
      <c r="N275">
        <v>1009</v>
      </c>
      <c r="O275" t="s">
        <v>538</v>
      </c>
      <c r="P275" t="s">
        <v>538</v>
      </c>
      <c r="Q275">
        <v>1000</v>
      </c>
      <c r="W275">
        <v>0</v>
      </c>
      <c r="X275">
        <v>-2092697376</v>
      </c>
      <c r="Y275">
        <f t="shared" ref="Y275:Y287" si="122">(AT275*1)</f>
        <v>2.9999999999999997E-4</v>
      </c>
      <c r="AA275">
        <v>1219.68</v>
      </c>
      <c r="AB275">
        <v>0</v>
      </c>
      <c r="AC275">
        <v>0</v>
      </c>
      <c r="AD275">
        <v>0</v>
      </c>
      <c r="AE275">
        <v>1219.68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2.9999999999999997E-4</v>
      </c>
      <c r="AU275" t="s">
        <v>62</v>
      </c>
      <c r="AV275">
        <v>0</v>
      </c>
      <c r="AW275">
        <v>2</v>
      </c>
      <c r="AX275">
        <v>55929504</v>
      </c>
      <c r="AY275">
        <v>1</v>
      </c>
      <c r="AZ275">
        <v>0</v>
      </c>
      <c r="BA275">
        <v>331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v>0</v>
      </c>
      <c r="CX275">
        <f>ROUND(Y275*Source!I139,9)</f>
        <v>8.9999999999999998E-4</v>
      </c>
      <c r="CY275">
        <f t="shared" ref="CY275:CY287" si="123">AA275</f>
        <v>1219.68</v>
      </c>
      <c r="CZ275">
        <f t="shared" ref="CZ275:CZ287" si="124">AE275</f>
        <v>1219.68</v>
      </c>
      <c r="DA275">
        <f t="shared" ref="DA275:DA287" si="125">AI275</f>
        <v>1</v>
      </c>
      <c r="DB275">
        <f t="shared" ref="DB275:DB287" si="126">ROUND((ROUND(AT275*CZ275,2)*1),6)</f>
        <v>0.37</v>
      </c>
      <c r="DC275">
        <f t="shared" ref="DC275:DC287" si="127">ROUND((ROUND(AT275*AG275,2)*1),6)</f>
        <v>0</v>
      </c>
      <c r="DD275" t="s">
        <v>3</v>
      </c>
      <c r="DE275" t="s">
        <v>3</v>
      </c>
      <c r="DF275">
        <f t="shared" si="121"/>
        <v>1.1000000000000001</v>
      </c>
      <c r="DG275">
        <f t="shared" si="119"/>
        <v>0</v>
      </c>
      <c r="DH275">
        <f t="shared" si="120"/>
        <v>0</v>
      </c>
      <c r="DI275">
        <f t="shared" si="115"/>
        <v>0</v>
      </c>
      <c r="DJ275">
        <f t="shared" ref="DJ275:DJ287" si="128">DF275</f>
        <v>1.1000000000000001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">
      <c r="A276">
        <f>ROW(Source!A139)</f>
        <v>139</v>
      </c>
      <c r="B276">
        <v>55929113</v>
      </c>
      <c r="C276">
        <v>55929468</v>
      </c>
      <c r="D276">
        <v>55461230</v>
      </c>
      <c r="E276">
        <v>1</v>
      </c>
      <c r="F276">
        <v>1</v>
      </c>
      <c r="G276">
        <v>1081</v>
      </c>
      <c r="H276">
        <v>3</v>
      </c>
      <c r="I276" t="s">
        <v>668</v>
      </c>
      <c r="J276" t="s">
        <v>669</v>
      </c>
      <c r="K276" t="s">
        <v>670</v>
      </c>
      <c r="L276">
        <v>1346</v>
      </c>
      <c r="N276">
        <v>1009</v>
      </c>
      <c r="O276" t="s">
        <v>175</v>
      </c>
      <c r="P276" t="s">
        <v>175</v>
      </c>
      <c r="Q276">
        <v>1</v>
      </c>
      <c r="W276">
        <v>0</v>
      </c>
      <c r="X276">
        <v>1561715650</v>
      </c>
      <c r="Y276">
        <f t="shared" si="122"/>
        <v>0.03</v>
      </c>
      <c r="AA276">
        <v>15.11</v>
      </c>
      <c r="AB276">
        <v>0</v>
      </c>
      <c r="AC276">
        <v>0</v>
      </c>
      <c r="AD276">
        <v>0</v>
      </c>
      <c r="AE276">
        <v>15.11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-2</v>
      </c>
      <c r="AN276">
        <v>0</v>
      </c>
      <c r="AO276">
        <v>1</v>
      </c>
      <c r="AP276">
        <v>1</v>
      </c>
      <c r="AQ276">
        <v>0</v>
      </c>
      <c r="AR276">
        <v>0</v>
      </c>
      <c r="AS276" t="s">
        <v>3</v>
      </c>
      <c r="AT276">
        <v>0.03</v>
      </c>
      <c r="AU276" t="s">
        <v>62</v>
      </c>
      <c r="AV276">
        <v>0</v>
      </c>
      <c r="AW276">
        <v>2</v>
      </c>
      <c r="AX276">
        <v>55929505</v>
      </c>
      <c r="AY276">
        <v>1</v>
      </c>
      <c r="AZ276">
        <v>0</v>
      </c>
      <c r="BA276">
        <v>332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ROUND(Y276*Source!I139,9)</f>
        <v>0.09</v>
      </c>
      <c r="CY276">
        <f t="shared" si="123"/>
        <v>15.11</v>
      </c>
      <c r="CZ276">
        <f t="shared" si="124"/>
        <v>15.11</v>
      </c>
      <c r="DA276">
        <f t="shared" si="125"/>
        <v>1</v>
      </c>
      <c r="DB276">
        <f t="shared" si="126"/>
        <v>0.45</v>
      </c>
      <c r="DC276">
        <f t="shared" si="127"/>
        <v>0</v>
      </c>
      <c r="DD276" t="s">
        <v>3</v>
      </c>
      <c r="DE276" t="s">
        <v>3</v>
      </c>
      <c r="DF276">
        <f t="shared" si="121"/>
        <v>1.36</v>
      </c>
      <c r="DG276">
        <f t="shared" si="119"/>
        <v>0</v>
      </c>
      <c r="DH276">
        <f t="shared" si="120"/>
        <v>0</v>
      </c>
      <c r="DI276">
        <f t="shared" si="115"/>
        <v>0</v>
      </c>
      <c r="DJ276">
        <f t="shared" si="128"/>
        <v>1.36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">
      <c r="A277">
        <f>ROW(Source!A139)</f>
        <v>139</v>
      </c>
      <c r="B277">
        <v>55929113</v>
      </c>
      <c r="C277">
        <v>55929468</v>
      </c>
      <c r="D277">
        <v>55459400</v>
      </c>
      <c r="E277">
        <v>1</v>
      </c>
      <c r="F277">
        <v>1</v>
      </c>
      <c r="G277">
        <v>1081</v>
      </c>
      <c r="H277">
        <v>3</v>
      </c>
      <c r="I277" t="s">
        <v>671</v>
      </c>
      <c r="J277" t="s">
        <v>672</v>
      </c>
      <c r="K277" t="s">
        <v>673</v>
      </c>
      <c r="L277">
        <v>1346</v>
      </c>
      <c r="N277">
        <v>1009</v>
      </c>
      <c r="O277" t="s">
        <v>175</v>
      </c>
      <c r="P277" t="s">
        <v>175</v>
      </c>
      <c r="Q277">
        <v>1</v>
      </c>
      <c r="W277">
        <v>0</v>
      </c>
      <c r="X277">
        <v>-2129869794</v>
      </c>
      <c r="Y277">
        <f t="shared" si="122"/>
        <v>0.01</v>
      </c>
      <c r="AA277">
        <v>16.690000000000001</v>
      </c>
      <c r="AB277">
        <v>0</v>
      </c>
      <c r="AC277">
        <v>0</v>
      </c>
      <c r="AD277">
        <v>0</v>
      </c>
      <c r="AE277">
        <v>16.690000000000001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-2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0.01</v>
      </c>
      <c r="AU277" t="s">
        <v>62</v>
      </c>
      <c r="AV277">
        <v>0</v>
      </c>
      <c r="AW277">
        <v>2</v>
      </c>
      <c r="AX277">
        <v>55929506</v>
      </c>
      <c r="AY277">
        <v>1</v>
      </c>
      <c r="AZ277">
        <v>0</v>
      </c>
      <c r="BA277">
        <v>333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ROUND(Y277*Source!I139,9)</f>
        <v>0.03</v>
      </c>
      <c r="CY277">
        <f t="shared" si="123"/>
        <v>16.690000000000001</v>
      </c>
      <c r="CZ277">
        <f t="shared" si="124"/>
        <v>16.690000000000001</v>
      </c>
      <c r="DA277">
        <f t="shared" si="125"/>
        <v>1</v>
      </c>
      <c r="DB277">
        <f t="shared" si="126"/>
        <v>0.17</v>
      </c>
      <c r="DC277">
        <f t="shared" si="127"/>
        <v>0</v>
      </c>
      <c r="DD277" t="s">
        <v>3</v>
      </c>
      <c r="DE277" t="s">
        <v>3</v>
      </c>
      <c r="DF277">
        <f t="shared" si="121"/>
        <v>0.5</v>
      </c>
      <c r="DG277">
        <f t="shared" si="119"/>
        <v>0</v>
      </c>
      <c r="DH277">
        <f t="shared" si="120"/>
        <v>0</v>
      </c>
      <c r="DI277">
        <f t="shared" si="115"/>
        <v>0</v>
      </c>
      <c r="DJ277">
        <f t="shared" si="128"/>
        <v>0.5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">
      <c r="A278">
        <f>ROW(Source!A139)</f>
        <v>139</v>
      </c>
      <c r="B278">
        <v>55929113</v>
      </c>
      <c r="C278">
        <v>55929468</v>
      </c>
      <c r="D278">
        <v>55459485</v>
      </c>
      <c r="E278">
        <v>1</v>
      </c>
      <c r="F278">
        <v>1</v>
      </c>
      <c r="G278">
        <v>1081</v>
      </c>
      <c r="H278">
        <v>3</v>
      </c>
      <c r="I278" t="s">
        <v>674</v>
      </c>
      <c r="J278" t="s">
        <v>675</v>
      </c>
      <c r="K278" t="s">
        <v>676</v>
      </c>
      <c r="L278">
        <v>1348</v>
      </c>
      <c r="N278">
        <v>1009</v>
      </c>
      <c r="O278" t="s">
        <v>538</v>
      </c>
      <c r="P278" t="s">
        <v>538</v>
      </c>
      <c r="Q278">
        <v>1000</v>
      </c>
      <c r="W278">
        <v>0</v>
      </c>
      <c r="X278">
        <v>1193527006</v>
      </c>
      <c r="Y278">
        <f t="shared" si="122"/>
        <v>2.0000000000000002E-5</v>
      </c>
      <c r="AA278">
        <v>17722.25</v>
      </c>
      <c r="AB278">
        <v>0</v>
      </c>
      <c r="AC278">
        <v>0</v>
      </c>
      <c r="AD278">
        <v>0</v>
      </c>
      <c r="AE278">
        <v>17722.25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-2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2.0000000000000002E-5</v>
      </c>
      <c r="AU278" t="s">
        <v>62</v>
      </c>
      <c r="AV278">
        <v>0</v>
      </c>
      <c r="AW278">
        <v>2</v>
      </c>
      <c r="AX278">
        <v>55929507</v>
      </c>
      <c r="AY278">
        <v>1</v>
      </c>
      <c r="AZ278">
        <v>0</v>
      </c>
      <c r="BA278">
        <v>334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ROUND(Y278*Source!I139,9)</f>
        <v>6.0000000000000002E-5</v>
      </c>
      <c r="CY278">
        <f t="shared" si="123"/>
        <v>17722.25</v>
      </c>
      <c r="CZ278">
        <f t="shared" si="124"/>
        <v>17722.25</v>
      </c>
      <c r="DA278">
        <f t="shared" si="125"/>
        <v>1</v>
      </c>
      <c r="DB278">
        <f t="shared" si="126"/>
        <v>0.35</v>
      </c>
      <c r="DC278">
        <f t="shared" si="127"/>
        <v>0</v>
      </c>
      <c r="DD278" t="s">
        <v>3</v>
      </c>
      <c r="DE278" t="s">
        <v>3</v>
      </c>
      <c r="DF278">
        <f t="shared" si="121"/>
        <v>1.06</v>
      </c>
      <c r="DG278">
        <f t="shared" si="119"/>
        <v>0</v>
      </c>
      <c r="DH278">
        <f t="shared" si="120"/>
        <v>0</v>
      </c>
      <c r="DI278">
        <f t="shared" si="115"/>
        <v>0</v>
      </c>
      <c r="DJ278">
        <f t="shared" si="128"/>
        <v>1.06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">
      <c r="A279">
        <f>ROW(Source!A139)</f>
        <v>139</v>
      </c>
      <c r="B279">
        <v>55929113</v>
      </c>
      <c r="C279">
        <v>55929468</v>
      </c>
      <c r="D279">
        <v>55466000</v>
      </c>
      <c r="E279">
        <v>1</v>
      </c>
      <c r="F279">
        <v>1</v>
      </c>
      <c r="G279">
        <v>1081</v>
      </c>
      <c r="H279">
        <v>3</v>
      </c>
      <c r="I279" t="s">
        <v>677</v>
      </c>
      <c r="J279" t="s">
        <v>678</v>
      </c>
      <c r="K279" t="s">
        <v>679</v>
      </c>
      <c r="L279">
        <v>1355</v>
      </c>
      <c r="N279">
        <v>1010</v>
      </c>
      <c r="O279" t="s">
        <v>60</v>
      </c>
      <c r="P279" t="s">
        <v>60</v>
      </c>
      <c r="Q279">
        <v>100</v>
      </c>
      <c r="W279">
        <v>0</v>
      </c>
      <c r="X279">
        <v>436393287</v>
      </c>
      <c r="Y279">
        <f t="shared" si="122"/>
        <v>0.1</v>
      </c>
      <c r="AA279">
        <v>120.19</v>
      </c>
      <c r="AB279">
        <v>0</v>
      </c>
      <c r="AC279">
        <v>0</v>
      </c>
      <c r="AD279">
        <v>0</v>
      </c>
      <c r="AE279">
        <v>120.19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-2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0.1</v>
      </c>
      <c r="AU279" t="s">
        <v>62</v>
      </c>
      <c r="AV279">
        <v>0</v>
      </c>
      <c r="AW279">
        <v>2</v>
      </c>
      <c r="AX279">
        <v>55929508</v>
      </c>
      <c r="AY279">
        <v>1</v>
      </c>
      <c r="AZ279">
        <v>0</v>
      </c>
      <c r="BA279">
        <v>335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v>0</v>
      </c>
      <c r="CX279">
        <f>ROUND(Y279*Source!I139,9)</f>
        <v>0.3</v>
      </c>
      <c r="CY279">
        <f t="shared" si="123"/>
        <v>120.19</v>
      </c>
      <c r="CZ279">
        <f t="shared" si="124"/>
        <v>120.19</v>
      </c>
      <c r="DA279">
        <f t="shared" si="125"/>
        <v>1</v>
      </c>
      <c r="DB279">
        <f t="shared" si="126"/>
        <v>12.02</v>
      </c>
      <c r="DC279">
        <f t="shared" si="127"/>
        <v>0</v>
      </c>
      <c r="DD279" t="s">
        <v>3</v>
      </c>
      <c r="DE279" t="s">
        <v>3</v>
      </c>
      <c r="DF279">
        <f t="shared" si="121"/>
        <v>36.06</v>
      </c>
      <c r="DG279">
        <f t="shared" si="119"/>
        <v>0</v>
      </c>
      <c r="DH279">
        <f t="shared" si="120"/>
        <v>0</v>
      </c>
      <c r="DI279">
        <f t="shared" si="115"/>
        <v>0</v>
      </c>
      <c r="DJ279">
        <f t="shared" si="128"/>
        <v>36.06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">
      <c r="A280">
        <f>ROW(Source!A139)</f>
        <v>139</v>
      </c>
      <c r="B280">
        <v>55929113</v>
      </c>
      <c r="C280">
        <v>55929468</v>
      </c>
      <c r="D280">
        <v>55466111</v>
      </c>
      <c r="E280">
        <v>1</v>
      </c>
      <c r="F280">
        <v>1</v>
      </c>
      <c r="G280">
        <v>1081</v>
      </c>
      <c r="H280">
        <v>3</v>
      </c>
      <c r="I280" t="s">
        <v>173</v>
      </c>
      <c r="J280" t="s">
        <v>176</v>
      </c>
      <c r="K280" t="s">
        <v>174</v>
      </c>
      <c r="L280">
        <v>1346</v>
      </c>
      <c r="N280">
        <v>1009</v>
      </c>
      <c r="O280" t="s">
        <v>175</v>
      </c>
      <c r="P280" t="s">
        <v>175</v>
      </c>
      <c r="Q280">
        <v>1</v>
      </c>
      <c r="W280">
        <v>0</v>
      </c>
      <c r="X280">
        <v>-2097101800</v>
      </c>
      <c r="Y280">
        <f t="shared" si="122"/>
        <v>0.3</v>
      </c>
      <c r="AA280">
        <v>31.08</v>
      </c>
      <c r="AB280">
        <v>0</v>
      </c>
      <c r="AC280">
        <v>0</v>
      </c>
      <c r="AD280">
        <v>0</v>
      </c>
      <c r="AE280">
        <v>31.08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 t="s">
        <v>3</v>
      </c>
      <c r="AT280">
        <v>0.3</v>
      </c>
      <c r="AU280" t="s">
        <v>62</v>
      </c>
      <c r="AV280">
        <v>0</v>
      </c>
      <c r="AW280">
        <v>1</v>
      </c>
      <c r="AX280">
        <v>-1</v>
      </c>
      <c r="AY280">
        <v>0</v>
      </c>
      <c r="AZ280">
        <v>0</v>
      </c>
      <c r="BA280" t="s">
        <v>3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ROUND(Y280*Source!I139,9)</f>
        <v>0.9</v>
      </c>
      <c r="CY280">
        <f t="shared" si="123"/>
        <v>31.08</v>
      </c>
      <c r="CZ280">
        <f t="shared" si="124"/>
        <v>31.08</v>
      </c>
      <c r="DA280">
        <f t="shared" si="125"/>
        <v>1</v>
      </c>
      <c r="DB280">
        <f t="shared" si="126"/>
        <v>9.32</v>
      </c>
      <c r="DC280">
        <f t="shared" si="127"/>
        <v>0</v>
      </c>
      <c r="DD280" t="s">
        <v>3</v>
      </c>
      <c r="DE280" t="s">
        <v>3</v>
      </c>
      <c r="DF280">
        <f t="shared" si="121"/>
        <v>27.97</v>
      </c>
      <c r="DG280">
        <f t="shared" si="119"/>
        <v>0</v>
      </c>
      <c r="DH280">
        <f t="shared" si="120"/>
        <v>0</v>
      </c>
      <c r="DI280">
        <f t="shared" si="115"/>
        <v>0</v>
      </c>
      <c r="DJ280">
        <f t="shared" si="128"/>
        <v>27.97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">
      <c r="A281">
        <f>ROW(Source!A139)</f>
        <v>139</v>
      </c>
      <c r="B281">
        <v>55929113</v>
      </c>
      <c r="C281">
        <v>55929468</v>
      </c>
      <c r="D281">
        <v>55459793</v>
      </c>
      <c r="E281">
        <v>1</v>
      </c>
      <c r="F281">
        <v>1</v>
      </c>
      <c r="G281">
        <v>1081</v>
      </c>
      <c r="H281">
        <v>3</v>
      </c>
      <c r="I281" t="s">
        <v>662</v>
      </c>
      <c r="J281" t="s">
        <v>663</v>
      </c>
      <c r="K281" t="s">
        <v>664</v>
      </c>
      <c r="L281">
        <v>1348</v>
      </c>
      <c r="N281">
        <v>1009</v>
      </c>
      <c r="O281" t="s">
        <v>538</v>
      </c>
      <c r="P281" t="s">
        <v>538</v>
      </c>
      <c r="Q281">
        <v>1000</v>
      </c>
      <c r="W281">
        <v>0</v>
      </c>
      <c r="X281">
        <v>-761454284</v>
      </c>
      <c r="Y281">
        <f t="shared" si="122"/>
        <v>6.0000000000000002E-5</v>
      </c>
      <c r="AA281">
        <v>64123.05</v>
      </c>
      <c r="AB281">
        <v>0</v>
      </c>
      <c r="AC281">
        <v>0</v>
      </c>
      <c r="AD281">
        <v>0</v>
      </c>
      <c r="AE281">
        <v>64123.05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6.0000000000000002E-5</v>
      </c>
      <c r="AU281" t="s">
        <v>62</v>
      </c>
      <c r="AV281">
        <v>0</v>
      </c>
      <c r="AW281">
        <v>2</v>
      </c>
      <c r="AX281">
        <v>55929509</v>
      </c>
      <c r="AY281">
        <v>1</v>
      </c>
      <c r="AZ281">
        <v>0</v>
      </c>
      <c r="BA281">
        <v>336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v>0</v>
      </c>
      <c r="CX281">
        <f>ROUND(Y281*Source!I139,9)</f>
        <v>1.8000000000000001E-4</v>
      </c>
      <c r="CY281">
        <f t="shared" si="123"/>
        <v>64123.05</v>
      </c>
      <c r="CZ281">
        <f t="shared" si="124"/>
        <v>64123.05</v>
      </c>
      <c r="DA281">
        <f t="shared" si="125"/>
        <v>1</v>
      </c>
      <c r="DB281">
        <f t="shared" si="126"/>
        <v>3.85</v>
      </c>
      <c r="DC281">
        <f t="shared" si="127"/>
        <v>0</v>
      </c>
      <c r="DD281" t="s">
        <v>3</v>
      </c>
      <c r="DE281" t="s">
        <v>3</v>
      </c>
      <c r="DF281">
        <f t="shared" si="121"/>
        <v>11.54</v>
      </c>
      <c r="DG281">
        <f t="shared" si="119"/>
        <v>0</v>
      </c>
      <c r="DH281">
        <f t="shared" si="120"/>
        <v>0</v>
      </c>
      <c r="DI281">
        <f t="shared" si="115"/>
        <v>0</v>
      </c>
      <c r="DJ281">
        <f t="shared" si="128"/>
        <v>11.54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">
      <c r="A282">
        <f>ROW(Source!A139)</f>
        <v>139</v>
      </c>
      <c r="B282">
        <v>55929113</v>
      </c>
      <c r="C282">
        <v>55929468</v>
      </c>
      <c r="D282">
        <v>55459801</v>
      </c>
      <c r="E282">
        <v>1</v>
      </c>
      <c r="F282">
        <v>1</v>
      </c>
      <c r="G282">
        <v>1081</v>
      </c>
      <c r="H282">
        <v>3</v>
      </c>
      <c r="I282" t="s">
        <v>680</v>
      </c>
      <c r="J282" t="s">
        <v>681</v>
      </c>
      <c r="K282" t="s">
        <v>682</v>
      </c>
      <c r="L282">
        <v>1348</v>
      </c>
      <c r="N282">
        <v>1009</v>
      </c>
      <c r="O282" t="s">
        <v>538</v>
      </c>
      <c r="P282" t="s">
        <v>538</v>
      </c>
      <c r="Q282">
        <v>1000</v>
      </c>
      <c r="W282">
        <v>0</v>
      </c>
      <c r="X282">
        <v>-148386787</v>
      </c>
      <c r="Y282">
        <f t="shared" si="122"/>
        <v>1E-4</v>
      </c>
      <c r="AA282">
        <v>81241.14</v>
      </c>
      <c r="AB282">
        <v>0</v>
      </c>
      <c r="AC282">
        <v>0</v>
      </c>
      <c r="AD282">
        <v>0</v>
      </c>
      <c r="AE282">
        <v>81241.14</v>
      </c>
      <c r="AF282">
        <v>0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-2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1E-4</v>
      </c>
      <c r="AU282" t="s">
        <v>62</v>
      </c>
      <c r="AV282">
        <v>0</v>
      </c>
      <c r="AW282">
        <v>2</v>
      </c>
      <c r="AX282">
        <v>55929510</v>
      </c>
      <c r="AY282">
        <v>1</v>
      </c>
      <c r="AZ282">
        <v>0</v>
      </c>
      <c r="BA282">
        <v>337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v>0</v>
      </c>
      <c r="CX282">
        <f>ROUND(Y282*Source!I139,9)</f>
        <v>2.9999999999999997E-4</v>
      </c>
      <c r="CY282">
        <f t="shared" si="123"/>
        <v>81241.14</v>
      </c>
      <c r="CZ282">
        <f t="shared" si="124"/>
        <v>81241.14</v>
      </c>
      <c r="DA282">
        <f t="shared" si="125"/>
        <v>1</v>
      </c>
      <c r="DB282">
        <f t="shared" si="126"/>
        <v>8.1199999999999992</v>
      </c>
      <c r="DC282">
        <f t="shared" si="127"/>
        <v>0</v>
      </c>
      <c r="DD282" t="s">
        <v>3</v>
      </c>
      <c r="DE282" t="s">
        <v>3</v>
      </c>
      <c r="DF282">
        <f t="shared" si="121"/>
        <v>24.37</v>
      </c>
      <c r="DG282">
        <f t="shared" si="119"/>
        <v>0</v>
      </c>
      <c r="DH282">
        <f t="shared" si="120"/>
        <v>0</v>
      </c>
      <c r="DI282">
        <f t="shared" si="115"/>
        <v>0</v>
      </c>
      <c r="DJ282">
        <f t="shared" si="128"/>
        <v>24.37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">
      <c r="A283">
        <f>ROW(Source!A139)</f>
        <v>139</v>
      </c>
      <c r="B283">
        <v>55929113</v>
      </c>
      <c r="C283">
        <v>55929468</v>
      </c>
      <c r="D283">
        <v>55482166</v>
      </c>
      <c r="E283">
        <v>1</v>
      </c>
      <c r="F283">
        <v>1</v>
      </c>
      <c r="G283">
        <v>1081</v>
      </c>
      <c r="H283">
        <v>3</v>
      </c>
      <c r="I283" t="s">
        <v>683</v>
      </c>
      <c r="J283" t="s">
        <v>684</v>
      </c>
      <c r="K283" t="s">
        <v>685</v>
      </c>
      <c r="L283">
        <v>1301</v>
      </c>
      <c r="N283">
        <v>1003</v>
      </c>
      <c r="O283" t="s">
        <v>486</v>
      </c>
      <c r="P283" t="s">
        <v>486</v>
      </c>
      <c r="Q283">
        <v>1</v>
      </c>
      <c r="W283">
        <v>0</v>
      </c>
      <c r="X283">
        <v>876831867</v>
      </c>
      <c r="Y283">
        <f t="shared" si="122"/>
        <v>5.91</v>
      </c>
      <c r="AA283">
        <v>0.69</v>
      </c>
      <c r="AB283">
        <v>0</v>
      </c>
      <c r="AC283">
        <v>0</v>
      </c>
      <c r="AD283">
        <v>0</v>
      </c>
      <c r="AE283">
        <v>0.69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-2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5.91</v>
      </c>
      <c r="AU283" t="s">
        <v>62</v>
      </c>
      <c r="AV283">
        <v>0</v>
      </c>
      <c r="AW283">
        <v>2</v>
      </c>
      <c r="AX283">
        <v>55929511</v>
      </c>
      <c r="AY283">
        <v>1</v>
      </c>
      <c r="AZ283">
        <v>0</v>
      </c>
      <c r="BA283">
        <v>338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v>0</v>
      </c>
      <c r="CX283">
        <f>ROUND(Y283*Source!I139,9)</f>
        <v>17.73</v>
      </c>
      <c r="CY283">
        <f t="shared" si="123"/>
        <v>0.69</v>
      </c>
      <c r="CZ283">
        <f t="shared" si="124"/>
        <v>0.69</v>
      </c>
      <c r="DA283">
        <f t="shared" si="125"/>
        <v>1</v>
      </c>
      <c r="DB283">
        <f t="shared" si="126"/>
        <v>4.08</v>
      </c>
      <c r="DC283">
        <f t="shared" si="127"/>
        <v>0</v>
      </c>
      <c r="DD283" t="s">
        <v>3</v>
      </c>
      <c r="DE283" t="s">
        <v>3</v>
      </c>
      <c r="DF283">
        <f t="shared" si="121"/>
        <v>12.23</v>
      </c>
      <c r="DG283">
        <f t="shared" si="119"/>
        <v>0</v>
      </c>
      <c r="DH283">
        <f t="shared" si="120"/>
        <v>0</v>
      </c>
      <c r="DI283">
        <f t="shared" si="115"/>
        <v>0</v>
      </c>
      <c r="DJ283">
        <f t="shared" si="128"/>
        <v>12.23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">
      <c r="A284">
        <f>ROW(Source!A139)</f>
        <v>139</v>
      </c>
      <c r="B284">
        <v>55929113</v>
      </c>
      <c r="C284">
        <v>55929468</v>
      </c>
      <c r="D284">
        <v>55482233</v>
      </c>
      <c r="E284">
        <v>1</v>
      </c>
      <c r="F284">
        <v>1</v>
      </c>
      <c r="G284">
        <v>1081</v>
      </c>
      <c r="H284">
        <v>3</v>
      </c>
      <c r="I284" t="s">
        <v>686</v>
      </c>
      <c r="J284" t="s">
        <v>687</v>
      </c>
      <c r="K284" t="s">
        <v>688</v>
      </c>
      <c r="L284">
        <v>1346</v>
      </c>
      <c r="N284">
        <v>1009</v>
      </c>
      <c r="O284" t="s">
        <v>175</v>
      </c>
      <c r="P284" t="s">
        <v>175</v>
      </c>
      <c r="Q284">
        <v>1</v>
      </c>
      <c r="W284">
        <v>0</v>
      </c>
      <c r="X284">
        <v>1566362712</v>
      </c>
      <c r="Y284">
        <f t="shared" si="122"/>
        <v>0.02</v>
      </c>
      <c r="AA284">
        <v>493.08</v>
      </c>
      <c r="AB284">
        <v>0</v>
      </c>
      <c r="AC284">
        <v>0</v>
      </c>
      <c r="AD284">
        <v>0</v>
      </c>
      <c r="AE284">
        <v>493.08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1</v>
      </c>
      <c r="AL284">
        <v>1</v>
      </c>
      <c r="AM284">
        <v>-2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0.02</v>
      </c>
      <c r="AU284" t="s">
        <v>62</v>
      </c>
      <c r="AV284">
        <v>0</v>
      </c>
      <c r="AW284">
        <v>2</v>
      </c>
      <c r="AX284">
        <v>55929512</v>
      </c>
      <c r="AY284">
        <v>1</v>
      </c>
      <c r="AZ284">
        <v>0</v>
      </c>
      <c r="BA284">
        <v>339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ROUND(Y284*Source!I139,9)</f>
        <v>0.06</v>
      </c>
      <c r="CY284">
        <f t="shared" si="123"/>
        <v>493.08</v>
      </c>
      <c r="CZ284">
        <f t="shared" si="124"/>
        <v>493.08</v>
      </c>
      <c r="DA284">
        <f t="shared" si="125"/>
        <v>1</v>
      </c>
      <c r="DB284">
        <f t="shared" si="126"/>
        <v>9.86</v>
      </c>
      <c r="DC284">
        <f t="shared" si="127"/>
        <v>0</v>
      </c>
      <c r="DD284" t="s">
        <v>3</v>
      </c>
      <c r="DE284" t="s">
        <v>3</v>
      </c>
      <c r="DF284">
        <f t="shared" si="121"/>
        <v>29.58</v>
      </c>
      <c r="DG284">
        <f t="shared" si="119"/>
        <v>0</v>
      </c>
      <c r="DH284">
        <f t="shared" si="120"/>
        <v>0</v>
      </c>
      <c r="DI284">
        <f t="shared" si="115"/>
        <v>0</v>
      </c>
      <c r="DJ284">
        <f t="shared" si="128"/>
        <v>29.58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">
      <c r="A285">
        <f>ROW(Source!A139)</f>
        <v>139</v>
      </c>
      <c r="B285">
        <v>55929113</v>
      </c>
      <c r="C285">
        <v>55929468</v>
      </c>
      <c r="D285">
        <v>55481799</v>
      </c>
      <c r="E285">
        <v>1</v>
      </c>
      <c r="F285">
        <v>1</v>
      </c>
      <c r="G285">
        <v>1081</v>
      </c>
      <c r="H285">
        <v>3</v>
      </c>
      <c r="I285" t="s">
        <v>689</v>
      </c>
      <c r="J285" t="s">
        <v>690</v>
      </c>
      <c r="K285" t="s">
        <v>691</v>
      </c>
      <c r="L285">
        <v>1355</v>
      </c>
      <c r="N285">
        <v>1010</v>
      </c>
      <c r="O285" t="s">
        <v>60</v>
      </c>
      <c r="P285" t="s">
        <v>60</v>
      </c>
      <c r="Q285">
        <v>100</v>
      </c>
      <c r="W285">
        <v>0</v>
      </c>
      <c r="X285">
        <v>-846071348</v>
      </c>
      <c r="Y285">
        <f t="shared" si="122"/>
        <v>0.04</v>
      </c>
      <c r="AA285">
        <v>413.16</v>
      </c>
      <c r="AB285">
        <v>0</v>
      </c>
      <c r="AC285">
        <v>0</v>
      </c>
      <c r="AD285">
        <v>0</v>
      </c>
      <c r="AE285">
        <v>413.16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-2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0.04</v>
      </c>
      <c r="AU285" t="s">
        <v>62</v>
      </c>
      <c r="AV285">
        <v>0</v>
      </c>
      <c r="AW285">
        <v>2</v>
      </c>
      <c r="AX285">
        <v>55929513</v>
      </c>
      <c r="AY285">
        <v>1</v>
      </c>
      <c r="AZ285">
        <v>0</v>
      </c>
      <c r="BA285">
        <v>340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ROUND(Y285*Source!I139,9)</f>
        <v>0.12</v>
      </c>
      <c r="CY285">
        <f t="shared" si="123"/>
        <v>413.16</v>
      </c>
      <c r="CZ285">
        <f t="shared" si="124"/>
        <v>413.16</v>
      </c>
      <c r="DA285">
        <f t="shared" si="125"/>
        <v>1</v>
      </c>
      <c r="DB285">
        <f t="shared" si="126"/>
        <v>16.53</v>
      </c>
      <c r="DC285">
        <f t="shared" si="127"/>
        <v>0</v>
      </c>
      <c r="DD285" t="s">
        <v>3</v>
      </c>
      <c r="DE285" t="s">
        <v>3</v>
      </c>
      <c r="DF285">
        <f t="shared" si="121"/>
        <v>49.58</v>
      </c>
      <c r="DG285">
        <f t="shared" si="119"/>
        <v>0</v>
      </c>
      <c r="DH285">
        <f t="shared" si="120"/>
        <v>0</v>
      </c>
      <c r="DI285">
        <f t="shared" si="115"/>
        <v>0</v>
      </c>
      <c r="DJ285">
        <f t="shared" si="128"/>
        <v>49.58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">
      <c r="A286">
        <f>ROW(Source!A139)</f>
        <v>139</v>
      </c>
      <c r="B286">
        <v>55929113</v>
      </c>
      <c r="C286">
        <v>55929468</v>
      </c>
      <c r="D286">
        <v>0</v>
      </c>
      <c r="E286">
        <v>0</v>
      </c>
      <c r="F286">
        <v>1</v>
      </c>
      <c r="G286">
        <v>1081</v>
      </c>
      <c r="H286">
        <v>3</v>
      </c>
      <c r="I286" t="s">
        <v>781</v>
      </c>
      <c r="J286" t="s">
        <v>781</v>
      </c>
      <c r="K286" t="s">
        <v>241</v>
      </c>
      <c r="L286">
        <v>1371</v>
      </c>
      <c r="N286">
        <v>1013</v>
      </c>
      <c r="O286" t="s">
        <v>161</v>
      </c>
      <c r="P286" t="s">
        <v>161</v>
      </c>
      <c r="Q286">
        <v>1</v>
      </c>
      <c r="W286">
        <v>0</v>
      </c>
      <c r="X286">
        <v>-1543113563</v>
      </c>
      <c r="Y286">
        <f t="shared" si="122"/>
        <v>1</v>
      </c>
      <c r="AA286">
        <v>7149.14</v>
      </c>
      <c r="AB286">
        <v>0</v>
      </c>
      <c r="AC286">
        <v>0</v>
      </c>
      <c r="AD286">
        <v>0</v>
      </c>
      <c r="AE286">
        <v>7149.14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0</v>
      </c>
      <c r="AN286">
        <v>0</v>
      </c>
      <c r="AO286">
        <v>0</v>
      </c>
      <c r="AP286">
        <v>1</v>
      </c>
      <c r="AQ286">
        <v>0</v>
      </c>
      <c r="AR286">
        <v>0</v>
      </c>
      <c r="AS286" t="s">
        <v>3</v>
      </c>
      <c r="AT286">
        <v>1</v>
      </c>
      <c r="AU286" t="s">
        <v>62</v>
      </c>
      <c r="AV286">
        <v>0</v>
      </c>
      <c r="AW286">
        <v>1</v>
      </c>
      <c r="AX286">
        <v>-1</v>
      </c>
      <c r="AY286">
        <v>0</v>
      </c>
      <c r="AZ286">
        <v>0</v>
      </c>
      <c r="BA286" t="s">
        <v>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ROUND(Y286*Source!I139,9)</f>
        <v>3</v>
      </c>
      <c r="CY286">
        <f t="shared" si="123"/>
        <v>7149.14</v>
      </c>
      <c r="CZ286">
        <f t="shared" si="124"/>
        <v>7149.14</v>
      </c>
      <c r="DA286">
        <f t="shared" si="125"/>
        <v>1</v>
      </c>
      <c r="DB286">
        <f t="shared" si="126"/>
        <v>7149.14</v>
      </c>
      <c r="DC286">
        <f t="shared" si="127"/>
        <v>0</v>
      </c>
      <c r="DD286" t="s">
        <v>3</v>
      </c>
      <c r="DE286" t="s">
        <v>3</v>
      </c>
      <c r="DF286">
        <f t="shared" si="121"/>
        <v>21447.42</v>
      </c>
      <c r="DG286">
        <f t="shared" si="119"/>
        <v>0</v>
      </c>
      <c r="DH286">
        <f t="shared" si="120"/>
        <v>0</v>
      </c>
      <c r="DI286">
        <f t="shared" si="115"/>
        <v>0</v>
      </c>
      <c r="DJ286">
        <f t="shared" si="128"/>
        <v>21447.42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">
      <c r="A287">
        <f>ROW(Source!A139)</f>
        <v>139</v>
      </c>
      <c r="B287">
        <v>55929113</v>
      </c>
      <c r="C287">
        <v>55929468</v>
      </c>
      <c r="D287">
        <v>55424290</v>
      </c>
      <c r="E287">
        <v>1081</v>
      </c>
      <c r="F287">
        <v>1</v>
      </c>
      <c r="G287">
        <v>1081</v>
      </c>
      <c r="H287">
        <v>3</v>
      </c>
      <c r="I287" t="s">
        <v>692</v>
      </c>
      <c r="J287" t="s">
        <v>3</v>
      </c>
      <c r="K287" t="s">
        <v>693</v>
      </c>
      <c r="L287">
        <v>1348</v>
      </c>
      <c r="N287">
        <v>1009</v>
      </c>
      <c r="O287" t="s">
        <v>538</v>
      </c>
      <c r="P287" t="s">
        <v>538</v>
      </c>
      <c r="Q287">
        <v>1000</v>
      </c>
      <c r="W287">
        <v>0</v>
      </c>
      <c r="X287">
        <v>-783086922</v>
      </c>
      <c r="Y287">
        <f t="shared" si="122"/>
        <v>1E-3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1E-3</v>
      </c>
      <c r="AU287" t="s">
        <v>62</v>
      </c>
      <c r="AV287">
        <v>0</v>
      </c>
      <c r="AW287">
        <v>2</v>
      </c>
      <c r="AX287">
        <v>55929517</v>
      </c>
      <c r="AY287">
        <v>1</v>
      </c>
      <c r="AZ287">
        <v>0</v>
      </c>
      <c r="BA287">
        <v>344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v>0</v>
      </c>
      <c r="CX287">
        <f>ROUND(Y287*Source!I139,9)</f>
        <v>3.0000000000000001E-3</v>
      </c>
      <c r="CY287">
        <f t="shared" si="123"/>
        <v>0</v>
      </c>
      <c r="CZ287">
        <f t="shared" si="124"/>
        <v>0</v>
      </c>
      <c r="DA287">
        <f t="shared" si="125"/>
        <v>1</v>
      </c>
      <c r="DB287">
        <f t="shared" si="126"/>
        <v>0</v>
      </c>
      <c r="DC287">
        <f t="shared" si="127"/>
        <v>0</v>
      </c>
      <c r="DD287" t="s">
        <v>3</v>
      </c>
      <c r="DE287" t="s">
        <v>3</v>
      </c>
      <c r="DF287">
        <f t="shared" si="121"/>
        <v>0</v>
      </c>
      <c r="DG287">
        <f t="shared" si="119"/>
        <v>0</v>
      </c>
      <c r="DH287">
        <f t="shared" si="120"/>
        <v>0</v>
      </c>
      <c r="DI287">
        <f t="shared" si="115"/>
        <v>0</v>
      </c>
      <c r="DJ287">
        <f t="shared" si="128"/>
        <v>0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">
      <c r="A288">
        <f>ROW(Source!A140)</f>
        <v>140</v>
      </c>
      <c r="B288">
        <v>55929115</v>
      </c>
      <c r="C288">
        <v>55929468</v>
      </c>
      <c r="D288">
        <v>55424304</v>
      </c>
      <c r="E288">
        <v>1081</v>
      </c>
      <c r="F288">
        <v>1</v>
      </c>
      <c r="G288">
        <v>1081</v>
      </c>
      <c r="H288">
        <v>1</v>
      </c>
      <c r="I288" t="s">
        <v>651</v>
      </c>
      <c r="J288" t="s">
        <v>3</v>
      </c>
      <c r="K288" t="s">
        <v>652</v>
      </c>
      <c r="L288">
        <v>1191</v>
      </c>
      <c r="N288">
        <v>1013</v>
      </c>
      <c r="O288" t="s">
        <v>653</v>
      </c>
      <c r="P288" t="s">
        <v>653</v>
      </c>
      <c r="Q288">
        <v>1</v>
      </c>
      <c r="W288">
        <v>0</v>
      </c>
      <c r="X288">
        <v>476480486</v>
      </c>
      <c r="Y288">
        <f>(AT288*1.2)</f>
        <v>11.16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5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9.3000000000000007</v>
      </c>
      <c r="AU288" t="s">
        <v>63</v>
      </c>
      <c r="AV288">
        <v>1</v>
      </c>
      <c r="AW288">
        <v>2</v>
      </c>
      <c r="AX288">
        <v>55929502</v>
      </c>
      <c r="AY288">
        <v>1</v>
      </c>
      <c r="AZ288">
        <v>0</v>
      </c>
      <c r="BA288">
        <v>345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U288">
        <f>ROUND(AT288*Source!I140*AH288*AL288,2)</f>
        <v>0</v>
      </c>
      <c r="CV288">
        <f>ROUND(Y288*Source!I140,9)</f>
        <v>33.479999999999997</v>
      </c>
      <c r="CW288">
        <v>0</v>
      </c>
      <c r="CX288">
        <f>ROUND(Y288*Source!I140,9)</f>
        <v>33.479999999999997</v>
      </c>
      <c r="CY288">
        <f>AD288</f>
        <v>0</v>
      </c>
      <c r="CZ288">
        <f>AH288</f>
        <v>0</v>
      </c>
      <c r="DA288">
        <f>AL288</f>
        <v>1</v>
      </c>
      <c r="DB288">
        <f>ROUND((ROUND(AT288*CZ288,2)*1.2),6)</f>
        <v>0</v>
      </c>
      <c r="DC288">
        <f>ROUND((ROUND(AT288*AG288,2)*1.2),6)</f>
        <v>0</v>
      </c>
      <c r="DD288" t="s">
        <v>3</v>
      </c>
      <c r="DE288" t="s">
        <v>3</v>
      </c>
      <c r="DF288">
        <f t="shared" si="121"/>
        <v>0</v>
      </c>
      <c r="DG288">
        <f t="shared" si="119"/>
        <v>0</v>
      </c>
      <c r="DH288">
        <f t="shared" si="120"/>
        <v>0</v>
      </c>
      <c r="DI288">
        <f t="shared" si="115"/>
        <v>0</v>
      </c>
      <c r="DJ288">
        <f>DI288</f>
        <v>0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">
      <c r="A289">
        <f>ROW(Source!A140)</f>
        <v>140</v>
      </c>
      <c r="B289">
        <v>55929115</v>
      </c>
      <c r="C289">
        <v>55929468</v>
      </c>
      <c r="D289">
        <v>55489513</v>
      </c>
      <c r="E289">
        <v>1</v>
      </c>
      <c r="F289">
        <v>1</v>
      </c>
      <c r="G289">
        <v>1081</v>
      </c>
      <c r="H289">
        <v>2</v>
      </c>
      <c r="I289" t="s">
        <v>654</v>
      </c>
      <c r="J289" t="s">
        <v>655</v>
      </c>
      <c r="K289" t="s">
        <v>656</v>
      </c>
      <c r="L289">
        <v>1368</v>
      </c>
      <c r="N289">
        <v>1011</v>
      </c>
      <c r="O289" t="s">
        <v>657</v>
      </c>
      <c r="P289" t="s">
        <v>657</v>
      </c>
      <c r="Q289">
        <v>1</v>
      </c>
      <c r="W289">
        <v>0</v>
      </c>
      <c r="X289">
        <v>-1520980008</v>
      </c>
      <c r="Y289">
        <f>(AT289*1.2)</f>
        <v>0.48</v>
      </c>
      <c r="AA289">
        <v>0</v>
      </c>
      <c r="AB289">
        <v>1942.87</v>
      </c>
      <c r="AC289">
        <v>744.56</v>
      </c>
      <c r="AD289">
        <v>0</v>
      </c>
      <c r="AE289">
        <v>0</v>
      </c>
      <c r="AF289">
        <v>114.83</v>
      </c>
      <c r="AG289">
        <v>12.62</v>
      </c>
      <c r="AH289">
        <v>0</v>
      </c>
      <c r="AI289">
        <v>1</v>
      </c>
      <c r="AJ289">
        <v>16.16</v>
      </c>
      <c r="AK289">
        <v>56.35</v>
      </c>
      <c r="AL289">
        <v>1</v>
      </c>
      <c r="AM289">
        <v>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0.4</v>
      </c>
      <c r="AU289" t="s">
        <v>63</v>
      </c>
      <c r="AV289">
        <v>0</v>
      </c>
      <c r="AW289">
        <v>2</v>
      </c>
      <c r="AX289">
        <v>55929503</v>
      </c>
      <c r="AY289">
        <v>1</v>
      </c>
      <c r="AZ289">
        <v>0</v>
      </c>
      <c r="BA289">
        <v>346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f>ROUND(Y289*Source!I140*DO289,9)</f>
        <v>18.172799999999999</v>
      </c>
      <c r="CX289">
        <f>ROUND(Y289*Source!I140,9)</f>
        <v>1.44</v>
      </c>
      <c r="CY289">
        <f>AB289</f>
        <v>1942.87</v>
      </c>
      <c r="CZ289">
        <f>AF289</f>
        <v>114.83</v>
      </c>
      <c r="DA289">
        <f>AJ289</f>
        <v>16.16</v>
      </c>
      <c r="DB289">
        <f>ROUND((ROUND(AT289*CZ289,2)*1.2),6)</f>
        <v>55.116</v>
      </c>
      <c r="DC289">
        <f>ROUND((ROUND(AT289*AG289,2)*1.2),6)</f>
        <v>6.06</v>
      </c>
      <c r="DD289" t="s">
        <v>3</v>
      </c>
      <c r="DE289" t="s">
        <v>3</v>
      </c>
      <c r="DF289">
        <f t="shared" si="121"/>
        <v>0</v>
      </c>
      <c r="DG289">
        <f>ROUND(ROUND(AF289*AJ289,2)*CX289,2)</f>
        <v>2672.14</v>
      </c>
      <c r="DH289">
        <f>ROUND(ROUND(AG289*AK289,2)*CX289,2)</f>
        <v>1024.04</v>
      </c>
      <c r="DI289">
        <f t="shared" si="115"/>
        <v>0</v>
      </c>
      <c r="DJ289">
        <f>DG289</f>
        <v>2672.14</v>
      </c>
      <c r="DK289">
        <v>0</v>
      </c>
      <c r="DL289" t="s">
        <v>658</v>
      </c>
      <c r="DM289">
        <v>0</v>
      </c>
      <c r="DN289" t="s">
        <v>653</v>
      </c>
      <c r="DO289">
        <v>12.62</v>
      </c>
    </row>
    <row r="290" spans="1:119" x14ac:dyDescent="0.2">
      <c r="A290">
        <f>ROW(Source!A140)</f>
        <v>140</v>
      </c>
      <c r="B290">
        <v>55929115</v>
      </c>
      <c r="C290">
        <v>55929468</v>
      </c>
      <c r="D290">
        <v>55459261</v>
      </c>
      <c r="E290">
        <v>1</v>
      </c>
      <c r="F290">
        <v>1</v>
      </c>
      <c r="G290">
        <v>1081</v>
      </c>
      <c r="H290">
        <v>3</v>
      </c>
      <c r="I290" t="s">
        <v>665</v>
      </c>
      <c r="J290" t="s">
        <v>666</v>
      </c>
      <c r="K290" t="s">
        <v>667</v>
      </c>
      <c r="L290">
        <v>1348</v>
      </c>
      <c r="N290">
        <v>1009</v>
      </c>
      <c r="O290" t="s">
        <v>538</v>
      </c>
      <c r="P290" t="s">
        <v>538</v>
      </c>
      <c r="Q290">
        <v>1000</v>
      </c>
      <c r="W290">
        <v>0</v>
      </c>
      <c r="X290">
        <v>-2092697376</v>
      </c>
      <c r="Y290">
        <f t="shared" ref="Y290:Y302" si="129">(AT290*1)</f>
        <v>2.9999999999999997E-4</v>
      </c>
      <c r="AA290">
        <v>7305.88</v>
      </c>
      <c r="AB290">
        <v>0</v>
      </c>
      <c r="AC290">
        <v>0</v>
      </c>
      <c r="AD290">
        <v>0</v>
      </c>
      <c r="AE290">
        <v>1219.68</v>
      </c>
      <c r="AF290">
        <v>0</v>
      </c>
      <c r="AG290">
        <v>0</v>
      </c>
      <c r="AH290">
        <v>0</v>
      </c>
      <c r="AI290">
        <v>5.99</v>
      </c>
      <c r="AJ290">
        <v>1</v>
      </c>
      <c r="AK290">
        <v>1</v>
      </c>
      <c r="AL290">
        <v>1</v>
      </c>
      <c r="AM290">
        <v>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2.9999999999999997E-4</v>
      </c>
      <c r="AU290" t="s">
        <v>62</v>
      </c>
      <c r="AV290">
        <v>0</v>
      </c>
      <c r="AW290">
        <v>2</v>
      </c>
      <c r="AX290">
        <v>55929504</v>
      </c>
      <c r="AY290">
        <v>1</v>
      </c>
      <c r="AZ290">
        <v>0</v>
      </c>
      <c r="BA290">
        <v>347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ROUND(Y290*Source!I140,9)</f>
        <v>8.9999999999999998E-4</v>
      </c>
      <c r="CY290">
        <f t="shared" ref="CY290:CY302" si="130">AA290</f>
        <v>7305.88</v>
      </c>
      <c r="CZ290">
        <f t="shared" ref="CZ290:CZ302" si="131">AE290</f>
        <v>1219.68</v>
      </c>
      <c r="DA290">
        <f t="shared" ref="DA290:DA302" si="132">AI290</f>
        <v>5.99</v>
      </c>
      <c r="DB290">
        <f t="shared" ref="DB290:DB302" si="133">ROUND((ROUND(AT290*CZ290,2)*1),6)</f>
        <v>0.37</v>
      </c>
      <c r="DC290">
        <f t="shared" ref="DC290:DC302" si="134">ROUND((ROUND(AT290*AG290,2)*1),6)</f>
        <v>0</v>
      </c>
      <c r="DD290" t="s">
        <v>3</v>
      </c>
      <c r="DE290" t="s">
        <v>3</v>
      </c>
      <c r="DF290">
        <f t="shared" ref="DF290:DF302" si="135">ROUND(ROUND(AE290*AI290,2)*CX290,2)</f>
        <v>6.58</v>
      </c>
      <c r="DG290">
        <f t="shared" ref="DG290:DG310" si="136">ROUND(ROUND(AF290,2)*CX290,2)</f>
        <v>0</v>
      </c>
      <c r="DH290">
        <f t="shared" ref="DH290:DH310" si="137">ROUND(ROUND(AG290,2)*CX290,2)</f>
        <v>0</v>
      </c>
      <c r="DI290">
        <f t="shared" si="115"/>
        <v>0</v>
      </c>
      <c r="DJ290">
        <f t="shared" ref="DJ290:DJ302" si="138">DF290</f>
        <v>6.58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">
      <c r="A291">
        <f>ROW(Source!A140)</f>
        <v>140</v>
      </c>
      <c r="B291">
        <v>55929115</v>
      </c>
      <c r="C291">
        <v>55929468</v>
      </c>
      <c r="D291">
        <v>55461230</v>
      </c>
      <c r="E291">
        <v>1</v>
      </c>
      <c r="F291">
        <v>1</v>
      </c>
      <c r="G291">
        <v>1081</v>
      </c>
      <c r="H291">
        <v>3</v>
      </c>
      <c r="I291" t="s">
        <v>668</v>
      </c>
      <c r="J291" t="s">
        <v>669</v>
      </c>
      <c r="K291" t="s">
        <v>670</v>
      </c>
      <c r="L291">
        <v>1346</v>
      </c>
      <c r="N291">
        <v>1009</v>
      </c>
      <c r="O291" t="s">
        <v>175</v>
      </c>
      <c r="P291" t="s">
        <v>175</v>
      </c>
      <c r="Q291">
        <v>1</v>
      </c>
      <c r="W291">
        <v>0</v>
      </c>
      <c r="X291">
        <v>1561715650</v>
      </c>
      <c r="Y291">
        <f t="shared" si="129"/>
        <v>0.03</v>
      </c>
      <c r="AA291">
        <v>200.81</v>
      </c>
      <c r="AB291">
        <v>0</v>
      </c>
      <c r="AC291">
        <v>0</v>
      </c>
      <c r="AD291">
        <v>0</v>
      </c>
      <c r="AE291">
        <v>15.11</v>
      </c>
      <c r="AF291">
        <v>0</v>
      </c>
      <c r="AG291">
        <v>0</v>
      </c>
      <c r="AH291">
        <v>0</v>
      </c>
      <c r="AI291">
        <v>13.29</v>
      </c>
      <c r="AJ291">
        <v>1</v>
      </c>
      <c r="AK291">
        <v>1</v>
      </c>
      <c r="AL291">
        <v>1</v>
      </c>
      <c r="AM291">
        <v>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0.03</v>
      </c>
      <c r="AU291" t="s">
        <v>62</v>
      </c>
      <c r="AV291">
        <v>0</v>
      </c>
      <c r="AW291">
        <v>2</v>
      </c>
      <c r="AX291">
        <v>55929505</v>
      </c>
      <c r="AY291">
        <v>1</v>
      </c>
      <c r="AZ291">
        <v>0</v>
      </c>
      <c r="BA291">
        <v>348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ROUND(Y291*Source!I140,9)</f>
        <v>0.09</v>
      </c>
      <c r="CY291">
        <f t="shared" si="130"/>
        <v>200.81</v>
      </c>
      <c r="CZ291">
        <f t="shared" si="131"/>
        <v>15.11</v>
      </c>
      <c r="DA291">
        <f t="shared" si="132"/>
        <v>13.29</v>
      </c>
      <c r="DB291">
        <f t="shared" si="133"/>
        <v>0.45</v>
      </c>
      <c r="DC291">
        <f t="shared" si="134"/>
        <v>0</v>
      </c>
      <c r="DD291" t="s">
        <v>3</v>
      </c>
      <c r="DE291" t="s">
        <v>3</v>
      </c>
      <c r="DF291">
        <f t="shared" si="135"/>
        <v>18.07</v>
      </c>
      <c r="DG291">
        <f t="shared" si="136"/>
        <v>0</v>
      </c>
      <c r="DH291">
        <f t="shared" si="137"/>
        <v>0</v>
      </c>
      <c r="DI291">
        <f t="shared" si="115"/>
        <v>0</v>
      </c>
      <c r="DJ291">
        <f t="shared" si="138"/>
        <v>18.07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">
      <c r="A292">
        <f>ROW(Source!A140)</f>
        <v>140</v>
      </c>
      <c r="B292">
        <v>55929115</v>
      </c>
      <c r="C292">
        <v>55929468</v>
      </c>
      <c r="D292">
        <v>55459400</v>
      </c>
      <c r="E292">
        <v>1</v>
      </c>
      <c r="F292">
        <v>1</v>
      </c>
      <c r="G292">
        <v>1081</v>
      </c>
      <c r="H292">
        <v>3</v>
      </c>
      <c r="I292" t="s">
        <v>671</v>
      </c>
      <c r="J292" t="s">
        <v>672</v>
      </c>
      <c r="K292" t="s">
        <v>673</v>
      </c>
      <c r="L292">
        <v>1346</v>
      </c>
      <c r="N292">
        <v>1009</v>
      </c>
      <c r="O292" t="s">
        <v>175</v>
      </c>
      <c r="P292" t="s">
        <v>175</v>
      </c>
      <c r="Q292">
        <v>1</v>
      </c>
      <c r="W292">
        <v>0</v>
      </c>
      <c r="X292">
        <v>-2129869794</v>
      </c>
      <c r="Y292">
        <f t="shared" si="129"/>
        <v>0.01</v>
      </c>
      <c r="AA292">
        <v>387.54</v>
      </c>
      <c r="AB292">
        <v>0</v>
      </c>
      <c r="AC292">
        <v>0</v>
      </c>
      <c r="AD292">
        <v>0</v>
      </c>
      <c r="AE292">
        <v>16.690000000000001</v>
      </c>
      <c r="AF292">
        <v>0</v>
      </c>
      <c r="AG292">
        <v>0</v>
      </c>
      <c r="AH292">
        <v>0</v>
      </c>
      <c r="AI292">
        <v>23.22</v>
      </c>
      <c r="AJ292">
        <v>1</v>
      </c>
      <c r="AK292">
        <v>1</v>
      </c>
      <c r="AL292">
        <v>1</v>
      </c>
      <c r="AM292">
        <v>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0.01</v>
      </c>
      <c r="AU292" t="s">
        <v>62</v>
      </c>
      <c r="AV292">
        <v>0</v>
      </c>
      <c r="AW292">
        <v>2</v>
      </c>
      <c r="AX292">
        <v>55929506</v>
      </c>
      <c r="AY292">
        <v>1</v>
      </c>
      <c r="AZ292">
        <v>0</v>
      </c>
      <c r="BA292">
        <v>349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ROUND(Y292*Source!I140,9)</f>
        <v>0.03</v>
      </c>
      <c r="CY292">
        <f t="shared" si="130"/>
        <v>387.54</v>
      </c>
      <c r="CZ292">
        <f t="shared" si="131"/>
        <v>16.690000000000001</v>
      </c>
      <c r="DA292">
        <f t="shared" si="132"/>
        <v>23.22</v>
      </c>
      <c r="DB292">
        <f t="shared" si="133"/>
        <v>0.17</v>
      </c>
      <c r="DC292">
        <f t="shared" si="134"/>
        <v>0</v>
      </c>
      <c r="DD292" t="s">
        <v>3</v>
      </c>
      <c r="DE292" t="s">
        <v>3</v>
      </c>
      <c r="DF292">
        <f t="shared" si="135"/>
        <v>11.63</v>
      </c>
      <c r="DG292">
        <f t="shared" si="136"/>
        <v>0</v>
      </c>
      <c r="DH292">
        <f t="shared" si="137"/>
        <v>0</v>
      </c>
      <c r="DI292">
        <f t="shared" si="115"/>
        <v>0</v>
      </c>
      <c r="DJ292">
        <f t="shared" si="138"/>
        <v>11.63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">
      <c r="A293">
        <f>ROW(Source!A140)</f>
        <v>140</v>
      </c>
      <c r="B293">
        <v>55929115</v>
      </c>
      <c r="C293">
        <v>55929468</v>
      </c>
      <c r="D293">
        <v>55459485</v>
      </c>
      <c r="E293">
        <v>1</v>
      </c>
      <c r="F293">
        <v>1</v>
      </c>
      <c r="G293">
        <v>1081</v>
      </c>
      <c r="H293">
        <v>3</v>
      </c>
      <c r="I293" t="s">
        <v>674</v>
      </c>
      <c r="J293" t="s">
        <v>675</v>
      </c>
      <c r="K293" t="s">
        <v>676</v>
      </c>
      <c r="L293">
        <v>1348</v>
      </c>
      <c r="N293">
        <v>1009</v>
      </c>
      <c r="O293" t="s">
        <v>538</v>
      </c>
      <c r="P293" t="s">
        <v>538</v>
      </c>
      <c r="Q293">
        <v>1000</v>
      </c>
      <c r="W293">
        <v>0</v>
      </c>
      <c r="X293">
        <v>1193527006</v>
      </c>
      <c r="Y293">
        <f t="shared" si="129"/>
        <v>2.0000000000000002E-5</v>
      </c>
      <c r="AA293">
        <v>120334.08</v>
      </c>
      <c r="AB293">
        <v>0</v>
      </c>
      <c r="AC293">
        <v>0</v>
      </c>
      <c r="AD293">
        <v>0</v>
      </c>
      <c r="AE293">
        <v>17722.25</v>
      </c>
      <c r="AF293">
        <v>0</v>
      </c>
      <c r="AG293">
        <v>0</v>
      </c>
      <c r="AH293">
        <v>0</v>
      </c>
      <c r="AI293">
        <v>6.79</v>
      </c>
      <c r="AJ293">
        <v>1</v>
      </c>
      <c r="AK293">
        <v>1</v>
      </c>
      <c r="AL293">
        <v>1</v>
      </c>
      <c r="AM293">
        <v>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2.0000000000000002E-5</v>
      </c>
      <c r="AU293" t="s">
        <v>62</v>
      </c>
      <c r="AV293">
        <v>0</v>
      </c>
      <c r="AW293">
        <v>2</v>
      </c>
      <c r="AX293">
        <v>55929507</v>
      </c>
      <c r="AY293">
        <v>1</v>
      </c>
      <c r="AZ293">
        <v>0</v>
      </c>
      <c r="BA293">
        <v>350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ROUND(Y293*Source!I140,9)</f>
        <v>6.0000000000000002E-5</v>
      </c>
      <c r="CY293">
        <f t="shared" si="130"/>
        <v>120334.08</v>
      </c>
      <c r="CZ293">
        <f t="shared" si="131"/>
        <v>17722.25</v>
      </c>
      <c r="DA293">
        <f t="shared" si="132"/>
        <v>6.79</v>
      </c>
      <c r="DB293">
        <f t="shared" si="133"/>
        <v>0.35</v>
      </c>
      <c r="DC293">
        <f t="shared" si="134"/>
        <v>0</v>
      </c>
      <c r="DD293" t="s">
        <v>3</v>
      </c>
      <c r="DE293" t="s">
        <v>3</v>
      </c>
      <c r="DF293">
        <f t="shared" si="135"/>
        <v>7.22</v>
      </c>
      <c r="DG293">
        <f t="shared" si="136"/>
        <v>0</v>
      </c>
      <c r="DH293">
        <f t="shared" si="137"/>
        <v>0</v>
      </c>
      <c r="DI293">
        <f t="shared" si="115"/>
        <v>0</v>
      </c>
      <c r="DJ293">
        <f t="shared" si="138"/>
        <v>7.22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">
      <c r="A294">
        <f>ROW(Source!A140)</f>
        <v>140</v>
      </c>
      <c r="B294">
        <v>55929115</v>
      </c>
      <c r="C294">
        <v>55929468</v>
      </c>
      <c r="D294">
        <v>55466000</v>
      </c>
      <c r="E294">
        <v>1</v>
      </c>
      <c r="F294">
        <v>1</v>
      </c>
      <c r="G294">
        <v>1081</v>
      </c>
      <c r="H294">
        <v>3</v>
      </c>
      <c r="I294" t="s">
        <v>677</v>
      </c>
      <c r="J294" t="s">
        <v>678</v>
      </c>
      <c r="K294" t="s">
        <v>679</v>
      </c>
      <c r="L294">
        <v>1355</v>
      </c>
      <c r="N294">
        <v>1010</v>
      </c>
      <c r="O294" t="s">
        <v>60</v>
      </c>
      <c r="P294" t="s">
        <v>60</v>
      </c>
      <c r="Q294">
        <v>100</v>
      </c>
      <c r="W294">
        <v>0</v>
      </c>
      <c r="X294">
        <v>436393287</v>
      </c>
      <c r="Y294">
        <f t="shared" si="129"/>
        <v>0.1</v>
      </c>
      <c r="AA294">
        <v>1555.26</v>
      </c>
      <c r="AB294">
        <v>0</v>
      </c>
      <c r="AC294">
        <v>0</v>
      </c>
      <c r="AD294">
        <v>0</v>
      </c>
      <c r="AE294">
        <v>120.19</v>
      </c>
      <c r="AF294">
        <v>0</v>
      </c>
      <c r="AG294">
        <v>0</v>
      </c>
      <c r="AH294">
        <v>0</v>
      </c>
      <c r="AI294">
        <v>12.94</v>
      </c>
      <c r="AJ294">
        <v>1</v>
      </c>
      <c r="AK294">
        <v>1</v>
      </c>
      <c r="AL294">
        <v>1</v>
      </c>
      <c r="AM294">
        <v>2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0.1</v>
      </c>
      <c r="AU294" t="s">
        <v>62</v>
      </c>
      <c r="AV294">
        <v>0</v>
      </c>
      <c r="AW294">
        <v>2</v>
      </c>
      <c r="AX294">
        <v>55929508</v>
      </c>
      <c r="AY294">
        <v>1</v>
      </c>
      <c r="AZ294">
        <v>0</v>
      </c>
      <c r="BA294">
        <v>351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ROUND(Y294*Source!I140,9)</f>
        <v>0.3</v>
      </c>
      <c r="CY294">
        <f t="shared" si="130"/>
        <v>1555.26</v>
      </c>
      <c r="CZ294">
        <f t="shared" si="131"/>
        <v>120.19</v>
      </c>
      <c r="DA294">
        <f t="shared" si="132"/>
        <v>12.94</v>
      </c>
      <c r="DB294">
        <f t="shared" si="133"/>
        <v>12.02</v>
      </c>
      <c r="DC294">
        <f t="shared" si="134"/>
        <v>0</v>
      </c>
      <c r="DD294" t="s">
        <v>3</v>
      </c>
      <c r="DE294" t="s">
        <v>3</v>
      </c>
      <c r="DF294">
        <f t="shared" si="135"/>
        <v>466.58</v>
      </c>
      <c r="DG294">
        <f t="shared" si="136"/>
        <v>0</v>
      </c>
      <c r="DH294">
        <f t="shared" si="137"/>
        <v>0</v>
      </c>
      <c r="DI294">
        <f t="shared" si="115"/>
        <v>0</v>
      </c>
      <c r="DJ294">
        <f t="shared" si="138"/>
        <v>466.58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">
      <c r="A295">
        <f>ROW(Source!A140)</f>
        <v>140</v>
      </c>
      <c r="B295">
        <v>55929115</v>
      </c>
      <c r="C295">
        <v>55929468</v>
      </c>
      <c r="D295">
        <v>55466111</v>
      </c>
      <c r="E295">
        <v>1</v>
      </c>
      <c r="F295">
        <v>1</v>
      </c>
      <c r="G295">
        <v>1081</v>
      </c>
      <c r="H295">
        <v>3</v>
      </c>
      <c r="I295" t="s">
        <v>173</v>
      </c>
      <c r="J295" t="s">
        <v>176</v>
      </c>
      <c r="K295" t="s">
        <v>174</v>
      </c>
      <c r="L295">
        <v>1346</v>
      </c>
      <c r="N295">
        <v>1009</v>
      </c>
      <c r="O295" t="s">
        <v>175</v>
      </c>
      <c r="P295" t="s">
        <v>175</v>
      </c>
      <c r="Q295">
        <v>1</v>
      </c>
      <c r="W295">
        <v>0</v>
      </c>
      <c r="X295">
        <v>-2097101800</v>
      </c>
      <c r="Y295">
        <f t="shared" si="129"/>
        <v>0.3</v>
      </c>
      <c r="AA295">
        <v>111.58</v>
      </c>
      <c r="AB295">
        <v>0</v>
      </c>
      <c r="AC295">
        <v>0</v>
      </c>
      <c r="AD295">
        <v>0</v>
      </c>
      <c r="AE295">
        <v>31.08</v>
      </c>
      <c r="AF295">
        <v>0</v>
      </c>
      <c r="AG295">
        <v>0</v>
      </c>
      <c r="AH295">
        <v>0</v>
      </c>
      <c r="AI295">
        <v>3.59</v>
      </c>
      <c r="AJ295">
        <v>1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 t="s">
        <v>3</v>
      </c>
      <c r="AT295">
        <v>0.3</v>
      </c>
      <c r="AU295" t="s">
        <v>62</v>
      </c>
      <c r="AV295">
        <v>0</v>
      </c>
      <c r="AW295">
        <v>1</v>
      </c>
      <c r="AX295">
        <v>-1</v>
      </c>
      <c r="AY295">
        <v>0</v>
      </c>
      <c r="AZ295">
        <v>0</v>
      </c>
      <c r="BA295" t="s">
        <v>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ROUND(Y295*Source!I140,9)</f>
        <v>0.9</v>
      </c>
      <c r="CY295">
        <f t="shared" si="130"/>
        <v>111.58</v>
      </c>
      <c r="CZ295">
        <f t="shared" si="131"/>
        <v>31.08</v>
      </c>
      <c r="DA295">
        <f t="shared" si="132"/>
        <v>3.59</v>
      </c>
      <c r="DB295">
        <f t="shared" si="133"/>
        <v>9.32</v>
      </c>
      <c r="DC295">
        <f t="shared" si="134"/>
        <v>0</v>
      </c>
      <c r="DD295" t="s">
        <v>3</v>
      </c>
      <c r="DE295" t="s">
        <v>3</v>
      </c>
      <c r="DF295">
        <f t="shared" si="135"/>
        <v>100.42</v>
      </c>
      <c r="DG295">
        <f t="shared" si="136"/>
        <v>0</v>
      </c>
      <c r="DH295">
        <f t="shared" si="137"/>
        <v>0</v>
      </c>
      <c r="DI295">
        <f t="shared" si="115"/>
        <v>0</v>
      </c>
      <c r="DJ295">
        <f t="shared" si="138"/>
        <v>100.42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">
      <c r="A296">
        <f>ROW(Source!A140)</f>
        <v>140</v>
      </c>
      <c r="B296">
        <v>55929115</v>
      </c>
      <c r="C296">
        <v>55929468</v>
      </c>
      <c r="D296">
        <v>55459793</v>
      </c>
      <c r="E296">
        <v>1</v>
      </c>
      <c r="F296">
        <v>1</v>
      </c>
      <c r="G296">
        <v>1081</v>
      </c>
      <c r="H296">
        <v>3</v>
      </c>
      <c r="I296" t="s">
        <v>662</v>
      </c>
      <c r="J296" t="s">
        <v>663</v>
      </c>
      <c r="K296" t="s">
        <v>664</v>
      </c>
      <c r="L296">
        <v>1348</v>
      </c>
      <c r="N296">
        <v>1009</v>
      </c>
      <c r="O296" t="s">
        <v>538</v>
      </c>
      <c r="P296" t="s">
        <v>538</v>
      </c>
      <c r="Q296">
        <v>1000</v>
      </c>
      <c r="W296">
        <v>0</v>
      </c>
      <c r="X296">
        <v>-761454284</v>
      </c>
      <c r="Y296">
        <f t="shared" si="129"/>
        <v>6.0000000000000002E-5</v>
      </c>
      <c r="AA296">
        <v>1930745.04</v>
      </c>
      <c r="AB296">
        <v>0</v>
      </c>
      <c r="AC296">
        <v>0</v>
      </c>
      <c r="AD296">
        <v>0</v>
      </c>
      <c r="AE296">
        <v>64123.05</v>
      </c>
      <c r="AF296">
        <v>0</v>
      </c>
      <c r="AG296">
        <v>0</v>
      </c>
      <c r="AH296">
        <v>0</v>
      </c>
      <c r="AI296">
        <v>30.11</v>
      </c>
      <c r="AJ296">
        <v>1</v>
      </c>
      <c r="AK296">
        <v>1</v>
      </c>
      <c r="AL296">
        <v>1</v>
      </c>
      <c r="AM296">
        <v>2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6.0000000000000002E-5</v>
      </c>
      <c r="AU296" t="s">
        <v>62</v>
      </c>
      <c r="AV296">
        <v>0</v>
      </c>
      <c r="AW296">
        <v>2</v>
      </c>
      <c r="AX296">
        <v>55929509</v>
      </c>
      <c r="AY296">
        <v>1</v>
      </c>
      <c r="AZ296">
        <v>0</v>
      </c>
      <c r="BA296">
        <v>352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ROUND(Y296*Source!I140,9)</f>
        <v>1.8000000000000001E-4</v>
      </c>
      <c r="CY296">
        <f t="shared" si="130"/>
        <v>1930745.04</v>
      </c>
      <c r="CZ296">
        <f t="shared" si="131"/>
        <v>64123.05</v>
      </c>
      <c r="DA296">
        <f t="shared" si="132"/>
        <v>30.11</v>
      </c>
      <c r="DB296">
        <f t="shared" si="133"/>
        <v>3.85</v>
      </c>
      <c r="DC296">
        <f t="shared" si="134"/>
        <v>0</v>
      </c>
      <c r="DD296" t="s">
        <v>3</v>
      </c>
      <c r="DE296" t="s">
        <v>3</v>
      </c>
      <c r="DF296">
        <f t="shared" si="135"/>
        <v>347.53</v>
      </c>
      <c r="DG296">
        <f t="shared" si="136"/>
        <v>0</v>
      </c>
      <c r="DH296">
        <f t="shared" si="137"/>
        <v>0</v>
      </c>
      <c r="DI296">
        <f t="shared" si="115"/>
        <v>0</v>
      </c>
      <c r="DJ296">
        <f t="shared" si="138"/>
        <v>347.53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">
      <c r="A297">
        <f>ROW(Source!A140)</f>
        <v>140</v>
      </c>
      <c r="B297">
        <v>55929115</v>
      </c>
      <c r="C297">
        <v>55929468</v>
      </c>
      <c r="D297">
        <v>55459801</v>
      </c>
      <c r="E297">
        <v>1</v>
      </c>
      <c r="F297">
        <v>1</v>
      </c>
      <c r="G297">
        <v>1081</v>
      </c>
      <c r="H297">
        <v>3</v>
      </c>
      <c r="I297" t="s">
        <v>680</v>
      </c>
      <c r="J297" t="s">
        <v>681</v>
      </c>
      <c r="K297" t="s">
        <v>682</v>
      </c>
      <c r="L297">
        <v>1348</v>
      </c>
      <c r="N297">
        <v>1009</v>
      </c>
      <c r="O297" t="s">
        <v>538</v>
      </c>
      <c r="P297" t="s">
        <v>538</v>
      </c>
      <c r="Q297">
        <v>1000</v>
      </c>
      <c r="W297">
        <v>0</v>
      </c>
      <c r="X297">
        <v>-148386787</v>
      </c>
      <c r="Y297">
        <f t="shared" si="129"/>
        <v>1E-4</v>
      </c>
      <c r="AA297">
        <v>1195057.17</v>
      </c>
      <c r="AB297">
        <v>0</v>
      </c>
      <c r="AC297">
        <v>0</v>
      </c>
      <c r="AD297">
        <v>0</v>
      </c>
      <c r="AE297">
        <v>81241.14</v>
      </c>
      <c r="AF297">
        <v>0</v>
      </c>
      <c r="AG297">
        <v>0</v>
      </c>
      <c r="AH297">
        <v>0</v>
      </c>
      <c r="AI297">
        <v>14.71</v>
      </c>
      <c r="AJ297">
        <v>1</v>
      </c>
      <c r="AK297">
        <v>1</v>
      </c>
      <c r="AL297">
        <v>1</v>
      </c>
      <c r="AM297">
        <v>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1E-4</v>
      </c>
      <c r="AU297" t="s">
        <v>62</v>
      </c>
      <c r="AV297">
        <v>0</v>
      </c>
      <c r="AW297">
        <v>2</v>
      </c>
      <c r="AX297">
        <v>55929510</v>
      </c>
      <c r="AY297">
        <v>1</v>
      </c>
      <c r="AZ297">
        <v>0</v>
      </c>
      <c r="BA297">
        <v>353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v>0</v>
      </c>
      <c r="CX297">
        <f>ROUND(Y297*Source!I140,9)</f>
        <v>2.9999999999999997E-4</v>
      </c>
      <c r="CY297">
        <f t="shared" si="130"/>
        <v>1195057.17</v>
      </c>
      <c r="CZ297">
        <f t="shared" si="131"/>
        <v>81241.14</v>
      </c>
      <c r="DA297">
        <f t="shared" si="132"/>
        <v>14.71</v>
      </c>
      <c r="DB297">
        <f t="shared" si="133"/>
        <v>8.1199999999999992</v>
      </c>
      <c r="DC297">
        <f t="shared" si="134"/>
        <v>0</v>
      </c>
      <c r="DD297" t="s">
        <v>3</v>
      </c>
      <c r="DE297" t="s">
        <v>3</v>
      </c>
      <c r="DF297">
        <f t="shared" si="135"/>
        <v>358.52</v>
      </c>
      <c r="DG297">
        <f t="shared" si="136"/>
        <v>0</v>
      </c>
      <c r="DH297">
        <f t="shared" si="137"/>
        <v>0</v>
      </c>
      <c r="DI297">
        <f t="shared" si="115"/>
        <v>0</v>
      </c>
      <c r="DJ297">
        <f t="shared" si="138"/>
        <v>358.52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">
      <c r="A298">
        <f>ROW(Source!A140)</f>
        <v>140</v>
      </c>
      <c r="B298">
        <v>55929115</v>
      </c>
      <c r="C298">
        <v>55929468</v>
      </c>
      <c r="D298">
        <v>55482166</v>
      </c>
      <c r="E298">
        <v>1</v>
      </c>
      <c r="F298">
        <v>1</v>
      </c>
      <c r="G298">
        <v>1081</v>
      </c>
      <c r="H298">
        <v>3</v>
      </c>
      <c r="I298" t="s">
        <v>683</v>
      </c>
      <c r="J298" t="s">
        <v>684</v>
      </c>
      <c r="K298" t="s">
        <v>685</v>
      </c>
      <c r="L298">
        <v>1301</v>
      </c>
      <c r="N298">
        <v>1003</v>
      </c>
      <c r="O298" t="s">
        <v>486</v>
      </c>
      <c r="P298" t="s">
        <v>486</v>
      </c>
      <c r="Q298">
        <v>1</v>
      </c>
      <c r="W298">
        <v>0</v>
      </c>
      <c r="X298">
        <v>876831867</v>
      </c>
      <c r="Y298">
        <f t="shared" si="129"/>
        <v>5.91</v>
      </c>
      <c r="AA298">
        <v>4.76</v>
      </c>
      <c r="AB298">
        <v>0</v>
      </c>
      <c r="AC298">
        <v>0</v>
      </c>
      <c r="AD298">
        <v>0</v>
      </c>
      <c r="AE298">
        <v>0.69</v>
      </c>
      <c r="AF298">
        <v>0</v>
      </c>
      <c r="AG298">
        <v>0</v>
      </c>
      <c r="AH298">
        <v>0</v>
      </c>
      <c r="AI298">
        <v>6.9</v>
      </c>
      <c r="AJ298">
        <v>1</v>
      </c>
      <c r="AK298">
        <v>1</v>
      </c>
      <c r="AL298">
        <v>1</v>
      </c>
      <c r="AM298">
        <v>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5.91</v>
      </c>
      <c r="AU298" t="s">
        <v>62</v>
      </c>
      <c r="AV298">
        <v>0</v>
      </c>
      <c r="AW298">
        <v>2</v>
      </c>
      <c r="AX298">
        <v>55929511</v>
      </c>
      <c r="AY298">
        <v>1</v>
      </c>
      <c r="AZ298">
        <v>0</v>
      </c>
      <c r="BA298">
        <v>354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ROUND(Y298*Source!I140,9)</f>
        <v>17.73</v>
      </c>
      <c r="CY298">
        <f t="shared" si="130"/>
        <v>4.76</v>
      </c>
      <c r="CZ298">
        <f t="shared" si="131"/>
        <v>0.69</v>
      </c>
      <c r="DA298">
        <f t="shared" si="132"/>
        <v>6.9</v>
      </c>
      <c r="DB298">
        <f t="shared" si="133"/>
        <v>4.08</v>
      </c>
      <c r="DC298">
        <f t="shared" si="134"/>
        <v>0</v>
      </c>
      <c r="DD298" t="s">
        <v>3</v>
      </c>
      <c r="DE298" t="s">
        <v>3</v>
      </c>
      <c r="DF298">
        <f t="shared" si="135"/>
        <v>84.39</v>
      </c>
      <c r="DG298">
        <f t="shared" si="136"/>
        <v>0</v>
      </c>
      <c r="DH298">
        <f t="shared" si="137"/>
        <v>0</v>
      </c>
      <c r="DI298">
        <f t="shared" si="115"/>
        <v>0</v>
      </c>
      <c r="DJ298">
        <f t="shared" si="138"/>
        <v>84.39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">
      <c r="A299">
        <f>ROW(Source!A140)</f>
        <v>140</v>
      </c>
      <c r="B299">
        <v>55929115</v>
      </c>
      <c r="C299">
        <v>55929468</v>
      </c>
      <c r="D299">
        <v>55482233</v>
      </c>
      <c r="E299">
        <v>1</v>
      </c>
      <c r="F299">
        <v>1</v>
      </c>
      <c r="G299">
        <v>1081</v>
      </c>
      <c r="H299">
        <v>3</v>
      </c>
      <c r="I299" t="s">
        <v>686</v>
      </c>
      <c r="J299" t="s">
        <v>687</v>
      </c>
      <c r="K299" t="s">
        <v>688</v>
      </c>
      <c r="L299">
        <v>1346</v>
      </c>
      <c r="N299">
        <v>1009</v>
      </c>
      <c r="O299" t="s">
        <v>175</v>
      </c>
      <c r="P299" t="s">
        <v>175</v>
      </c>
      <c r="Q299">
        <v>1</v>
      </c>
      <c r="W299">
        <v>0</v>
      </c>
      <c r="X299">
        <v>1566362712</v>
      </c>
      <c r="Y299">
        <f t="shared" si="129"/>
        <v>0.02</v>
      </c>
      <c r="AA299">
        <v>3047.23</v>
      </c>
      <c r="AB299">
        <v>0</v>
      </c>
      <c r="AC299">
        <v>0</v>
      </c>
      <c r="AD299">
        <v>0</v>
      </c>
      <c r="AE299">
        <v>493.08</v>
      </c>
      <c r="AF299">
        <v>0</v>
      </c>
      <c r="AG299">
        <v>0</v>
      </c>
      <c r="AH299">
        <v>0</v>
      </c>
      <c r="AI299">
        <v>6.18</v>
      </c>
      <c r="AJ299">
        <v>1</v>
      </c>
      <c r="AK299">
        <v>1</v>
      </c>
      <c r="AL299">
        <v>1</v>
      </c>
      <c r="AM299">
        <v>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0.02</v>
      </c>
      <c r="AU299" t="s">
        <v>62</v>
      </c>
      <c r="AV299">
        <v>0</v>
      </c>
      <c r="AW299">
        <v>2</v>
      </c>
      <c r="AX299">
        <v>55929512</v>
      </c>
      <c r="AY299">
        <v>1</v>
      </c>
      <c r="AZ299">
        <v>0</v>
      </c>
      <c r="BA299">
        <v>355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ROUND(Y299*Source!I140,9)</f>
        <v>0.06</v>
      </c>
      <c r="CY299">
        <f t="shared" si="130"/>
        <v>3047.23</v>
      </c>
      <c r="CZ299">
        <f t="shared" si="131"/>
        <v>493.08</v>
      </c>
      <c r="DA299">
        <f t="shared" si="132"/>
        <v>6.18</v>
      </c>
      <c r="DB299">
        <f t="shared" si="133"/>
        <v>9.86</v>
      </c>
      <c r="DC299">
        <f t="shared" si="134"/>
        <v>0</v>
      </c>
      <c r="DD299" t="s">
        <v>3</v>
      </c>
      <c r="DE299" t="s">
        <v>3</v>
      </c>
      <c r="DF299">
        <f t="shared" si="135"/>
        <v>182.83</v>
      </c>
      <c r="DG299">
        <f t="shared" si="136"/>
        <v>0</v>
      </c>
      <c r="DH299">
        <f t="shared" si="137"/>
        <v>0</v>
      </c>
      <c r="DI299">
        <f t="shared" si="115"/>
        <v>0</v>
      </c>
      <c r="DJ299">
        <f t="shared" si="138"/>
        <v>182.83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">
      <c r="A300">
        <f>ROW(Source!A140)</f>
        <v>140</v>
      </c>
      <c r="B300">
        <v>55929115</v>
      </c>
      <c r="C300">
        <v>55929468</v>
      </c>
      <c r="D300">
        <v>55481799</v>
      </c>
      <c r="E300">
        <v>1</v>
      </c>
      <c r="F300">
        <v>1</v>
      </c>
      <c r="G300">
        <v>1081</v>
      </c>
      <c r="H300">
        <v>3</v>
      </c>
      <c r="I300" t="s">
        <v>689</v>
      </c>
      <c r="J300" t="s">
        <v>690</v>
      </c>
      <c r="K300" t="s">
        <v>691</v>
      </c>
      <c r="L300">
        <v>1355</v>
      </c>
      <c r="N300">
        <v>1010</v>
      </c>
      <c r="O300" t="s">
        <v>60</v>
      </c>
      <c r="P300" t="s">
        <v>60</v>
      </c>
      <c r="Q300">
        <v>100</v>
      </c>
      <c r="W300">
        <v>0</v>
      </c>
      <c r="X300">
        <v>-846071348</v>
      </c>
      <c r="Y300">
        <f t="shared" si="129"/>
        <v>0.04</v>
      </c>
      <c r="AA300">
        <v>2297.17</v>
      </c>
      <c r="AB300">
        <v>0</v>
      </c>
      <c r="AC300">
        <v>0</v>
      </c>
      <c r="AD300">
        <v>0</v>
      </c>
      <c r="AE300">
        <v>413.16</v>
      </c>
      <c r="AF300">
        <v>0</v>
      </c>
      <c r="AG300">
        <v>0</v>
      </c>
      <c r="AH300">
        <v>0</v>
      </c>
      <c r="AI300">
        <v>5.56</v>
      </c>
      <c r="AJ300">
        <v>1</v>
      </c>
      <c r="AK300">
        <v>1</v>
      </c>
      <c r="AL300">
        <v>1</v>
      </c>
      <c r="AM300">
        <v>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0.04</v>
      </c>
      <c r="AU300" t="s">
        <v>62</v>
      </c>
      <c r="AV300">
        <v>0</v>
      </c>
      <c r="AW300">
        <v>2</v>
      </c>
      <c r="AX300">
        <v>55929513</v>
      </c>
      <c r="AY300">
        <v>1</v>
      </c>
      <c r="AZ300">
        <v>0</v>
      </c>
      <c r="BA300">
        <v>356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ROUND(Y300*Source!I140,9)</f>
        <v>0.12</v>
      </c>
      <c r="CY300">
        <f t="shared" si="130"/>
        <v>2297.17</v>
      </c>
      <c r="CZ300">
        <f t="shared" si="131"/>
        <v>413.16</v>
      </c>
      <c r="DA300">
        <f t="shared" si="132"/>
        <v>5.56</v>
      </c>
      <c r="DB300">
        <f t="shared" si="133"/>
        <v>16.53</v>
      </c>
      <c r="DC300">
        <f t="shared" si="134"/>
        <v>0</v>
      </c>
      <c r="DD300" t="s">
        <v>3</v>
      </c>
      <c r="DE300" t="s">
        <v>3</v>
      </c>
      <c r="DF300">
        <f t="shared" si="135"/>
        <v>275.66000000000003</v>
      </c>
      <c r="DG300">
        <f t="shared" si="136"/>
        <v>0</v>
      </c>
      <c r="DH300">
        <f t="shared" si="137"/>
        <v>0</v>
      </c>
      <c r="DI300">
        <f t="shared" si="115"/>
        <v>0</v>
      </c>
      <c r="DJ300">
        <f t="shared" si="138"/>
        <v>275.66000000000003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">
      <c r="A301">
        <f>ROW(Source!A140)</f>
        <v>140</v>
      </c>
      <c r="B301">
        <v>55929115</v>
      </c>
      <c r="C301">
        <v>55929468</v>
      </c>
      <c r="D301">
        <v>0</v>
      </c>
      <c r="E301">
        <v>0</v>
      </c>
      <c r="F301">
        <v>1</v>
      </c>
      <c r="G301">
        <v>1081</v>
      </c>
      <c r="H301">
        <v>3</v>
      </c>
      <c r="I301" t="s">
        <v>781</v>
      </c>
      <c r="J301" t="s">
        <v>781</v>
      </c>
      <c r="K301" t="s">
        <v>241</v>
      </c>
      <c r="L301">
        <v>1371</v>
      </c>
      <c r="N301">
        <v>1013</v>
      </c>
      <c r="O301" t="s">
        <v>161</v>
      </c>
      <c r="P301" t="s">
        <v>161</v>
      </c>
      <c r="Q301">
        <v>1</v>
      </c>
      <c r="W301">
        <v>0</v>
      </c>
      <c r="X301">
        <v>-1543113563</v>
      </c>
      <c r="Y301">
        <f t="shared" si="129"/>
        <v>1</v>
      </c>
      <c r="AA301">
        <v>54118.99</v>
      </c>
      <c r="AB301">
        <v>0</v>
      </c>
      <c r="AC301">
        <v>0</v>
      </c>
      <c r="AD301">
        <v>0</v>
      </c>
      <c r="AE301">
        <v>7149.14</v>
      </c>
      <c r="AF301">
        <v>0</v>
      </c>
      <c r="AG301">
        <v>0</v>
      </c>
      <c r="AH301">
        <v>0</v>
      </c>
      <c r="AI301">
        <v>7.57</v>
      </c>
      <c r="AJ301">
        <v>1</v>
      </c>
      <c r="AK301">
        <v>1</v>
      </c>
      <c r="AL301">
        <v>1</v>
      </c>
      <c r="AM301">
        <v>0</v>
      </c>
      <c r="AN301">
        <v>0</v>
      </c>
      <c r="AO301">
        <v>0</v>
      </c>
      <c r="AP301">
        <v>1</v>
      </c>
      <c r="AQ301">
        <v>0</v>
      </c>
      <c r="AR301">
        <v>0</v>
      </c>
      <c r="AS301" t="s">
        <v>3</v>
      </c>
      <c r="AT301">
        <v>1</v>
      </c>
      <c r="AU301" t="s">
        <v>62</v>
      </c>
      <c r="AV301">
        <v>0</v>
      </c>
      <c r="AW301">
        <v>1</v>
      </c>
      <c r="AX301">
        <v>-1</v>
      </c>
      <c r="AY301">
        <v>0</v>
      </c>
      <c r="AZ301">
        <v>0</v>
      </c>
      <c r="BA301" t="s">
        <v>3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v>0</v>
      </c>
      <c r="CX301">
        <f>ROUND(Y301*Source!I140,9)</f>
        <v>3</v>
      </c>
      <c r="CY301">
        <f t="shared" si="130"/>
        <v>54118.99</v>
      </c>
      <c r="CZ301">
        <f t="shared" si="131"/>
        <v>7149.14</v>
      </c>
      <c r="DA301">
        <f t="shared" si="132"/>
        <v>7.57</v>
      </c>
      <c r="DB301">
        <f t="shared" si="133"/>
        <v>7149.14</v>
      </c>
      <c r="DC301">
        <f t="shared" si="134"/>
        <v>0</v>
      </c>
      <c r="DD301" t="s">
        <v>3</v>
      </c>
      <c r="DE301" t="s">
        <v>3</v>
      </c>
      <c r="DF301">
        <f t="shared" si="135"/>
        <v>162356.97</v>
      </c>
      <c r="DG301">
        <f t="shared" si="136"/>
        <v>0</v>
      </c>
      <c r="DH301">
        <f t="shared" si="137"/>
        <v>0</v>
      </c>
      <c r="DI301">
        <f t="shared" si="115"/>
        <v>0</v>
      </c>
      <c r="DJ301">
        <f t="shared" si="138"/>
        <v>162356.97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">
      <c r="A302">
        <f>ROW(Source!A140)</f>
        <v>140</v>
      </c>
      <c r="B302">
        <v>55929115</v>
      </c>
      <c r="C302">
        <v>55929468</v>
      </c>
      <c r="D302">
        <v>55424290</v>
      </c>
      <c r="E302">
        <v>1081</v>
      </c>
      <c r="F302">
        <v>1</v>
      </c>
      <c r="G302">
        <v>1081</v>
      </c>
      <c r="H302">
        <v>3</v>
      </c>
      <c r="I302" t="s">
        <v>692</v>
      </c>
      <c r="J302" t="s">
        <v>3</v>
      </c>
      <c r="K302" t="s">
        <v>693</v>
      </c>
      <c r="L302">
        <v>1348</v>
      </c>
      <c r="N302">
        <v>1009</v>
      </c>
      <c r="O302" t="s">
        <v>538</v>
      </c>
      <c r="P302" t="s">
        <v>538</v>
      </c>
      <c r="Q302">
        <v>1000</v>
      </c>
      <c r="W302">
        <v>0</v>
      </c>
      <c r="X302">
        <v>-783086922</v>
      </c>
      <c r="Y302">
        <f t="shared" si="129"/>
        <v>1E-3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9.84</v>
      </c>
      <c r="AJ302">
        <v>1</v>
      </c>
      <c r="AK302">
        <v>1</v>
      </c>
      <c r="AL302">
        <v>1</v>
      </c>
      <c r="AM302">
        <v>5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1E-3</v>
      </c>
      <c r="AU302" t="s">
        <v>62</v>
      </c>
      <c r="AV302">
        <v>0</v>
      </c>
      <c r="AW302">
        <v>2</v>
      </c>
      <c r="AX302">
        <v>55929517</v>
      </c>
      <c r="AY302">
        <v>1</v>
      </c>
      <c r="AZ302">
        <v>0</v>
      </c>
      <c r="BA302">
        <v>360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ROUND(Y302*Source!I140,9)</f>
        <v>3.0000000000000001E-3</v>
      </c>
      <c r="CY302">
        <f t="shared" si="130"/>
        <v>0</v>
      </c>
      <c r="CZ302">
        <f t="shared" si="131"/>
        <v>0</v>
      </c>
      <c r="DA302">
        <f t="shared" si="132"/>
        <v>9.84</v>
      </c>
      <c r="DB302">
        <f t="shared" si="133"/>
        <v>0</v>
      </c>
      <c r="DC302">
        <f t="shared" si="134"/>
        <v>0</v>
      </c>
      <c r="DD302" t="s">
        <v>3</v>
      </c>
      <c r="DE302" t="s">
        <v>3</v>
      </c>
      <c r="DF302">
        <f t="shared" si="135"/>
        <v>0</v>
      </c>
      <c r="DG302">
        <f t="shared" si="136"/>
        <v>0</v>
      </c>
      <c r="DH302">
        <f t="shared" si="137"/>
        <v>0</v>
      </c>
      <c r="DI302">
        <f t="shared" si="115"/>
        <v>0</v>
      </c>
      <c r="DJ302">
        <f t="shared" si="138"/>
        <v>0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">
      <c r="A303">
        <f>ROW(Source!A145)</f>
        <v>145</v>
      </c>
      <c r="B303">
        <v>55929113</v>
      </c>
      <c r="C303">
        <v>55929531</v>
      </c>
      <c r="D303">
        <v>55424304</v>
      </c>
      <c r="E303">
        <v>1081</v>
      </c>
      <c r="F303">
        <v>1</v>
      </c>
      <c r="G303">
        <v>1081</v>
      </c>
      <c r="H303">
        <v>1</v>
      </c>
      <c r="I303" t="s">
        <v>651</v>
      </c>
      <c r="J303" t="s">
        <v>3</v>
      </c>
      <c r="K303" t="s">
        <v>652</v>
      </c>
      <c r="L303">
        <v>1191</v>
      </c>
      <c r="N303">
        <v>1013</v>
      </c>
      <c r="O303" t="s">
        <v>653</v>
      </c>
      <c r="P303" t="s">
        <v>653</v>
      </c>
      <c r="Q303">
        <v>1</v>
      </c>
      <c r="W303">
        <v>0</v>
      </c>
      <c r="X303">
        <v>476480486</v>
      </c>
      <c r="Y303">
        <f>(AT303*1.2)</f>
        <v>6.24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-2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5.2</v>
      </c>
      <c r="AU303" t="s">
        <v>63</v>
      </c>
      <c r="AV303">
        <v>1</v>
      </c>
      <c r="AW303">
        <v>2</v>
      </c>
      <c r="AX303">
        <v>55929547</v>
      </c>
      <c r="AY303">
        <v>1</v>
      </c>
      <c r="AZ303">
        <v>0</v>
      </c>
      <c r="BA303">
        <v>361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U303">
        <f>ROUND(AT303*Source!I145*AH303*AL303,2)</f>
        <v>0</v>
      </c>
      <c r="CV303">
        <f>ROUND(Y303*Source!I145,9)</f>
        <v>18.72</v>
      </c>
      <c r="CW303">
        <v>0</v>
      </c>
      <c r="CX303">
        <f>ROUND(Y303*Source!I145,9)</f>
        <v>18.72</v>
      </c>
      <c r="CY303">
        <f>AD303</f>
        <v>0</v>
      </c>
      <c r="CZ303">
        <f>AH303</f>
        <v>0</v>
      </c>
      <c r="DA303">
        <f>AL303</f>
        <v>1</v>
      </c>
      <c r="DB303">
        <f>ROUND((ROUND(AT303*CZ303,2)*1.2),6)</f>
        <v>0</v>
      </c>
      <c r="DC303">
        <f>ROUND((ROUND(AT303*AG303,2)*1.2),6)</f>
        <v>0</v>
      </c>
      <c r="DD303" t="s">
        <v>3</v>
      </c>
      <c r="DE303" t="s">
        <v>3</v>
      </c>
      <c r="DF303">
        <f t="shared" ref="DF303:DF311" si="139">ROUND(ROUND(AE303,2)*CX303,2)</f>
        <v>0</v>
      </c>
      <c r="DG303">
        <f t="shared" si="136"/>
        <v>0</v>
      </c>
      <c r="DH303">
        <f t="shared" si="137"/>
        <v>0</v>
      </c>
      <c r="DI303">
        <f t="shared" si="115"/>
        <v>0</v>
      </c>
      <c r="DJ303">
        <f>DI303</f>
        <v>0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">
      <c r="A304">
        <f>ROW(Source!A145)</f>
        <v>145</v>
      </c>
      <c r="B304">
        <v>55929113</v>
      </c>
      <c r="C304">
        <v>55929531</v>
      </c>
      <c r="D304">
        <v>55489513</v>
      </c>
      <c r="E304">
        <v>1</v>
      </c>
      <c r="F304">
        <v>1</v>
      </c>
      <c r="G304">
        <v>1081</v>
      </c>
      <c r="H304">
        <v>2</v>
      </c>
      <c r="I304" t="s">
        <v>654</v>
      </c>
      <c r="J304" t="s">
        <v>655</v>
      </c>
      <c r="K304" t="s">
        <v>656</v>
      </c>
      <c r="L304">
        <v>1368</v>
      </c>
      <c r="N304">
        <v>1011</v>
      </c>
      <c r="O304" t="s">
        <v>657</v>
      </c>
      <c r="P304" t="s">
        <v>657</v>
      </c>
      <c r="Q304">
        <v>1</v>
      </c>
      <c r="W304">
        <v>0</v>
      </c>
      <c r="X304">
        <v>-1520980008</v>
      </c>
      <c r="Y304">
        <f>(AT304*1.2)</f>
        <v>0.24</v>
      </c>
      <c r="AA304">
        <v>0</v>
      </c>
      <c r="AB304">
        <v>120.23</v>
      </c>
      <c r="AC304">
        <v>13.21</v>
      </c>
      <c r="AD304">
        <v>0</v>
      </c>
      <c r="AE304">
        <v>0</v>
      </c>
      <c r="AF304">
        <v>114.83</v>
      </c>
      <c r="AG304">
        <v>12.62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-2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0.2</v>
      </c>
      <c r="AU304" t="s">
        <v>63</v>
      </c>
      <c r="AV304">
        <v>0</v>
      </c>
      <c r="AW304">
        <v>2</v>
      </c>
      <c r="AX304">
        <v>55929548</v>
      </c>
      <c r="AY304">
        <v>1</v>
      </c>
      <c r="AZ304">
        <v>0</v>
      </c>
      <c r="BA304">
        <v>362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f>ROUND(Y304*Source!I145*DO304,9)</f>
        <v>9.0863999999999994</v>
      </c>
      <c r="CX304">
        <f>ROUND(Y304*Source!I145,9)</f>
        <v>0.72</v>
      </c>
      <c r="CY304">
        <f>AB304</f>
        <v>120.23</v>
      </c>
      <c r="CZ304">
        <f>AF304</f>
        <v>114.83</v>
      </c>
      <c r="DA304">
        <f>AJ304</f>
        <v>1</v>
      </c>
      <c r="DB304">
        <f>ROUND((ROUND(AT304*CZ304,2)*1.2),6)</f>
        <v>27.564</v>
      </c>
      <c r="DC304">
        <f>ROUND((ROUND(AT304*AG304,2)*1.2),6)</f>
        <v>3.024</v>
      </c>
      <c r="DD304" t="s">
        <v>3</v>
      </c>
      <c r="DE304" t="s">
        <v>3</v>
      </c>
      <c r="DF304">
        <f t="shared" si="139"/>
        <v>0</v>
      </c>
      <c r="DG304">
        <f t="shared" si="136"/>
        <v>82.68</v>
      </c>
      <c r="DH304">
        <f t="shared" si="137"/>
        <v>9.09</v>
      </c>
      <c r="DI304">
        <f t="shared" si="115"/>
        <v>0</v>
      </c>
      <c r="DJ304">
        <f>DG304</f>
        <v>82.68</v>
      </c>
      <c r="DK304">
        <v>0</v>
      </c>
      <c r="DL304" t="s">
        <v>658</v>
      </c>
      <c r="DM304">
        <v>0</v>
      </c>
      <c r="DN304" t="s">
        <v>653</v>
      </c>
      <c r="DO304">
        <v>12.62</v>
      </c>
    </row>
    <row r="305" spans="1:119" x14ac:dyDescent="0.2">
      <c r="A305">
        <f>ROW(Source!A145)</f>
        <v>145</v>
      </c>
      <c r="B305">
        <v>55929113</v>
      </c>
      <c r="C305">
        <v>55929531</v>
      </c>
      <c r="D305">
        <v>55459261</v>
      </c>
      <c r="E305">
        <v>1</v>
      </c>
      <c r="F305">
        <v>1</v>
      </c>
      <c r="G305">
        <v>1081</v>
      </c>
      <c r="H305">
        <v>3</v>
      </c>
      <c r="I305" t="s">
        <v>665</v>
      </c>
      <c r="J305" t="s">
        <v>666</v>
      </c>
      <c r="K305" t="s">
        <v>667</v>
      </c>
      <c r="L305">
        <v>1348</v>
      </c>
      <c r="N305">
        <v>1009</v>
      </c>
      <c r="O305" t="s">
        <v>538</v>
      </c>
      <c r="P305" t="s">
        <v>538</v>
      </c>
      <c r="Q305">
        <v>1000</v>
      </c>
      <c r="W305">
        <v>0</v>
      </c>
      <c r="X305">
        <v>-2092697376</v>
      </c>
      <c r="Y305">
        <f>(AT305*1)</f>
        <v>5.0000000000000001E-4</v>
      </c>
      <c r="AA305">
        <v>1219.68</v>
      </c>
      <c r="AB305">
        <v>0</v>
      </c>
      <c r="AC305">
        <v>0</v>
      </c>
      <c r="AD305">
        <v>0</v>
      </c>
      <c r="AE305">
        <v>1219.68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-2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5.0000000000000001E-4</v>
      </c>
      <c r="AU305" t="s">
        <v>62</v>
      </c>
      <c r="AV305">
        <v>0</v>
      </c>
      <c r="AW305">
        <v>2</v>
      </c>
      <c r="AX305">
        <v>55929549</v>
      </c>
      <c r="AY305">
        <v>1</v>
      </c>
      <c r="AZ305">
        <v>0</v>
      </c>
      <c r="BA305">
        <v>363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ROUND(Y305*Source!I145,9)</f>
        <v>1.5E-3</v>
      </c>
      <c r="CY305">
        <f>AA305</f>
        <v>1219.68</v>
      </c>
      <c r="CZ305">
        <f>AE305</f>
        <v>1219.68</v>
      </c>
      <c r="DA305">
        <f>AI305</f>
        <v>1</v>
      </c>
      <c r="DB305">
        <f>ROUND((ROUND(AT305*CZ305,2)*1),6)</f>
        <v>0.61</v>
      </c>
      <c r="DC305">
        <f>ROUND((ROUND(AT305*AG305,2)*1),6)</f>
        <v>0</v>
      </c>
      <c r="DD305" t="s">
        <v>3</v>
      </c>
      <c r="DE305" t="s">
        <v>3</v>
      </c>
      <c r="DF305">
        <f t="shared" si="139"/>
        <v>1.83</v>
      </c>
      <c r="DG305">
        <f t="shared" si="136"/>
        <v>0</v>
      </c>
      <c r="DH305">
        <f t="shared" si="137"/>
        <v>0</v>
      </c>
      <c r="DI305">
        <f t="shared" si="115"/>
        <v>0</v>
      </c>
      <c r="DJ305">
        <f>DF305</f>
        <v>1.83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">
      <c r="A306">
        <f>ROW(Source!A145)</f>
        <v>145</v>
      </c>
      <c r="B306">
        <v>55929113</v>
      </c>
      <c r="C306">
        <v>55929531</v>
      </c>
      <c r="D306">
        <v>55459172</v>
      </c>
      <c r="E306">
        <v>1</v>
      </c>
      <c r="F306">
        <v>1</v>
      </c>
      <c r="G306">
        <v>1081</v>
      </c>
      <c r="H306">
        <v>3</v>
      </c>
      <c r="I306" t="s">
        <v>773</v>
      </c>
      <c r="J306" t="s">
        <v>774</v>
      </c>
      <c r="K306" t="s">
        <v>775</v>
      </c>
      <c r="L306">
        <v>1348</v>
      </c>
      <c r="N306">
        <v>1009</v>
      </c>
      <c r="O306" t="s">
        <v>538</v>
      </c>
      <c r="P306" t="s">
        <v>538</v>
      </c>
      <c r="Q306">
        <v>1000</v>
      </c>
      <c r="W306">
        <v>0</v>
      </c>
      <c r="X306">
        <v>-213196994</v>
      </c>
      <c r="Y306">
        <f>(AT306*1)</f>
        <v>6.9999999999999994E-5</v>
      </c>
      <c r="AA306">
        <v>23389.85</v>
      </c>
      <c r="AB306">
        <v>0</v>
      </c>
      <c r="AC306">
        <v>0</v>
      </c>
      <c r="AD306">
        <v>0</v>
      </c>
      <c r="AE306">
        <v>23389.85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-2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6.9999999999999994E-5</v>
      </c>
      <c r="AU306" t="s">
        <v>62</v>
      </c>
      <c r="AV306">
        <v>0</v>
      </c>
      <c r="AW306">
        <v>2</v>
      </c>
      <c r="AX306">
        <v>55929550</v>
      </c>
      <c r="AY306">
        <v>1</v>
      </c>
      <c r="AZ306">
        <v>0</v>
      </c>
      <c r="BA306">
        <v>364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ROUND(Y306*Source!I145,9)</f>
        <v>2.1000000000000001E-4</v>
      </c>
      <c r="CY306">
        <f>AA306</f>
        <v>23389.85</v>
      </c>
      <c r="CZ306">
        <f>AE306</f>
        <v>23389.85</v>
      </c>
      <c r="DA306">
        <f>AI306</f>
        <v>1</v>
      </c>
      <c r="DB306">
        <f>ROUND((ROUND(AT306*CZ306,2)*1),6)</f>
        <v>1.64</v>
      </c>
      <c r="DC306">
        <f>ROUND((ROUND(AT306*AG306,2)*1),6)</f>
        <v>0</v>
      </c>
      <c r="DD306" t="s">
        <v>3</v>
      </c>
      <c r="DE306" t="s">
        <v>3</v>
      </c>
      <c r="DF306">
        <f t="shared" si="139"/>
        <v>4.91</v>
      </c>
      <c r="DG306">
        <f t="shared" si="136"/>
        <v>0</v>
      </c>
      <c r="DH306">
        <f t="shared" si="137"/>
        <v>0</v>
      </c>
      <c r="DI306">
        <f t="shared" si="115"/>
        <v>0</v>
      </c>
      <c r="DJ306">
        <f>DF306</f>
        <v>4.91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">
      <c r="A307">
        <f>ROW(Source!A145)</f>
        <v>145</v>
      </c>
      <c r="B307">
        <v>55929113</v>
      </c>
      <c r="C307">
        <v>55929531</v>
      </c>
      <c r="D307">
        <v>55461880</v>
      </c>
      <c r="E307">
        <v>1</v>
      </c>
      <c r="F307">
        <v>1</v>
      </c>
      <c r="G307">
        <v>1081</v>
      </c>
      <c r="H307">
        <v>3</v>
      </c>
      <c r="I307" t="s">
        <v>776</v>
      </c>
      <c r="J307" t="s">
        <v>777</v>
      </c>
      <c r="K307" t="s">
        <v>778</v>
      </c>
      <c r="L307">
        <v>1355</v>
      </c>
      <c r="N307">
        <v>1010</v>
      </c>
      <c r="O307" t="s">
        <v>60</v>
      </c>
      <c r="P307" t="s">
        <v>60</v>
      </c>
      <c r="Q307">
        <v>100</v>
      </c>
      <c r="W307">
        <v>0</v>
      </c>
      <c r="X307">
        <v>1440323189</v>
      </c>
      <c r="Y307">
        <f>(AT307*1)</f>
        <v>0.12</v>
      </c>
      <c r="AA307">
        <v>10.89</v>
      </c>
      <c r="AB307">
        <v>0</v>
      </c>
      <c r="AC307">
        <v>0</v>
      </c>
      <c r="AD307">
        <v>0</v>
      </c>
      <c r="AE307">
        <v>10.89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1</v>
      </c>
      <c r="AL307">
        <v>1</v>
      </c>
      <c r="AM307">
        <v>-2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0.12</v>
      </c>
      <c r="AU307" t="s">
        <v>62</v>
      </c>
      <c r="AV307">
        <v>0</v>
      </c>
      <c r="AW307">
        <v>2</v>
      </c>
      <c r="AX307">
        <v>55929551</v>
      </c>
      <c r="AY307">
        <v>1</v>
      </c>
      <c r="AZ307">
        <v>0</v>
      </c>
      <c r="BA307">
        <v>365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ROUND(Y307*Source!I145,9)</f>
        <v>0.36</v>
      </c>
      <c r="CY307">
        <f>AA307</f>
        <v>10.89</v>
      </c>
      <c r="CZ307">
        <f>AE307</f>
        <v>10.89</v>
      </c>
      <c r="DA307">
        <f>AI307</f>
        <v>1</v>
      </c>
      <c r="DB307">
        <f>ROUND((ROUND(AT307*CZ307,2)*1),6)</f>
        <v>1.31</v>
      </c>
      <c r="DC307">
        <f>ROUND((ROUND(AT307*AG307,2)*1),6)</f>
        <v>0</v>
      </c>
      <c r="DD307" t="s">
        <v>3</v>
      </c>
      <c r="DE307" t="s">
        <v>3</v>
      </c>
      <c r="DF307">
        <f t="shared" si="139"/>
        <v>3.92</v>
      </c>
      <c r="DG307">
        <f t="shared" si="136"/>
        <v>0</v>
      </c>
      <c r="DH307">
        <f t="shared" si="137"/>
        <v>0</v>
      </c>
      <c r="DI307">
        <f t="shared" si="115"/>
        <v>0</v>
      </c>
      <c r="DJ307">
        <f>DF307</f>
        <v>3.92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">
      <c r="A308">
        <f>ROW(Source!A145)</f>
        <v>145</v>
      </c>
      <c r="B308">
        <v>55929113</v>
      </c>
      <c r="C308">
        <v>55929531</v>
      </c>
      <c r="D308">
        <v>0</v>
      </c>
      <c r="E308">
        <v>0</v>
      </c>
      <c r="F308">
        <v>1</v>
      </c>
      <c r="G308">
        <v>1081</v>
      </c>
      <c r="H308">
        <v>3</v>
      </c>
      <c r="I308" t="s">
        <v>782</v>
      </c>
      <c r="J308" t="s">
        <v>782</v>
      </c>
      <c r="K308" t="s">
        <v>246</v>
      </c>
      <c r="L308">
        <v>1371</v>
      </c>
      <c r="N308">
        <v>1013</v>
      </c>
      <c r="O308" t="s">
        <v>161</v>
      </c>
      <c r="P308" t="s">
        <v>161</v>
      </c>
      <c r="Q308">
        <v>1</v>
      </c>
      <c r="W308">
        <v>0</v>
      </c>
      <c r="X308">
        <v>1143983123</v>
      </c>
      <c r="Y308">
        <f>(AT308*1)</f>
        <v>1</v>
      </c>
      <c r="AA308">
        <v>1665.9</v>
      </c>
      <c r="AB308">
        <v>0</v>
      </c>
      <c r="AC308">
        <v>0</v>
      </c>
      <c r="AD308">
        <v>0</v>
      </c>
      <c r="AE308">
        <v>1665.9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1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0</v>
      </c>
      <c r="AS308" t="s">
        <v>3</v>
      </c>
      <c r="AT308">
        <v>1</v>
      </c>
      <c r="AU308" t="s">
        <v>62</v>
      </c>
      <c r="AV308">
        <v>0</v>
      </c>
      <c r="AW308">
        <v>1</v>
      </c>
      <c r="AX308">
        <v>-1</v>
      </c>
      <c r="AY308">
        <v>0</v>
      </c>
      <c r="AZ308">
        <v>0</v>
      </c>
      <c r="BA308" t="s">
        <v>3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ROUND(Y308*Source!I145,9)</f>
        <v>3</v>
      </c>
      <c r="CY308">
        <f>AA308</f>
        <v>1665.9</v>
      </c>
      <c r="CZ308">
        <f>AE308</f>
        <v>1665.9</v>
      </c>
      <c r="DA308">
        <f>AI308</f>
        <v>1</v>
      </c>
      <c r="DB308">
        <f>ROUND((ROUND(AT308*CZ308,2)*1),6)</f>
        <v>1665.9</v>
      </c>
      <c r="DC308">
        <f>ROUND((ROUND(AT308*AG308,2)*1),6)</f>
        <v>0</v>
      </c>
      <c r="DD308" t="s">
        <v>3</v>
      </c>
      <c r="DE308" t="s">
        <v>3</v>
      </c>
      <c r="DF308">
        <f t="shared" si="139"/>
        <v>4997.7</v>
      </c>
      <c r="DG308">
        <f t="shared" si="136"/>
        <v>0</v>
      </c>
      <c r="DH308">
        <f t="shared" si="137"/>
        <v>0</v>
      </c>
      <c r="DI308">
        <f t="shared" si="115"/>
        <v>0</v>
      </c>
      <c r="DJ308">
        <f>DF308</f>
        <v>4997.7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">
      <c r="A309">
        <f>ROW(Source!A145)</f>
        <v>145</v>
      </c>
      <c r="B309">
        <v>55929113</v>
      </c>
      <c r="C309">
        <v>55929531</v>
      </c>
      <c r="D309">
        <v>55424290</v>
      </c>
      <c r="E309">
        <v>1081</v>
      </c>
      <c r="F309">
        <v>1</v>
      </c>
      <c r="G309">
        <v>1081</v>
      </c>
      <c r="H309">
        <v>3</v>
      </c>
      <c r="I309" t="s">
        <v>692</v>
      </c>
      <c r="J309" t="s">
        <v>3</v>
      </c>
      <c r="K309" t="s">
        <v>693</v>
      </c>
      <c r="L309">
        <v>1348</v>
      </c>
      <c r="N309">
        <v>1009</v>
      </c>
      <c r="O309" t="s">
        <v>538</v>
      </c>
      <c r="P309" t="s">
        <v>538</v>
      </c>
      <c r="Q309">
        <v>1000</v>
      </c>
      <c r="W309">
        <v>0</v>
      </c>
      <c r="X309">
        <v>-783086922</v>
      </c>
      <c r="Y309">
        <f>(AT309*1)</f>
        <v>0.05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1</v>
      </c>
      <c r="AM309">
        <v>-2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0.05</v>
      </c>
      <c r="AU309" t="s">
        <v>62</v>
      </c>
      <c r="AV309">
        <v>0</v>
      </c>
      <c r="AW309">
        <v>2</v>
      </c>
      <c r="AX309">
        <v>55929553</v>
      </c>
      <c r="AY309">
        <v>1</v>
      </c>
      <c r="AZ309">
        <v>0</v>
      </c>
      <c r="BA309">
        <v>367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ROUND(Y309*Source!I145,9)</f>
        <v>0.15</v>
      </c>
      <c r="CY309">
        <f>AA309</f>
        <v>0</v>
      </c>
      <c r="CZ309">
        <f>AE309</f>
        <v>0</v>
      </c>
      <c r="DA309">
        <f>AI309</f>
        <v>1</v>
      </c>
      <c r="DB309">
        <f>ROUND((ROUND(AT309*CZ309,2)*1),6)</f>
        <v>0</v>
      </c>
      <c r="DC309">
        <f>ROUND((ROUND(AT309*AG309,2)*1),6)</f>
        <v>0</v>
      </c>
      <c r="DD309" t="s">
        <v>3</v>
      </c>
      <c r="DE309" t="s">
        <v>3</v>
      </c>
      <c r="DF309">
        <f t="shared" si="139"/>
        <v>0</v>
      </c>
      <c r="DG309">
        <f t="shared" si="136"/>
        <v>0</v>
      </c>
      <c r="DH309">
        <f t="shared" si="137"/>
        <v>0</v>
      </c>
      <c r="DI309">
        <f t="shared" si="115"/>
        <v>0</v>
      </c>
      <c r="DJ309">
        <f>DF309</f>
        <v>0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">
      <c r="A310">
        <f>ROW(Source!A146)</f>
        <v>146</v>
      </c>
      <c r="B310">
        <v>55929115</v>
      </c>
      <c r="C310">
        <v>55929531</v>
      </c>
      <c r="D310">
        <v>55424304</v>
      </c>
      <c r="E310">
        <v>1081</v>
      </c>
      <c r="F310">
        <v>1</v>
      </c>
      <c r="G310">
        <v>1081</v>
      </c>
      <c r="H310">
        <v>1</v>
      </c>
      <c r="I310" t="s">
        <v>651</v>
      </c>
      <c r="J310" t="s">
        <v>3</v>
      </c>
      <c r="K310" t="s">
        <v>652</v>
      </c>
      <c r="L310">
        <v>1191</v>
      </c>
      <c r="N310">
        <v>1013</v>
      </c>
      <c r="O310" t="s">
        <v>653</v>
      </c>
      <c r="P310" t="s">
        <v>653</v>
      </c>
      <c r="Q310">
        <v>1</v>
      </c>
      <c r="W310">
        <v>0</v>
      </c>
      <c r="X310">
        <v>476480486</v>
      </c>
      <c r="Y310">
        <f>(AT310*1.2)</f>
        <v>6.24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1</v>
      </c>
      <c r="AK310">
        <v>1</v>
      </c>
      <c r="AL310">
        <v>1</v>
      </c>
      <c r="AM310">
        <v>5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5.2</v>
      </c>
      <c r="AU310" t="s">
        <v>63</v>
      </c>
      <c r="AV310">
        <v>1</v>
      </c>
      <c r="AW310">
        <v>2</v>
      </c>
      <c r="AX310">
        <v>55929547</v>
      </c>
      <c r="AY310">
        <v>1</v>
      </c>
      <c r="AZ310">
        <v>0</v>
      </c>
      <c r="BA310">
        <v>368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U310">
        <f>ROUND(AT310*Source!I146*AH310*AL310,2)</f>
        <v>0</v>
      </c>
      <c r="CV310">
        <f>ROUND(Y310*Source!I146,9)</f>
        <v>18.72</v>
      </c>
      <c r="CW310">
        <v>0</v>
      </c>
      <c r="CX310">
        <f>ROUND(Y310*Source!I146,9)</f>
        <v>18.72</v>
      </c>
      <c r="CY310">
        <f>AD310</f>
        <v>0</v>
      </c>
      <c r="CZ310">
        <f>AH310</f>
        <v>0</v>
      </c>
      <c r="DA310">
        <f>AL310</f>
        <v>1</v>
      </c>
      <c r="DB310">
        <f>ROUND((ROUND(AT310*CZ310,2)*1.2),6)</f>
        <v>0</v>
      </c>
      <c r="DC310">
        <f>ROUND((ROUND(AT310*AG310,2)*1.2),6)</f>
        <v>0</v>
      </c>
      <c r="DD310" t="s">
        <v>3</v>
      </c>
      <c r="DE310" t="s">
        <v>3</v>
      </c>
      <c r="DF310">
        <f t="shared" si="139"/>
        <v>0</v>
      </c>
      <c r="DG310">
        <f t="shared" si="136"/>
        <v>0</v>
      </c>
      <c r="DH310">
        <f t="shared" si="137"/>
        <v>0</v>
      </c>
      <c r="DI310">
        <f t="shared" si="115"/>
        <v>0</v>
      </c>
      <c r="DJ310">
        <f>DI310</f>
        <v>0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">
      <c r="A311">
        <f>ROW(Source!A146)</f>
        <v>146</v>
      </c>
      <c r="B311">
        <v>55929115</v>
      </c>
      <c r="C311">
        <v>55929531</v>
      </c>
      <c r="D311">
        <v>55489513</v>
      </c>
      <c r="E311">
        <v>1</v>
      </c>
      <c r="F311">
        <v>1</v>
      </c>
      <c r="G311">
        <v>1081</v>
      </c>
      <c r="H311">
        <v>2</v>
      </c>
      <c r="I311" t="s">
        <v>654</v>
      </c>
      <c r="J311" t="s">
        <v>655</v>
      </c>
      <c r="K311" t="s">
        <v>656</v>
      </c>
      <c r="L311">
        <v>1368</v>
      </c>
      <c r="N311">
        <v>1011</v>
      </c>
      <c r="O311" t="s">
        <v>657</v>
      </c>
      <c r="P311" t="s">
        <v>657</v>
      </c>
      <c r="Q311">
        <v>1</v>
      </c>
      <c r="W311">
        <v>0</v>
      </c>
      <c r="X311">
        <v>-1520980008</v>
      </c>
      <c r="Y311">
        <f>(AT311*1.2)</f>
        <v>0.24</v>
      </c>
      <c r="AA311">
        <v>0</v>
      </c>
      <c r="AB311">
        <v>1942.87</v>
      </c>
      <c r="AC311">
        <v>744.56</v>
      </c>
      <c r="AD311">
        <v>0</v>
      </c>
      <c r="AE311">
        <v>0</v>
      </c>
      <c r="AF311">
        <v>114.83</v>
      </c>
      <c r="AG311">
        <v>12.62</v>
      </c>
      <c r="AH311">
        <v>0</v>
      </c>
      <c r="AI311">
        <v>1</v>
      </c>
      <c r="AJ311">
        <v>16.16</v>
      </c>
      <c r="AK311">
        <v>56.35</v>
      </c>
      <c r="AL311">
        <v>1</v>
      </c>
      <c r="AM311">
        <v>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0.2</v>
      </c>
      <c r="AU311" t="s">
        <v>63</v>
      </c>
      <c r="AV311">
        <v>0</v>
      </c>
      <c r="AW311">
        <v>2</v>
      </c>
      <c r="AX311">
        <v>55929548</v>
      </c>
      <c r="AY311">
        <v>1</v>
      </c>
      <c r="AZ311">
        <v>0</v>
      </c>
      <c r="BA311">
        <v>369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f>ROUND(Y311*Source!I146*DO311,9)</f>
        <v>9.0863999999999994</v>
      </c>
      <c r="CX311">
        <f>ROUND(Y311*Source!I146,9)</f>
        <v>0.72</v>
      </c>
      <c r="CY311">
        <f>AB311</f>
        <v>1942.87</v>
      </c>
      <c r="CZ311">
        <f>AF311</f>
        <v>114.83</v>
      </c>
      <c r="DA311">
        <f>AJ311</f>
        <v>16.16</v>
      </c>
      <c r="DB311">
        <f>ROUND((ROUND(AT311*CZ311,2)*1.2),6)</f>
        <v>27.564</v>
      </c>
      <c r="DC311">
        <f>ROUND((ROUND(AT311*AG311,2)*1.2),6)</f>
        <v>3.024</v>
      </c>
      <c r="DD311" t="s">
        <v>3</v>
      </c>
      <c r="DE311" t="s">
        <v>3</v>
      </c>
      <c r="DF311">
        <f t="shared" si="139"/>
        <v>0</v>
      </c>
      <c r="DG311">
        <f>ROUND(ROUND(AF311*AJ311,2)*CX311,2)</f>
        <v>1336.07</v>
      </c>
      <c r="DH311">
        <f>ROUND(ROUND(AG311*AK311,2)*CX311,2)</f>
        <v>512.02</v>
      </c>
      <c r="DI311">
        <f t="shared" si="115"/>
        <v>0</v>
      </c>
      <c r="DJ311">
        <f>DG311</f>
        <v>1336.07</v>
      </c>
      <c r="DK311">
        <v>0</v>
      </c>
      <c r="DL311" t="s">
        <v>658</v>
      </c>
      <c r="DM311">
        <v>0</v>
      </c>
      <c r="DN311" t="s">
        <v>653</v>
      </c>
      <c r="DO311">
        <v>12.62</v>
      </c>
    </row>
    <row r="312" spans="1:119" x14ac:dyDescent="0.2">
      <c r="A312">
        <f>ROW(Source!A146)</f>
        <v>146</v>
      </c>
      <c r="B312">
        <v>55929115</v>
      </c>
      <c r="C312">
        <v>55929531</v>
      </c>
      <c r="D312">
        <v>55459261</v>
      </c>
      <c r="E312">
        <v>1</v>
      </c>
      <c r="F312">
        <v>1</v>
      </c>
      <c r="G312">
        <v>1081</v>
      </c>
      <c r="H312">
        <v>3</v>
      </c>
      <c r="I312" t="s">
        <v>665</v>
      </c>
      <c r="J312" t="s">
        <v>666</v>
      </c>
      <c r="K312" t="s">
        <v>667</v>
      </c>
      <c r="L312">
        <v>1348</v>
      </c>
      <c r="N312">
        <v>1009</v>
      </c>
      <c r="O312" t="s">
        <v>538</v>
      </c>
      <c r="P312" t="s">
        <v>538</v>
      </c>
      <c r="Q312">
        <v>1000</v>
      </c>
      <c r="W312">
        <v>0</v>
      </c>
      <c r="X312">
        <v>-2092697376</v>
      </c>
      <c r="Y312">
        <f>(AT312*1)</f>
        <v>5.0000000000000001E-4</v>
      </c>
      <c r="AA312">
        <v>7305.88</v>
      </c>
      <c r="AB312">
        <v>0</v>
      </c>
      <c r="AC312">
        <v>0</v>
      </c>
      <c r="AD312">
        <v>0</v>
      </c>
      <c r="AE312">
        <v>1219.68</v>
      </c>
      <c r="AF312">
        <v>0</v>
      </c>
      <c r="AG312">
        <v>0</v>
      </c>
      <c r="AH312">
        <v>0</v>
      </c>
      <c r="AI312">
        <v>5.99</v>
      </c>
      <c r="AJ312">
        <v>1</v>
      </c>
      <c r="AK312">
        <v>1</v>
      </c>
      <c r="AL312">
        <v>1</v>
      </c>
      <c r="AM312">
        <v>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5.0000000000000001E-4</v>
      </c>
      <c r="AU312" t="s">
        <v>62</v>
      </c>
      <c r="AV312">
        <v>0</v>
      </c>
      <c r="AW312">
        <v>2</v>
      </c>
      <c r="AX312">
        <v>55929549</v>
      </c>
      <c r="AY312">
        <v>1</v>
      </c>
      <c r="AZ312">
        <v>0</v>
      </c>
      <c r="BA312">
        <v>370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ROUND(Y312*Source!I146,9)</f>
        <v>1.5E-3</v>
      </c>
      <c r="CY312">
        <f>AA312</f>
        <v>7305.88</v>
      </c>
      <c r="CZ312">
        <f>AE312</f>
        <v>1219.68</v>
      </c>
      <c r="DA312">
        <f>AI312</f>
        <v>5.99</v>
      </c>
      <c r="DB312">
        <f>ROUND((ROUND(AT312*CZ312,2)*1),6)</f>
        <v>0.61</v>
      </c>
      <c r="DC312">
        <f>ROUND((ROUND(AT312*AG312,2)*1),6)</f>
        <v>0</v>
      </c>
      <c r="DD312" t="s">
        <v>3</v>
      </c>
      <c r="DE312" t="s">
        <v>3</v>
      </c>
      <c r="DF312">
        <f>ROUND(ROUND(AE312*AI312,2)*CX312,2)</f>
        <v>10.96</v>
      </c>
      <c r="DG312">
        <f t="shared" ref="DG312:DG320" si="140">ROUND(ROUND(AF312,2)*CX312,2)</f>
        <v>0</v>
      </c>
      <c r="DH312">
        <f t="shared" ref="DH312:DH320" si="141">ROUND(ROUND(AG312,2)*CX312,2)</f>
        <v>0</v>
      </c>
      <c r="DI312">
        <f t="shared" si="115"/>
        <v>0</v>
      </c>
      <c r="DJ312">
        <f>DF312</f>
        <v>10.96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">
      <c r="A313">
        <f>ROW(Source!A146)</f>
        <v>146</v>
      </c>
      <c r="B313">
        <v>55929115</v>
      </c>
      <c r="C313">
        <v>55929531</v>
      </c>
      <c r="D313">
        <v>55459172</v>
      </c>
      <c r="E313">
        <v>1</v>
      </c>
      <c r="F313">
        <v>1</v>
      </c>
      <c r="G313">
        <v>1081</v>
      </c>
      <c r="H313">
        <v>3</v>
      </c>
      <c r="I313" t="s">
        <v>773</v>
      </c>
      <c r="J313" t="s">
        <v>774</v>
      </c>
      <c r="K313" t="s">
        <v>775</v>
      </c>
      <c r="L313">
        <v>1348</v>
      </c>
      <c r="N313">
        <v>1009</v>
      </c>
      <c r="O313" t="s">
        <v>538</v>
      </c>
      <c r="P313" t="s">
        <v>538</v>
      </c>
      <c r="Q313">
        <v>1000</v>
      </c>
      <c r="W313">
        <v>0</v>
      </c>
      <c r="X313">
        <v>-213196994</v>
      </c>
      <c r="Y313">
        <f>(AT313*1)</f>
        <v>6.9999999999999994E-5</v>
      </c>
      <c r="AA313">
        <v>59410.22</v>
      </c>
      <c r="AB313">
        <v>0</v>
      </c>
      <c r="AC313">
        <v>0</v>
      </c>
      <c r="AD313">
        <v>0</v>
      </c>
      <c r="AE313">
        <v>23389.85</v>
      </c>
      <c r="AF313">
        <v>0</v>
      </c>
      <c r="AG313">
        <v>0</v>
      </c>
      <c r="AH313">
        <v>0</v>
      </c>
      <c r="AI313">
        <v>2.54</v>
      </c>
      <c r="AJ313">
        <v>1</v>
      </c>
      <c r="AK313">
        <v>1</v>
      </c>
      <c r="AL313">
        <v>1</v>
      </c>
      <c r="AM313">
        <v>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6.9999999999999994E-5</v>
      </c>
      <c r="AU313" t="s">
        <v>62</v>
      </c>
      <c r="AV313">
        <v>0</v>
      </c>
      <c r="AW313">
        <v>2</v>
      </c>
      <c r="AX313">
        <v>55929550</v>
      </c>
      <c r="AY313">
        <v>1</v>
      </c>
      <c r="AZ313">
        <v>0</v>
      </c>
      <c r="BA313">
        <v>371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v>0</v>
      </c>
      <c r="CX313">
        <f>ROUND(Y313*Source!I146,9)</f>
        <v>2.1000000000000001E-4</v>
      </c>
      <c r="CY313">
        <f>AA313</f>
        <v>59410.22</v>
      </c>
      <c r="CZ313">
        <f>AE313</f>
        <v>23389.85</v>
      </c>
      <c r="DA313">
        <f>AI313</f>
        <v>2.54</v>
      </c>
      <c r="DB313">
        <f>ROUND((ROUND(AT313*CZ313,2)*1),6)</f>
        <v>1.64</v>
      </c>
      <c r="DC313">
        <f>ROUND((ROUND(AT313*AG313,2)*1),6)</f>
        <v>0</v>
      </c>
      <c r="DD313" t="s">
        <v>3</v>
      </c>
      <c r="DE313" t="s">
        <v>3</v>
      </c>
      <c r="DF313">
        <f>ROUND(ROUND(AE313*AI313,2)*CX313,2)</f>
        <v>12.48</v>
      </c>
      <c r="DG313">
        <f t="shared" si="140"/>
        <v>0</v>
      </c>
      <c r="DH313">
        <f t="shared" si="141"/>
        <v>0</v>
      </c>
      <c r="DI313">
        <f t="shared" si="115"/>
        <v>0</v>
      </c>
      <c r="DJ313">
        <f>DF313</f>
        <v>12.48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">
      <c r="A314">
        <f>ROW(Source!A146)</f>
        <v>146</v>
      </c>
      <c r="B314">
        <v>55929115</v>
      </c>
      <c r="C314">
        <v>55929531</v>
      </c>
      <c r="D314">
        <v>55461880</v>
      </c>
      <c r="E314">
        <v>1</v>
      </c>
      <c r="F314">
        <v>1</v>
      </c>
      <c r="G314">
        <v>1081</v>
      </c>
      <c r="H314">
        <v>3</v>
      </c>
      <c r="I314" t="s">
        <v>776</v>
      </c>
      <c r="J314" t="s">
        <v>777</v>
      </c>
      <c r="K314" t="s">
        <v>778</v>
      </c>
      <c r="L314">
        <v>1355</v>
      </c>
      <c r="N314">
        <v>1010</v>
      </c>
      <c r="O314" t="s">
        <v>60</v>
      </c>
      <c r="P314" t="s">
        <v>60</v>
      </c>
      <c r="Q314">
        <v>100</v>
      </c>
      <c r="W314">
        <v>0</v>
      </c>
      <c r="X314">
        <v>1440323189</v>
      </c>
      <c r="Y314">
        <f>(AT314*1)</f>
        <v>0.12</v>
      </c>
      <c r="AA314">
        <v>78.52</v>
      </c>
      <c r="AB314">
        <v>0</v>
      </c>
      <c r="AC314">
        <v>0</v>
      </c>
      <c r="AD314">
        <v>0</v>
      </c>
      <c r="AE314">
        <v>10.89</v>
      </c>
      <c r="AF314">
        <v>0</v>
      </c>
      <c r="AG314">
        <v>0</v>
      </c>
      <c r="AH314">
        <v>0</v>
      </c>
      <c r="AI314">
        <v>7.21</v>
      </c>
      <c r="AJ314">
        <v>1</v>
      </c>
      <c r="AK314">
        <v>1</v>
      </c>
      <c r="AL314">
        <v>1</v>
      </c>
      <c r="AM314">
        <v>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0.12</v>
      </c>
      <c r="AU314" t="s">
        <v>62</v>
      </c>
      <c r="AV314">
        <v>0</v>
      </c>
      <c r="AW314">
        <v>2</v>
      </c>
      <c r="AX314">
        <v>55929551</v>
      </c>
      <c r="AY314">
        <v>1</v>
      </c>
      <c r="AZ314">
        <v>0</v>
      </c>
      <c r="BA314">
        <v>372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v>0</v>
      </c>
      <c r="CX314">
        <f>ROUND(Y314*Source!I146,9)</f>
        <v>0.36</v>
      </c>
      <c r="CY314">
        <f>AA314</f>
        <v>78.52</v>
      </c>
      <c r="CZ314">
        <f>AE314</f>
        <v>10.89</v>
      </c>
      <c r="DA314">
        <f>AI314</f>
        <v>7.21</v>
      </c>
      <c r="DB314">
        <f>ROUND((ROUND(AT314*CZ314,2)*1),6)</f>
        <v>1.31</v>
      </c>
      <c r="DC314">
        <f>ROUND((ROUND(AT314*AG314,2)*1),6)</f>
        <v>0</v>
      </c>
      <c r="DD314" t="s">
        <v>3</v>
      </c>
      <c r="DE314" t="s">
        <v>3</v>
      </c>
      <c r="DF314">
        <f>ROUND(ROUND(AE314*AI314,2)*CX314,2)</f>
        <v>28.27</v>
      </c>
      <c r="DG314">
        <f t="shared" si="140"/>
        <v>0</v>
      </c>
      <c r="DH314">
        <f t="shared" si="141"/>
        <v>0</v>
      </c>
      <c r="DI314">
        <f t="shared" si="115"/>
        <v>0</v>
      </c>
      <c r="DJ314">
        <f>DF314</f>
        <v>28.27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">
      <c r="A315">
        <f>ROW(Source!A146)</f>
        <v>146</v>
      </c>
      <c r="B315">
        <v>55929115</v>
      </c>
      <c r="C315">
        <v>55929531</v>
      </c>
      <c r="D315">
        <v>0</v>
      </c>
      <c r="E315">
        <v>0</v>
      </c>
      <c r="F315">
        <v>1</v>
      </c>
      <c r="G315">
        <v>1081</v>
      </c>
      <c r="H315">
        <v>3</v>
      </c>
      <c r="I315" t="s">
        <v>782</v>
      </c>
      <c r="J315" t="s">
        <v>782</v>
      </c>
      <c r="K315" t="s">
        <v>246</v>
      </c>
      <c r="L315">
        <v>1371</v>
      </c>
      <c r="N315">
        <v>1013</v>
      </c>
      <c r="O315" t="s">
        <v>161</v>
      </c>
      <c r="P315" t="s">
        <v>161</v>
      </c>
      <c r="Q315">
        <v>1</v>
      </c>
      <c r="W315">
        <v>0</v>
      </c>
      <c r="X315">
        <v>1143983123</v>
      </c>
      <c r="Y315">
        <f>(AT315*1)</f>
        <v>1</v>
      </c>
      <c r="AA315">
        <v>12610.86</v>
      </c>
      <c r="AB315">
        <v>0</v>
      </c>
      <c r="AC315">
        <v>0</v>
      </c>
      <c r="AD315">
        <v>0</v>
      </c>
      <c r="AE315">
        <v>1665.9</v>
      </c>
      <c r="AF315">
        <v>0</v>
      </c>
      <c r="AG315">
        <v>0</v>
      </c>
      <c r="AH315">
        <v>0</v>
      </c>
      <c r="AI315">
        <v>7.57</v>
      </c>
      <c r="AJ315">
        <v>1</v>
      </c>
      <c r="AK315">
        <v>1</v>
      </c>
      <c r="AL315">
        <v>1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 t="s">
        <v>3</v>
      </c>
      <c r="AT315">
        <v>1</v>
      </c>
      <c r="AU315" t="s">
        <v>62</v>
      </c>
      <c r="AV315">
        <v>0</v>
      </c>
      <c r="AW315">
        <v>1</v>
      </c>
      <c r="AX315">
        <v>-1</v>
      </c>
      <c r="AY315">
        <v>0</v>
      </c>
      <c r="AZ315">
        <v>0</v>
      </c>
      <c r="BA315" t="s">
        <v>3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v>0</v>
      </c>
      <c r="CX315">
        <f>ROUND(Y315*Source!I146,9)</f>
        <v>3</v>
      </c>
      <c r="CY315">
        <f>AA315</f>
        <v>12610.86</v>
      </c>
      <c r="CZ315">
        <f>AE315</f>
        <v>1665.9</v>
      </c>
      <c r="DA315">
        <f>AI315</f>
        <v>7.57</v>
      </c>
      <c r="DB315">
        <f>ROUND((ROUND(AT315*CZ315,2)*1),6)</f>
        <v>1665.9</v>
      </c>
      <c r="DC315">
        <f>ROUND((ROUND(AT315*AG315,2)*1),6)</f>
        <v>0</v>
      </c>
      <c r="DD315" t="s">
        <v>3</v>
      </c>
      <c r="DE315" t="s">
        <v>3</v>
      </c>
      <c r="DF315">
        <f>ROUND(ROUND(AE315*AI315,2)*CX315,2)</f>
        <v>37832.58</v>
      </c>
      <c r="DG315">
        <f t="shared" si="140"/>
        <v>0</v>
      </c>
      <c r="DH315">
        <f t="shared" si="141"/>
        <v>0</v>
      </c>
      <c r="DI315">
        <f t="shared" si="115"/>
        <v>0</v>
      </c>
      <c r="DJ315">
        <f>DF315</f>
        <v>37832.58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">
      <c r="A316">
        <f>ROW(Source!A146)</f>
        <v>146</v>
      </c>
      <c r="B316">
        <v>55929115</v>
      </c>
      <c r="C316">
        <v>55929531</v>
      </c>
      <c r="D316">
        <v>55424290</v>
      </c>
      <c r="E316">
        <v>1081</v>
      </c>
      <c r="F316">
        <v>1</v>
      </c>
      <c r="G316">
        <v>1081</v>
      </c>
      <c r="H316">
        <v>3</v>
      </c>
      <c r="I316" t="s">
        <v>692</v>
      </c>
      <c r="J316" t="s">
        <v>3</v>
      </c>
      <c r="K316" t="s">
        <v>693</v>
      </c>
      <c r="L316">
        <v>1348</v>
      </c>
      <c r="N316">
        <v>1009</v>
      </c>
      <c r="O316" t="s">
        <v>538</v>
      </c>
      <c r="P316" t="s">
        <v>538</v>
      </c>
      <c r="Q316">
        <v>1000</v>
      </c>
      <c r="W316">
        <v>0</v>
      </c>
      <c r="X316">
        <v>-783086922</v>
      </c>
      <c r="Y316">
        <f>(AT316*1)</f>
        <v>0.05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9.84</v>
      </c>
      <c r="AJ316">
        <v>1</v>
      </c>
      <c r="AK316">
        <v>1</v>
      </c>
      <c r="AL316">
        <v>1</v>
      </c>
      <c r="AM316">
        <v>5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0.05</v>
      </c>
      <c r="AU316" t="s">
        <v>62</v>
      </c>
      <c r="AV316">
        <v>0</v>
      </c>
      <c r="AW316">
        <v>2</v>
      </c>
      <c r="AX316">
        <v>55929553</v>
      </c>
      <c r="AY316">
        <v>1</v>
      </c>
      <c r="AZ316">
        <v>0</v>
      </c>
      <c r="BA316">
        <v>374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ROUND(Y316*Source!I146,9)</f>
        <v>0.15</v>
      </c>
      <c r="CY316">
        <f>AA316</f>
        <v>0</v>
      </c>
      <c r="CZ316">
        <f>AE316</f>
        <v>0</v>
      </c>
      <c r="DA316">
        <f>AI316</f>
        <v>9.84</v>
      </c>
      <c r="DB316">
        <f>ROUND((ROUND(AT316*CZ316,2)*1),6)</f>
        <v>0</v>
      </c>
      <c r="DC316">
        <f>ROUND((ROUND(AT316*AG316,2)*1),6)</f>
        <v>0</v>
      </c>
      <c r="DD316" t="s">
        <v>3</v>
      </c>
      <c r="DE316" t="s">
        <v>3</v>
      </c>
      <c r="DF316">
        <f>ROUND(ROUND(AE316*AI316,2)*CX316,2)</f>
        <v>0</v>
      </c>
      <c r="DG316">
        <f t="shared" si="140"/>
        <v>0</v>
      </c>
      <c r="DH316">
        <f t="shared" si="141"/>
        <v>0</v>
      </c>
      <c r="DI316">
        <f t="shared" si="115"/>
        <v>0</v>
      </c>
      <c r="DJ316">
        <f>DF316</f>
        <v>0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">
      <c r="A317">
        <f>ROW(Source!A149)</f>
        <v>149</v>
      </c>
      <c r="B317">
        <v>55929113</v>
      </c>
      <c r="C317">
        <v>55929564</v>
      </c>
      <c r="D317">
        <v>55424304</v>
      </c>
      <c r="E317">
        <v>1081</v>
      </c>
      <c r="F317">
        <v>1</v>
      </c>
      <c r="G317">
        <v>1081</v>
      </c>
      <c r="H317">
        <v>1</v>
      </c>
      <c r="I317" t="s">
        <v>651</v>
      </c>
      <c r="J317" t="s">
        <v>3</v>
      </c>
      <c r="K317" t="s">
        <v>652</v>
      </c>
      <c r="L317">
        <v>1191</v>
      </c>
      <c r="N317">
        <v>1013</v>
      </c>
      <c r="O317" t="s">
        <v>653</v>
      </c>
      <c r="P317" t="s">
        <v>653</v>
      </c>
      <c r="Q317">
        <v>1</v>
      </c>
      <c r="W317">
        <v>0</v>
      </c>
      <c r="X317">
        <v>476480486</v>
      </c>
      <c r="Y317">
        <f>(AT317*1.2)</f>
        <v>1.236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-2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1.03</v>
      </c>
      <c r="AU317" t="s">
        <v>63</v>
      </c>
      <c r="AV317">
        <v>1</v>
      </c>
      <c r="AW317">
        <v>2</v>
      </c>
      <c r="AX317">
        <v>55929572</v>
      </c>
      <c r="AY317">
        <v>1</v>
      </c>
      <c r="AZ317">
        <v>0</v>
      </c>
      <c r="BA317">
        <v>375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U317">
        <f>ROUND(AT317*Source!I149*AH317*AL317,2)</f>
        <v>0</v>
      </c>
      <c r="CV317">
        <f>ROUND(Y317*Source!I149,9)</f>
        <v>3.7080000000000002</v>
      </c>
      <c r="CW317">
        <v>0</v>
      </c>
      <c r="CX317">
        <f>ROUND(Y317*Source!I149,9)</f>
        <v>3.7080000000000002</v>
      </c>
      <c r="CY317">
        <f>AD317</f>
        <v>0</v>
      </c>
      <c r="CZ317">
        <f>AH317</f>
        <v>0</v>
      </c>
      <c r="DA317">
        <f>AL317</f>
        <v>1</v>
      </c>
      <c r="DB317">
        <f>ROUND((ROUND(AT317*CZ317,2)*1.2),6)</f>
        <v>0</v>
      </c>
      <c r="DC317">
        <f>ROUND((ROUND(AT317*AG317,2)*1.2),6)</f>
        <v>0</v>
      </c>
      <c r="DD317" t="s">
        <v>3</v>
      </c>
      <c r="DE317" t="s">
        <v>3</v>
      </c>
      <c r="DF317">
        <f>ROUND(ROUND(AE317,2)*CX317,2)</f>
        <v>0</v>
      </c>
      <c r="DG317">
        <f t="shared" si="140"/>
        <v>0</v>
      </c>
      <c r="DH317">
        <f t="shared" si="141"/>
        <v>0</v>
      </c>
      <c r="DI317">
        <f t="shared" si="115"/>
        <v>0</v>
      </c>
      <c r="DJ317">
        <f>DI317</f>
        <v>0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">
      <c r="A318">
        <f>ROW(Source!A149)</f>
        <v>149</v>
      </c>
      <c r="B318">
        <v>55929113</v>
      </c>
      <c r="C318">
        <v>55929564</v>
      </c>
      <c r="D318">
        <v>55490209</v>
      </c>
      <c r="E318">
        <v>1</v>
      </c>
      <c r="F318">
        <v>1</v>
      </c>
      <c r="G318">
        <v>1081</v>
      </c>
      <c r="H318">
        <v>2</v>
      </c>
      <c r="I318" t="s">
        <v>694</v>
      </c>
      <c r="J318" t="s">
        <v>695</v>
      </c>
      <c r="K318" t="s">
        <v>696</v>
      </c>
      <c r="L318">
        <v>1368</v>
      </c>
      <c r="N318">
        <v>1011</v>
      </c>
      <c r="O318" t="s">
        <v>657</v>
      </c>
      <c r="P318" t="s">
        <v>657</v>
      </c>
      <c r="Q318">
        <v>1</v>
      </c>
      <c r="W318">
        <v>0</v>
      </c>
      <c r="X318">
        <v>874612079</v>
      </c>
      <c r="Y318">
        <f>(AT318*1.2)</f>
        <v>7.1999999999999998E-3</v>
      </c>
      <c r="AA318">
        <v>0</v>
      </c>
      <c r="AB318">
        <v>87.01</v>
      </c>
      <c r="AC318">
        <v>13.21</v>
      </c>
      <c r="AD318">
        <v>0</v>
      </c>
      <c r="AE318">
        <v>0</v>
      </c>
      <c r="AF318">
        <v>83.1</v>
      </c>
      <c r="AG318">
        <v>12.62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-2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6.0000000000000001E-3</v>
      </c>
      <c r="AU318" t="s">
        <v>63</v>
      </c>
      <c r="AV318">
        <v>0</v>
      </c>
      <c r="AW318">
        <v>2</v>
      </c>
      <c r="AX318">
        <v>55929573</v>
      </c>
      <c r="AY318">
        <v>1</v>
      </c>
      <c r="AZ318">
        <v>0</v>
      </c>
      <c r="BA318">
        <v>376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f>ROUND(Y318*Source!I149*DO318,9)</f>
        <v>0.272592</v>
      </c>
      <c r="CX318">
        <f>ROUND(Y318*Source!I149,9)</f>
        <v>2.1600000000000001E-2</v>
      </c>
      <c r="CY318">
        <f>AB318</f>
        <v>87.01</v>
      </c>
      <c r="CZ318">
        <f>AF318</f>
        <v>83.1</v>
      </c>
      <c r="DA318">
        <f>AJ318</f>
        <v>1</v>
      </c>
      <c r="DB318">
        <f>ROUND((ROUND(AT318*CZ318,2)*1.2),6)</f>
        <v>0.6</v>
      </c>
      <c r="DC318">
        <f>ROUND((ROUND(AT318*AG318,2)*1.2),6)</f>
        <v>9.6000000000000002E-2</v>
      </c>
      <c r="DD318" t="s">
        <v>3</v>
      </c>
      <c r="DE318" t="s">
        <v>3</v>
      </c>
      <c r="DF318">
        <f>ROUND(ROUND(AE318,2)*CX318,2)</f>
        <v>0</v>
      </c>
      <c r="DG318">
        <f t="shared" si="140"/>
        <v>1.79</v>
      </c>
      <c r="DH318">
        <f t="shared" si="141"/>
        <v>0.27</v>
      </c>
      <c r="DI318">
        <f t="shared" si="115"/>
        <v>0</v>
      </c>
      <c r="DJ318">
        <f>DG318</f>
        <v>1.79</v>
      </c>
      <c r="DK318">
        <v>0</v>
      </c>
      <c r="DL318" t="s">
        <v>658</v>
      </c>
      <c r="DM318">
        <v>0</v>
      </c>
      <c r="DN318" t="s">
        <v>653</v>
      </c>
      <c r="DO318">
        <v>12.62</v>
      </c>
    </row>
    <row r="319" spans="1:119" x14ac:dyDescent="0.2">
      <c r="A319">
        <f>ROW(Source!A149)</f>
        <v>149</v>
      </c>
      <c r="B319">
        <v>55929113</v>
      </c>
      <c r="C319">
        <v>55929564</v>
      </c>
      <c r="D319">
        <v>0</v>
      </c>
      <c r="E319">
        <v>0</v>
      </c>
      <c r="F319">
        <v>1</v>
      </c>
      <c r="G319">
        <v>1081</v>
      </c>
      <c r="H319">
        <v>3</v>
      </c>
      <c r="I319" t="s">
        <v>783</v>
      </c>
      <c r="J319" t="s">
        <v>783</v>
      </c>
      <c r="K319" t="s">
        <v>251</v>
      </c>
      <c r="L319">
        <v>1371</v>
      </c>
      <c r="N319">
        <v>1013</v>
      </c>
      <c r="O319" t="s">
        <v>161</v>
      </c>
      <c r="P319" t="s">
        <v>161</v>
      </c>
      <c r="Q319">
        <v>1</v>
      </c>
      <c r="W319">
        <v>0</v>
      </c>
      <c r="X319">
        <v>-1724725326</v>
      </c>
      <c r="Y319">
        <f>(AT319*1)</f>
        <v>1</v>
      </c>
      <c r="AA319">
        <v>395.81</v>
      </c>
      <c r="AB319">
        <v>0</v>
      </c>
      <c r="AC319">
        <v>0</v>
      </c>
      <c r="AD319">
        <v>0</v>
      </c>
      <c r="AE319">
        <v>395.81</v>
      </c>
      <c r="AF319">
        <v>0</v>
      </c>
      <c r="AG319">
        <v>0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0</v>
      </c>
      <c r="AS319" t="s">
        <v>3</v>
      </c>
      <c r="AT319">
        <v>1</v>
      </c>
      <c r="AU319" t="s">
        <v>62</v>
      </c>
      <c r="AV319">
        <v>0</v>
      </c>
      <c r="AW319">
        <v>1</v>
      </c>
      <c r="AX319">
        <v>-1</v>
      </c>
      <c r="AY319">
        <v>0</v>
      </c>
      <c r="AZ319">
        <v>0</v>
      </c>
      <c r="BA319" t="s">
        <v>3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v>0</v>
      </c>
      <c r="CX319">
        <f>ROUND(Y319*Source!I149,9)</f>
        <v>3</v>
      </c>
      <c r="CY319">
        <f>AA319</f>
        <v>395.81</v>
      </c>
      <c r="CZ319">
        <f>AE319</f>
        <v>395.81</v>
      </c>
      <c r="DA319">
        <f>AI319</f>
        <v>1</v>
      </c>
      <c r="DB319">
        <f>ROUND((ROUND(AT319*CZ319,2)*1),6)</f>
        <v>395.81</v>
      </c>
      <c r="DC319">
        <f>ROUND((ROUND(AT319*AG319,2)*1),6)</f>
        <v>0</v>
      </c>
      <c r="DD319" t="s">
        <v>3</v>
      </c>
      <c r="DE319" t="s">
        <v>3</v>
      </c>
      <c r="DF319">
        <f>ROUND(ROUND(AE319,2)*CX319,2)</f>
        <v>1187.43</v>
      </c>
      <c r="DG319">
        <f t="shared" si="140"/>
        <v>0</v>
      </c>
      <c r="DH319">
        <f t="shared" si="141"/>
        <v>0</v>
      </c>
      <c r="DI319">
        <f t="shared" si="115"/>
        <v>0</v>
      </c>
      <c r="DJ319">
        <f>DF319</f>
        <v>1187.43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">
      <c r="A320">
        <f>ROW(Source!A150)</f>
        <v>150</v>
      </c>
      <c r="B320">
        <v>55929115</v>
      </c>
      <c r="C320">
        <v>55929564</v>
      </c>
      <c r="D320">
        <v>55424304</v>
      </c>
      <c r="E320">
        <v>1081</v>
      </c>
      <c r="F320">
        <v>1</v>
      </c>
      <c r="G320">
        <v>1081</v>
      </c>
      <c r="H320">
        <v>1</v>
      </c>
      <c r="I320" t="s">
        <v>651</v>
      </c>
      <c r="J320" t="s">
        <v>3</v>
      </c>
      <c r="K320" t="s">
        <v>652</v>
      </c>
      <c r="L320">
        <v>1191</v>
      </c>
      <c r="N320">
        <v>1013</v>
      </c>
      <c r="O320" t="s">
        <v>653</v>
      </c>
      <c r="P320" t="s">
        <v>653</v>
      </c>
      <c r="Q320">
        <v>1</v>
      </c>
      <c r="W320">
        <v>0</v>
      </c>
      <c r="X320">
        <v>476480486</v>
      </c>
      <c r="Y320">
        <f>(AT320*1.2)</f>
        <v>1.236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5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1.03</v>
      </c>
      <c r="AU320" t="s">
        <v>63</v>
      </c>
      <c r="AV320">
        <v>1</v>
      </c>
      <c r="AW320">
        <v>2</v>
      </c>
      <c r="AX320">
        <v>55929572</v>
      </c>
      <c r="AY320">
        <v>1</v>
      </c>
      <c r="AZ320">
        <v>0</v>
      </c>
      <c r="BA320">
        <v>378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U320">
        <f>ROUND(AT320*Source!I150*AH320*AL320,2)</f>
        <v>0</v>
      </c>
      <c r="CV320">
        <f>ROUND(Y320*Source!I150,9)</f>
        <v>3.7080000000000002</v>
      </c>
      <c r="CW320">
        <v>0</v>
      </c>
      <c r="CX320">
        <f>ROUND(Y320*Source!I150,9)</f>
        <v>3.7080000000000002</v>
      </c>
      <c r="CY320">
        <f>AD320</f>
        <v>0</v>
      </c>
      <c r="CZ320">
        <f>AH320</f>
        <v>0</v>
      </c>
      <c r="DA320">
        <f>AL320</f>
        <v>1</v>
      </c>
      <c r="DB320">
        <f>ROUND((ROUND(AT320*CZ320,2)*1.2),6)</f>
        <v>0</v>
      </c>
      <c r="DC320">
        <f>ROUND((ROUND(AT320*AG320,2)*1.2),6)</f>
        <v>0</v>
      </c>
      <c r="DD320" t="s">
        <v>3</v>
      </c>
      <c r="DE320" t="s">
        <v>3</v>
      </c>
      <c r="DF320">
        <f>ROUND(ROUND(AE320,2)*CX320,2)</f>
        <v>0</v>
      </c>
      <c r="DG320">
        <f t="shared" si="140"/>
        <v>0</v>
      </c>
      <c r="DH320">
        <f t="shared" si="141"/>
        <v>0</v>
      </c>
      <c r="DI320">
        <f t="shared" si="115"/>
        <v>0</v>
      </c>
      <c r="DJ320">
        <f>DI320</f>
        <v>0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">
      <c r="A321">
        <f>ROW(Source!A150)</f>
        <v>150</v>
      </c>
      <c r="B321">
        <v>55929115</v>
      </c>
      <c r="C321">
        <v>55929564</v>
      </c>
      <c r="D321">
        <v>55490209</v>
      </c>
      <c r="E321">
        <v>1</v>
      </c>
      <c r="F321">
        <v>1</v>
      </c>
      <c r="G321">
        <v>1081</v>
      </c>
      <c r="H321">
        <v>2</v>
      </c>
      <c r="I321" t="s">
        <v>694</v>
      </c>
      <c r="J321" t="s">
        <v>695</v>
      </c>
      <c r="K321" t="s">
        <v>696</v>
      </c>
      <c r="L321">
        <v>1368</v>
      </c>
      <c r="N321">
        <v>1011</v>
      </c>
      <c r="O321" t="s">
        <v>657</v>
      </c>
      <c r="P321" t="s">
        <v>657</v>
      </c>
      <c r="Q321">
        <v>1</v>
      </c>
      <c r="W321">
        <v>0</v>
      </c>
      <c r="X321">
        <v>874612079</v>
      </c>
      <c r="Y321">
        <f>(AT321*1.2)</f>
        <v>7.1999999999999998E-3</v>
      </c>
      <c r="AA321">
        <v>0</v>
      </c>
      <c r="AB321">
        <v>1485.19</v>
      </c>
      <c r="AC321">
        <v>744.56</v>
      </c>
      <c r="AD321">
        <v>0</v>
      </c>
      <c r="AE321">
        <v>0</v>
      </c>
      <c r="AF321">
        <v>83.1</v>
      </c>
      <c r="AG321">
        <v>12.62</v>
      </c>
      <c r="AH321">
        <v>0</v>
      </c>
      <c r="AI321">
        <v>1</v>
      </c>
      <c r="AJ321">
        <v>17.07</v>
      </c>
      <c r="AK321">
        <v>56.35</v>
      </c>
      <c r="AL321">
        <v>1</v>
      </c>
      <c r="AM321">
        <v>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6.0000000000000001E-3</v>
      </c>
      <c r="AU321" t="s">
        <v>63</v>
      </c>
      <c r="AV321">
        <v>0</v>
      </c>
      <c r="AW321">
        <v>2</v>
      </c>
      <c r="AX321">
        <v>55929573</v>
      </c>
      <c r="AY321">
        <v>1</v>
      </c>
      <c r="AZ321">
        <v>0</v>
      </c>
      <c r="BA321">
        <v>379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f>ROUND(Y321*Source!I150*DO321,9)</f>
        <v>0.272592</v>
      </c>
      <c r="CX321">
        <f>ROUND(Y321*Source!I150,9)</f>
        <v>2.1600000000000001E-2</v>
      </c>
      <c r="CY321">
        <f>AB321</f>
        <v>1485.19</v>
      </c>
      <c r="CZ321">
        <f>AF321</f>
        <v>83.1</v>
      </c>
      <c r="DA321">
        <f>AJ321</f>
        <v>17.07</v>
      </c>
      <c r="DB321">
        <f>ROUND((ROUND(AT321*CZ321,2)*1.2),6)</f>
        <v>0.6</v>
      </c>
      <c r="DC321">
        <f>ROUND((ROUND(AT321*AG321,2)*1.2),6)</f>
        <v>9.6000000000000002E-2</v>
      </c>
      <c r="DD321" t="s">
        <v>3</v>
      </c>
      <c r="DE321" t="s">
        <v>3</v>
      </c>
      <c r="DF321">
        <f>ROUND(ROUND(AE321,2)*CX321,2)</f>
        <v>0</v>
      </c>
      <c r="DG321">
        <f>ROUND(ROUND(AF321*AJ321,2)*CX321,2)</f>
        <v>30.64</v>
      </c>
      <c r="DH321">
        <f>ROUND(ROUND(AG321*AK321,2)*CX321,2)</f>
        <v>15.36</v>
      </c>
      <c r="DI321">
        <f t="shared" ref="DI321:DI384" si="142">ROUND(ROUND(AH321,2)*CX321,2)</f>
        <v>0</v>
      </c>
      <c r="DJ321">
        <f>DG321</f>
        <v>30.64</v>
      </c>
      <c r="DK321">
        <v>0</v>
      </c>
      <c r="DL321" t="s">
        <v>658</v>
      </c>
      <c r="DM321">
        <v>0</v>
      </c>
      <c r="DN321" t="s">
        <v>653</v>
      </c>
      <c r="DO321">
        <v>12.62</v>
      </c>
    </row>
    <row r="322" spans="1:119" x14ac:dyDescent="0.2">
      <c r="A322">
        <f>ROW(Source!A150)</f>
        <v>150</v>
      </c>
      <c r="B322">
        <v>55929115</v>
      </c>
      <c r="C322">
        <v>55929564</v>
      </c>
      <c r="D322">
        <v>0</v>
      </c>
      <c r="E322">
        <v>0</v>
      </c>
      <c r="F322">
        <v>1</v>
      </c>
      <c r="G322">
        <v>1081</v>
      </c>
      <c r="H322">
        <v>3</v>
      </c>
      <c r="I322" t="s">
        <v>783</v>
      </c>
      <c r="J322" t="s">
        <v>783</v>
      </c>
      <c r="K322" t="s">
        <v>251</v>
      </c>
      <c r="L322">
        <v>1371</v>
      </c>
      <c r="N322">
        <v>1013</v>
      </c>
      <c r="O322" t="s">
        <v>161</v>
      </c>
      <c r="P322" t="s">
        <v>161</v>
      </c>
      <c r="Q322">
        <v>1</v>
      </c>
      <c r="W322">
        <v>0</v>
      </c>
      <c r="X322">
        <v>-1724725326</v>
      </c>
      <c r="Y322">
        <f>(AT322*1)</f>
        <v>1</v>
      </c>
      <c r="AA322">
        <v>2996.28</v>
      </c>
      <c r="AB322">
        <v>0</v>
      </c>
      <c r="AC322">
        <v>0</v>
      </c>
      <c r="AD322">
        <v>0</v>
      </c>
      <c r="AE322">
        <v>395.81</v>
      </c>
      <c r="AF322">
        <v>0</v>
      </c>
      <c r="AG322">
        <v>0</v>
      </c>
      <c r="AH322">
        <v>0</v>
      </c>
      <c r="AI322">
        <v>7.57</v>
      </c>
      <c r="AJ322">
        <v>1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 t="s">
        <v>3</v>
      </c>
      <c r="AT322">
        <v>1</v>
      </c>
      <c r="AU322" t="s">
        <v>62</v>
      </c>
      <c r="AV322">
        <v>0</v>
      </c>
      <c r="AW322">
        <v>1</v>
      </c>
      <c r="AX322">
        <v>-1</v>
      </c>
      <c r="AY322">
        <v>0</v>
      </c>
      <c r="AZ322">
        <v>0</v>
      </c>
      <c r="BA322" t="s">
        <v>3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ROUND(Y322*Source!I150,9)</f>
        <v>3</v>
      </c>
      <c r="CY322">
        <f>AA322</f>
        <v>2996.28</v>
      </c>
      <c r="CZ322">
        <f>AE322</f>
        <v>395.81</v>
      </c>
      <c r="DA322">
        <f>AI322</f>
        <v>7.57</v>
      </c>
      <c r="DB322">
        <f>ROUND((ROUND(AT322*CZ322,2)*1),6)</f>
        <v>395.81</v>
      </c>
      <c r="DC322">
        <f>ROUND((ROUND(AT322*AG322,2)*1),6)</f>
        <v>0</v>
      </c>
      <c r="DD322" t="s">
        <v>3</v>
      </c>
      <c r="DE322" t="s">
        <v>3</v>
      </c>
      <c r="DF322">
        <f>ROUND(ROUND(AE322*AI322,2)*CX322,2)</f>
        <v>8988.84</v>
      </c>
      <c r="DG322">
        <f t="shared" ref="DG322:DG330" si="143">ROUND(ROUND(AF322,2)*CX322,2)</f>
        <v>0</v>
      </c>
      <c r="DH322">
        <f t="shared" ref="DH322:DH354" si="144">ROUND(ROUND(AG322,2)*CX322,2)</f>
        <v>0</v>
      </c>
      <c r="DI322">
        <f t="shared" si="142"/>
        <v>0</v>
      </c>
      <c r="DJ322">
        <f>DF322</f>
        <v>8988.84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">
      <c r="A323">
        <f>ROW(Source!A153)</f>
        <v>153</v>
      </c>
      <c r="B323">
        <v>55929113</v>
      </c>
      <c r="C323">
        <v>55929772</v>
      </c>
      <c r="D323">
        <v>55424304</v>
      </c>
      <c r="E323">
        <v>1081</v>
      </c>
      <c r="F323">
        <v>1</v>
      </c>
      <c r="G323">
        <v>1081</v>
      </c>
      <c r="H323">
        <v>1</v>
      </c>
      <c r="I323" t="s">
        <v>651</v>
      </c>
      <c r="J323" t="s">
        <v>3</v>
      </c>
      <c r="K323" t="s">
        <v>652</v>
      </c>
      <c r="L323">
        <v>1191</v>
      </c>
      <c r="N323">
        <v>1013</v>
      </c>
      <c r="O323" t="s">
        <v>653</v>
      </c>
      <c r="P323" t="s">
        <v>653</v>
      </c>
      <c r="Q323">
        <v>1</v>
      </c>
      <c r="W323">
        <v>0</v>
      </c>
      <c r="X323">
        <v>476480486</v>
      </c>
      <c r="Y323">
        <f>(AT323*1.2)</f>
        <v>2.2440000000000002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-2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1.87</v>
      </c>
      <c r="AU323" t="s">
        <v>63</v>
      </c>
      <c r="AV323">
        <v>1</v>
      </c>
      <c r="AW323">
        <v>2</v>
      </c>
      <c r="AX323">
        <v>55929773</v>
      </c>
      <c r="AY323">
        <v>1</v>
      </c>
      <c r="AZ323">
        <v>0</v>
      </c>
      <c r="BA323">
        <v>381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U323">
        <f>ROUND(AT323*Source!I153*AH323*AL323,2)</f>
        <v>0</v>
      </c>
      <c r="CV323">
        <f>ROUND(Y323*Source!I153,9)</f>
        <v>6.7320000000000002</v>
      </c>
      <c r="CW323">
        <v>0</v>
      </c>
      <c r="CX323">
        <f>ROUND(Y323*Source!I153,9)</f>
        <v>6.7320000000000002</v>
      </c>
      <c r="CY323">
        <f>AD323</f>
        <v>0</v>
      </c>
      <c r="CZ323">
        <f>AH323</f>
        <v>0</v>
      </c>
      <c r="DA323">
        <f>AL323</f>
        <v>1</v>
      </c>
      <c r="DB323">
        <f>ROUND((ROUND(AT323*CZ323,2)*1.2),6)</f>
        <v>0</v>
      </c>
      <c r="DC323">
        <f>ROUND((ROUND(AT323*AG323,2)*1.2),6)</f>
        <v>0</v>
      </c>
      <c r="DD323" t="s">
        <v>3</v>
      </c>
      <c r="DE323" t="s">
        <v>3</v>
      </c>
      <c r="DF323">
        <f t="shared" ref="DF323:DF332" si="145">ROUND(ROUND(AE323,2)*CX323,2)</f>
        <v>0</v>
      </c>
      <c r="DG323">
        <f t="shared" si="143"/>
        <v>0</v>
      </c>
      <c r="DH323">
        <f t="shared" si="144"/>
        <v>0</v>
      </c>
      <c r="DI323">
        <f t="shared" si="142"/>
        <v>0</v>
      </c>
      <c r="DJ323">
        <f>DI323</f>
        <v>0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">
      <c r="A324">
        <f>ROW(Source!A153)</f>
        <v>153</v>
      </c>
      <c r="B324">
        <v>55929113</v>
      </c>
      <c r="C324">
        <v>55929772</v>
      </c>
      <c r="D324">
        <v>55490167</v>
      </c>
      <c r="E324">
        <v>1</v>
      </c>
      <c r="F324">
        <v>1</v>
      </c>
      <c r="G324">
        <v>1081</v>
      </c>
      <c r="H324">
        <v>2</v>
      </c>
      <c r="I324" t="s">
        <v>697</v>
      </c>
      <c r="J324" t="s">
        <v>698</v>
      </c>
      <c r="K324" t="s">
        <v>699</v>
      </c>
      <c r="L324">
        <v>1368</v>
      </c>
      <c r="N324">
        <v>1011</v>
      </c>
      <c r="O324" t="s">
        <v>657</v>
      </c>
      <c r="P324" t="s">
        <v>657</v>
      </c>
      <c r="Q324">
        <v>1</v>
      </c>
      <c r="W324">
        <v>0</v>
      </c>
      <c r="X324">
        <v>2086907475</v>
      </c>
      <c r="Y324">
        <f>(AT324*1.2)</f>
        <v>0.13200000000000001</v>
      </c>
      <c r="AA324">
        <v>0</v>
      </c>
      <c r="AB324">
        <v>7.94</v>
      </c>
      <c r="AC324">
        <v>0</v>
      </c>
      <c r="AD324">
        <v>0</v>
      </c>
      <c r="AE324">
        <v>0</v>
      </c>
      <c r="AF324">
        <v>7.44</v>
      </c>
      <c r="AG324">
        <v>0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-2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0.11</v>
      </c>
      <c r="AU324" t="s">
        <v>63</v>
      </c>
      <c r="AV324">
        <v>0</v>
      </c>
      <c r="AW324">
        <v>2</v>
      </c>
      <c r="AX324">
        <v>55929774</v>
      </c>
      <c r="AY324">
        <v>1</v>
      </c>
      <c r="AZ324">
        <v>0</v>
      </c>
      <c r="BA324">
        <v>382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f>ROUND(Y324*Source!I153*DO324,9)</f>
        <v>0</v>
      </c>
      <c r="CX324">
        <f>ROUND(Y324*Source!I153,9)</f>
        <v>0.39600000000000002</v>
      </c>
      <c r="CY324">
        <f>AB324</f>
        <v>7.94</v>
      </c>
      <c r="CZ324">
        <f>AF324</f>
        <v>7.44</v>
      </c>
      <c r="DA324">
        <f>AJ324</f>
        <v>1</v>
      </c>
      <c r="DB324">
        <f>ROUND((ROUND(AT324*CZ324,2)*1.2),6)</f>
        <v>0.98399999999999999</v>
      </c>
      <c r="DC324">
        <f>ROUND((ROUND(AT324*AG324,2)*1.2),6)</f>
        <v>0</v>
      </c>
      <c r="DD324" t="s">
        <v>3</v>
      </c>
      <c r="DE324" t="s">
        <v>3</v>
      </c>
      <c r="DF324">
        <f t="shared" si="145"/>
        <v>0</v>
      </c>
      <c r="DG324">
        <f t="shared" si="143"/>
        <v>2.95</v>
      </c>
      <c r="DH324">
        <f t="shared" si="144"/>
        <v>0</v>
      </c>
      <c r="DI324">
        <f t="shared" si="142"/>
        <v>0</v>
      </c>
      <c r="DJ324">
        <f>DG324</f>
        <v>2.95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">
      <c r="A325">
        <f>ROW(Source!A153)</f>
        <v>153</v>
      </c>
      <c r="B325">
        <v>55929113</v>
      </c>
      <c r="C325">
        <v>55929772</v>
      </c>
      <c r="D325">
        <v>55490168</v>
      </c>
      <c r="E325">
        <v>1</v>
      </c>
      <c r="F325">
        <v>1</v>
      </c>
      <c r="G325">
        <v>1081</v>
      </c>
      <c r="H325">
        <v>2</v>
      </c>
      <c r="I325" t="s">
        <v>700</v>
      </c>
      <c r="J325" t="s">
        <v>701</v>
      </c>
      <c r="K325" t="s">
        <v>702</v>
      </c>
      <c r="L325">
        <v>1368</v>
      </c>
      <c r="N325">
        <v>1011</v>
      </c>
      <c r="O325" t="s">
        <v>657</v>
      </c>
      <c r="P325" t="s">
        <v>657</v>
      </c>
      <c r="Q325">
        <v>1</v>
      </c>
      <c r="W325">
        <v>0</v>
      </c>
      <c r="X325">
        <v>-323220633</v>
      </c>
      <c r="Y325">
        <f>(AT325*1.2)</f>
        <v>0.216</v>
      </c>
      <c r="AA325">
        <v>0</v>
      </c>
      <c r="AB325">
        <v>9.43</v>
      </c>
      <c r="AC325">
        <v>0</v>
      </c>
      <c r="AD325">
        <v>0</v>
      </c>
      <c r="AE325">
        <v>0</v>
      </c>
      <c r="AF325">
        <v>8.84</v>
      </c>
      <c r="AG325">
        <v>0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-2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0.18</v>
      </c>
      <c r="AU325" t="s">
        <v>63</v>
      </c>
      <c r="AV325">
        <v>0</v>
      </c>
      <c r="AW325">
        <v>2</v>
      </c>
      <c r="AX325">
        <v>55929775</v>
      </c>
      <c r="AY325">
        <v>1</v>
      </c>
      <c r="AZ325">
        <v>0</v>
      </c>
      <c r="BA325">
        <v>383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f>ROUND(Y325*Source!I153*DO325,9)</f>
        <v>0</v>
      </c>
      <c r="CX325">
        <f>ROUND(Y325*Source!I153,9)</f>
        <v>0.64800000000000002</v>
      </c>
      <c r="CY325">
        <f>AB325</f>
        <v>9.43</v>
      </c>
      <c r="CZ325">
        <f>AF325</f>
        <v>8.84</v>
      </c>
      <c r="DA325">
        <f>AJ325</f>
        <v>1</v>
      </c>
      <c r="DB325">
        <f>ROUND((ROUND(AT325*CZ325,2)*1.2),6)</f>
        <v>1.9079999999999999</v>
      </c>
      <c r="DC325">
        <f>ROUND((ROUND(AT325*AG325,2)*1.2),6)</f>
        <v>0</v>
      </c>
      <c r="DD325" t="s">
        <v>3</v>
      </c>
      <c r="DE325" t="s">
        <v>3</v>
      </c>
      <c r="DF325">
        <f t="shared" si="145"/>
        <v>0</v>
      </c>
      <c r="DG325">
        <f t="shared" si="143"/>
        <v>5.73</v>
      </c>
      <c r="DH325">
        <f t="shared" si="144"/>
        <v>0</v>
      </c>
      <c r="DI325">
        <f t="shared" si="142"/>
        <v>0</v>
      </c>
      <c r="DJ325">
        <f>DG325</f>
        <v>5.73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">
      <c r="A326">
        <f>ROW(Source!A153)</f>
        <v>153</v>
      </c>
      <c r="B326">
        <v>55929113</v>
      </c>
      <c r="C326">
        <v>55929772</v>
      </c>
      <c r="D326">
        <v>55459882</v>
      </c>
      <c r="E326">
        <v>1</v>
      </c>
      <c r="F326">
        <v>1</v>
      </c>
      <c r="G326">
        <v>1081</v>
      </c>
      <c r="H326">
        <v>3</v>
      </c>
      <c r="I326" t="s">
        <v>703</v>
      </c>
      <c r="J326" t="s">
        <v>704</v>
      </c>
      <c r="K326" t="s">
        <v>705</v>
      </c>
      <c r="L326">
        <v>1346</v>
      </c>
      <c r="N326">
        <v>1009</v>
      </c>
      <c r="O326" t="s">
        <v>175</v>
      </c>
      <c r="P326" t="s">
        <v>175</v>
      </c>
      <c r="Q326">
        <v>1</v>
      </c>
      <c r="W326">
        <v>0</v>
      </c>
      <c r="X326">
        <v>1881535140</v>
      </c>
      <c r="Y326">
        <f>(AT326*1)</f>
        <v>2.7E-2</v>
      </c>
      <c r="AA326">
        <v>29.06</v>
      </c>
      <c r="AB326">
        <v>0</v>
      </c>
      <c r="AC326">
        <v>0</v>
      </c>
      <c r="AD326">
        <v>0</v>
      </c>
      <c r="AE326">
        <v>26.88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-2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2.7E-2</v>
      </c>
      <c r="AU326" t="s">
        <v>62</v>
      </c>
      <c r="AV326">
        <v>0</v>
      </c>
      <c r="AW326">
        <v>2</v>
      </c>
      <c r="AX326">
        <v>55929776</v>
      </c>
      <c r="AY326">
        <v>1</v>
      </c>
      <c r="AZ326">
        <v>0</v>
      </c>
      <c r="BA326">
        <v>384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v>0</v>
      </c>
      <c r="CX326">
        <f>ROUND(Y326*Source!I153,9)</f>
        <v>8.1000000000000003E-2</v>
      </c>
      <c r="CY326">
        <f>AA326</f>
        <v>29.06</v>
      </c>
      <c r="CZ326">
        <f>AE326</f>
        <v>26.88</v>
      </c>
      <c r="DA326">
        <f>AI326</f>
        <v>1</v>
      </c>
      <c r="DB326">
        <f>ROUND((ROUND(AT326*CZ326,2)*1),6)</f>
        <v>0.73</v>
      </c>
      <c r="DC326">
        <f>ROUND((ROUND(AT326*AG326,2)*1),6)</f>
        <v>0</v>
      </c>
      <c r="DD326" t="s">
        <v>3</v>
      </c>
      <c r="DE326" t="s">
        <v>3</v>
      </c>
      <c r="DF326">
        <f t="shared" si="145"/>
        <v>2.1800000000000002</v>
      </c>
      <c r="DG326">
        <f t="shared" si="143"/>
        <v>0</v>
      </c>
      <c r="DH326">
        <f t="shared" si="144"/>
        <v>0</v>
      </c>
      <c r="DI326">
        <f t="shared" si="142"/>
        <v>0</v>
      </c>
      <c r="DJ326">
        <f>DF326</f>
        <v>2.1800000000000002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">
      <c r="A327">
        <f>ROW(Source!A153)</f>
        <v>153</v>
      </c>
      <c r="B327">
        <v>55929113</v>
      </c>
      <c r="C327">
        <v>55929772</v>
      </c>
      <c r="D327">
        <v>55459234</v>
      </c>
      <c r="E327">
        <v>1</v>
      </c>
      <c r="F327">
        <v>1</v>
      </c>
      <c r="G327">
        <v>1081</v>
      </c>
      <c r="H327">
        <v>3</v>
      </c>
      <c r="I327" t="s">
        <v>706</v>
      </c>
      <c r="J327" t="s">
        <v>707</v>
      </c>
      <c r="K327" t="s">
        <v>708</v>
      </c>
      <c r="L327">
        <v>1346</v>
      </c>
      <c r="N327">
        <v>1009</v>
      </c>
      <c r="O327" t="s">
        <v>175</v>
      </c>
      <c r="P327" t="s">
        <v>175</v>
      </c>
      <c r="Q327">
        <v>1</v>
      </c>
      <c r="W327">
        <v>0</v>
      </c>
      <c r="X327">
        <v>1343467368</v>
      </c>
      <c r="Y327">
        <f>(AT327*1)</f>
        <v>5.0000000000000001E-3</v>
      </c>
      <c r="AA327">
        <v>1.74</v>
      </c>
      <c r="AB327">
        <v>0</v>
      </c>
      <c r="AC327">
        <v>0</v>
      </c>
      <c r="AD327">
        <v>0</v>
      </c>
      <c r="AE327">
        <v>1.61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-2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5.0000000000000001E-3</v>
      </c>
      <c r="AU327" t="s">
        <v>62</v>
      </c>
      <c r="AV327">
        <v>0</v>
      </c>
      <c r="AW327">
        <v>2</v>
      </c>
      <c r="AX327">
        <v>55929777</v>
      </c>
      <c r="AY327">
        <v>1</v>
      </c>
      <c r="AZ327">
        <v>0</v>
      </c>
      <c r="BA327">
        <v>385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ROUND(Y327*Source!I153,9)</f>
        <v>1.4999999999999999E-2</v>
      </c>
      <c r="CY327">
        <f>AA327</f>
        <v>1.74</v>
      </c>
      <c r="CZ327">
        <f>AE327</f>
        <v>1.61</v>
      </c>
      <c r="DA327">
        <f>AI327</f>
        <v>1</v>
      </c>
      <c r="DB327">
        <f>ROUND((ROUND(AT327*CZ327,2)*1),6)</f>
        <v>0.01</v>
      </c>
      <c r="DC327">
        <f>ROUND((ROUND(AT327*AG327,2)*1),6)</f>
        <v>0</v>
      </c>
      <c r="DD327" t="s">
        <v>3</v>
      </c>
      <c r="DE327" t="s">
        <v>3</v>
      </c>
      <c r="DF327">
        <f t="shared" si="145"/>
        <v>0.02</v>
      </c>
      <c r="DG327">
        <f t="shared" si="143"/>
        <v>0</v>
      </c>
      <c r="DH327">
        <f t="shared" si="144"/>
        <v>0</v>
      </c>
      <c r="DI327">
        <f t="shared" si="142"/>
        <v>0</v>
      </c>
      <c r="DJ327">
        <f>DF327</f>
        <v>0.02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">
      <c r="A328">
        <f>ROW(Source!A153)</f>
        <v>153</v>
      </c>
      <c r="B328">
        <v>55929113</v>
      </c>
      <c r="C328">
        <v>55929772</v>
      </c>
      <c r="D328">
        <v>55462052</v>
      </c>
      <c r="E328">
        <v>1</v>
      </c>
      <c r="F328">
        <v>1</v>
      </c>
      <c r="G328">
        <v>1081</v>
      </c>
      <c r="H328">
        <v>3</v>
      </c>
      <c r="I328" t="s">
        <v>709</v>
      </c>
      <c r="J328" t="s">
        <v>710</v>
      </c>
      <c r="K328" t="s">
        <v>711</v>
      </c>
      <c r="L328">
        <v>1354</v>
      </c>
      <c r="N328">
        <v>1010</v>
      </c>
      <c r="O328" t="s">
        <v>268</v>
      </c>
      <c r="P328" t="s">
        <v>268</v>
      </c>
      <c r="Q328">
        <v>1</v>
      </c>
      <c r="W328">
        <v>0</v>
      </c>
      <c r="X328">
        <v>406712332</v>
      </c>
      <c r="Y328">
        <f>(AT328*1)</f>
        <v>4</v>
      </c>
      <c r="AA328">
        <v>0.17</v>
      </c>
      <c r="AB328">
        <v>0</v>
      </c>
      <c r="AC328">
        <v>0</v>
      </c>
      <c r="AD328">
        <v>0</v>
      </c>
      <c r="AE328">
        <v>0.16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-2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4</v>
      </c>
      <c r="AU328" t="s">
        <v>62</v>
      </c>
      <c r="AV328">
        <v>0</v>
      </c>
      <c r="AW328">
        <v>2</v>
      </c>
      <c r="AX328">
        <v>55929778</v>
      </c>
      <c r="AY328">
        <v>1</v>
      </c>
      <c r="AZ328">
        <v>0</v>
      </c>
      <c r="BA328">
        <v>386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ROUND(Y328*Source!I153,9)</f>
        <v>12</v>
      </c>
      <c r="CY328">
        <f>AA328</f>
        <v>0.17</v>
      </c>
      <c r="CZ328">
        <f>AE328</f>
        <v>0.16</v>
      </c>
      <c r="DA328">
        <f>AI328</f>
        <v>1</v>
      </c>
      <c r="DB328">
        <f>ROUND((ROUND(AT328*CZ328,2)*1),6)</f>
        <v>0.64</v>
      </c>
      <c r="DC328">
        <f>ROUND((ROUND(AT328*AG328,2)*1),6)</f>
        <v>0</v>
      </c>
      <c r="DD328" t="s">
        <v>3</v>
      </c>
      <c r="DE328" t="s">
        <v>3</v>
      </c>
      <c r="DF328">
        <f t="shared" si="145"/>
        <v>1.92</v>
      </c>
      <c r="DG328">
        <f t="shared" si="143"/>
        <v>0</v>
      </c>
      <c r="DH328">
        <f t="shared" si="144"/>
        <v>0</v>
      </c>
      <c r="DI328">
        <f t="shared" si="142"/>
        <v>0</v>
      </c>
      <c r="DJ328">
        <f>DF328</f>
        <v>1.92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">
      <c r="A329">
        <f>ROW(Source!A153)</f>
        <v>153</v>
      </c>
      <c r="B329">
        <v>55929113</v>
      </c>
      <c r="C329">
        <v>55929772</v>
      </c>
      <c r="D329">
        <v>0</v>
      </c>
      <c r="E329">
        <v>0</v>
      </c>
      <c r="F329">
        <v>1</v>
      </c>
      <c r="G329">
        <v>1081</v>
      </c>
      <c r="H329">
        <v>3</v>
      </c>
      <c r="I329" t="s">
        <v>784</v>
      </c>
      <c r="J329" t="s">
        <v>784</v>
      </c>
      <c r="K329" t="s">
        <v>257</v>
      </c>
      <c r="L329">
        <v>1371</v>
      </c>
      <c r="N329">
        <v>1013</v>
      </c>
      <c r="O329" t="s">
        <v>161</v>
      </c>
      <c r="P329" t="s">
        <v>161</v>
      </c>
      <c r="Q329">
        <v>1</v>
      </c>
      <c r="W329">
        <v>0</v>
      </c>
      <c r="X329">
        <v>-18037463</v>
      </c>
      <c r="Y329">
        <f>(AT329*1)</f>
        <v>1</v>
      </c>
      <c r="AA329">
        <v>377.05</v>
      </c>
      <c r="AB329">
        <v>0</v>
      </c>
      <c r="AC329">
        <v>0</v>
      </c>
      <c r="AD329">
        <v>0</v>
      </c>
      <c r="AE329">
        <v>377.05000000000007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0</v>
      </c>
      <c r="AN329">
        <v>0</v>
      </c>
      <c r="AO329">
        <v>0</v>
      </c>
      <c r="AP329">
        <v>1</v>
      </c>
      <c r="AQ329">
        <v>0</v>
      </c>
      <c r="AR329">
        <v>0</v>
      </c>
      <c r="AS329" t="s">
        <v>3</v>
      </c>
      <c r="AT329">
        <v>1</v>
      </c>
      <c r="AU329" t="s">
        <v>62</v>
      </c>
      <c r="AV329">
        <v>0</v>
      </c>
      <c r="AW329">
        <v>1</v>
      </c>
      <c r="AX329">
        <v>-1</v>
      </c>
      <c r="AY329">
        <v>0</v>
      </c>
      <c r="AZ329">
        <v>0</v>
      </c>
      <c r="BA329" t="s">
        <v>3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ROUND(Y329*Source!I153,9)</f>
        <v>3</v>
      </c>
      <c r="CY329">
        <f>AA329</f>
        <v>377.05</v>
      </c>
      <c r="CZ329">
        <f>AE329</f>
        <v>377.05000000000007</v>
      </c>
      <c r="DA329">
        <f>AI329</f>
        <v>1</v>
      </c>
      <c r="DB329">
        <f>ROUND((ROUND(AT329*CZ329,2)*1),6)</f>
        <v>377.05</v>
      </c>
      <c r="DC329">
        <f>ROUND((ROUND(AT329*AG329,2)*1),6)</f>
        <v>0</v>
      </c>
      <c r="DD329" t="s">
        <v>3</v>
      </c>
      <c r="DE329" t="s">
        <v>3</v>
      </c>
      <c r="DF329">
        <f t="shared" si="145"/>
        <v>1131.1500000000001</v>
      </c>
      <c r="DG329">
        <f t="shared" si="143"/>
        <v>0</v>
      </c>
      <c r="DH329">
        <f t="shared" si="144"/>
        <v>0</v>
      </c>
      <c r="DI329">
        <f t="shared" si="142"/>
        <v>0</v>
      </c>
      <c r="DJ329">
        <f>DF329</f>
        <v>1131.1500000000001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">
      <c r="A330">
        <f>ROW(Source!A154)</f>
        <v>154</v>
      </c>
      <c r="B330">
        <v>55929115</v>
      </c>
      <c r="C330">
        <v>55929772</v>
      </c>
      <c r="D330">
        <v>55424304</v>
      </c>
      <c r="E330">
        <v>1081</v>
      </c>
      <c r="F330">
        <v>1</v>
      </c>
      <c r="G330">
        <v>1081</v>
      </c>
      <c r="H330">
        <v>1</v>
      </c>
      <c r="I330" t="s">
        <v>651</v>
      </c>
      <c r="J330" t="s">
        <v>3</v>
      </c>
      <c r="K330" t="s">
        <v>652</v>
      </c>
      <c r="L330">
        <v>1191</v>
      </c>
      <c r="N330">
        <v>1013</v>
      </c>
      <c r="O330" t="s">
        <v>653</v>
      </c>
      <c r="P330" t="s">
        <v>653</v>
      </c>
      <c r="Q330">
        <v>1</v>
      </c>
      <c r="W330">
        <v>0</v>
      </c>
      <c r="X330">
        <v>476480486</v>
      </c>
      <c r="Y330">
        <f>(AT330*1.2)</f>
        <v>2.2440000000000002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5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1.87</v>
      </c>
      <c r="AU330" t="s">
        <v>63</v>
      </c>
      <c r="AV330">
        <v>1</v>
      </c>
      <c r="AW330">
        <v>2</v>
      </c>
      <c r="AX330">
        <v>55929773</v>
      </c>
      <c r="AY330">
        <v>1</v>
      </c>
      <c r="AZ330">
        <v>0</v>
      </c>
      <c r="BA330">
        <v>388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U330">
        <f>ROUND(AT330*Source!I154*AH330*AL330,2)</f>
        <v>0</v>
      </c>
      <c r="CV330">
        <f>ROUND(Y330*Source!I154,9)</f>
        <v>6.7320000000000002</v>
      </c>
      <c r="CW330">
        <v>0</v>
      </c>
      <c r="CX330">
        <f>ROUND(Y330*Source!I154,9)</f>
        <v>6.7320000000000002</v>
      </c>
      <c r="CY330">
        <f>AD330</f>
        <v>0</v>
      </c>
      <c r="CZ330">
        <f>AH330</f>
        <v>0</v>
      </c>
      <c r="DA330">
        <f>AL330</f>
        <v>1</v>
      </c>
      <c r="DB330">
        <f>ROUND((ROUND(AT330*CZ330,2)*1.2),6)</f>
        <v>0</v>
      </c>
      <c r="DC330">
        <f>ROUND((ROUND(AT330*AG330,2)*1.2),6)</f>
        <v>0</v>
      </c>
      <c r="DD330" t="s">
        <v>3</v>
      </c>
      <c r="DE330" t="s">
        <v>3</v>
      </c>
      <c r="DF330">
        <f t="shared" si="145"/>
        <v>0</v>
      </c>
      <c r="DG330">
        <f t="shared" si="143"/>
        <v>0</v>
      </c>
      <c r="DH330">
        <f t="shared" si="144"/>
        <v>0</v>
      </c>
      <c r="DI330">
        <f t="shared" si="142"/>
        <v>0</v>
      </c>
      <c r="DJ330">
        <f>DI330</f>
        <v>0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">
      <c r="A331">
        <f>ROW(Source!A154)</f>
        <v>154</v>
      </c>
      <c r="B331">
        <v>55929115</v>
      </c>
      <c r="C331">
        <v>55929772</v>
      </c>
      <c r="D331">
        <v>55490167</v>
      </c>
      <c r="E331">
        <v>1</v>
      </c>
      <c r="F331">
        <v>1</v>
      </c>
      <c r="G331">
        <v>1081</v>
      </c>
      <c r="H331">
        <v>2</v>
      </c>
      <c r="I331" t="s">
        <v>697</v>
      </c>
      <c r="J331" t="s">
        <v>698</v>
      </c>
      <c r="K331" t="s">
        <v>699</v>
      </c>
      <c r="L331">
        <v>1368</v>
      </c>
      <c r="N331">
        <v>1011</v>
      </c>
      <c r="O331" t="s">
        <v>657</v>
      </c>
      <c r="P331" t="s">
        <v>657</v>
      </c>
      <c r="Q331">
        <v>1</v>
      </c>
      <c r="W331">
        <v>0</v>
      </c>
      <c r="X331">
        <v>2086907475</v>
      </c>
      <c r="Y331">
        <f>(AT331*1.2)</f>
        <v>0.13200000000000001</v>
      </c>
      <c r="AA331">
        <v>0</v>
      </c>
      <c r="AB331">
        <v>74.38</v>
      </c>
      <c r="AC331">
        <v>0</v>
      </c>
      <c r="AD331">
        <v>0</v>
      </c>
      <c r="AE331">
        <v>0</v>
      </c>
      <c r="AF331">
        <v>7.44</v>
      </c>
      <c r="AG331">
        <v>0</v>
      </c>
      <c r="AH331">
        <v>0</v>
      </c>
      <c r="AI331">
        <v>1</v>
      </c>
      <c r="AJ331">
        <v>9.3699999999999992</v>
      </c>
      <c r="AK331">
        <v>1</v>
      </c>
      <c r="AL331">
        <v>1</v>
      </c>
      <c r="AM331">
        <v>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0.11</v>
      </c>
      <c r="AU331" t="s">
        <v>63</v>
      </c>
      <c r="AV331">
        <v>0</v>
      </c>
      <c r="AW331">
        <v>2</v>
      </c>
      <c r="AX331">
        <v>55929774</v>
      </c>
      <c r="AY331">
        <v>1</v>
      </c>
      <c r="AZ331">
        <v>0</v>
      </c>
      <c r="BA331">
        <v>389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f>ROUND(Y331*Source!I154*DO331,9)</f>
        <v>0</v>
      </c>
      <c r="CX331">
        <f>ROUND(Y331*Source!I154,9)</f>
        <v>0.39600000000000002</v>
      </c>
      <c r="CY331">
        <f>AB331</f>
        <v>74.38</v>
      </c>
      <c r="CZ331">
        <f>AF331</f>
        <v>7.44</v>
      </c>
      <c r="DA331">
        <f>AJ331</f>
        <v>9.3699999999999992</v>
      </c>
      <c r="DB331">
        <f>ROUND((ROUND(AT331*CZ331,2)*1.2),6)</f>
        <v>0.98399999999999999</v>
      </c>
      <c r="DC331">
        <f>ROUND((ROUND(AT331*AG331,2)*1.2),6)</f>
        <v>0</v>
      </c>
      <c r="DD331" t="s">
        <v>3</v>
      </c>
      <c r="DE331" t="s">
        <v>3</v>
      </c>
      <c r="DF331">
        <f t="shared" si="145"/>
        <v>0</v>
      </c>
      <c r="DG331">
        <f>ROUND(ROUND(AF331*AJ331,2)*CX331,2)</f>
        <v>27.61</v>
      </c>
      <c r="DH331">
        <f t="shared" si="144"/>
        <v>0</v>
      </c>
      <c r="DI331">
        <f t="shared" si="142"/>
        <v>0</v>
      </c>
      <c r="DJ331">
        <f>DG331</f>
        <v>27.61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">
      <c r="A332">
        <f>ROW(Source!A154)</f>
        <v>154</v>
      </c>
      <c r="B332">
        <v>55929115</v>
      </c>
      <c r="C332">
        <v>55929772</v>
      </c>
      <c r="D332">
        <v>55490168</v>
      </c>
      <c r="E332">
        <v>1</v>
      </c>
      <c r="F332">
        <v>1</v>
      </c>
      <c r="G332">
        <v>1081</v>
      </c>
      <c r="H332">
        <v>2</v>
      </c>
      <c r="I332" t="s">
        <v>700</v>
      </c>
      <c r="J332" t="s">
        <v>701</v>
      </c>
      <c r="K332" t="s">
        <v>702</v>
      </c>
      <c r="L332">
        <v>1368</v>
      </c>
      <c r="N332">
        <v>1011</v>
      </c>
      <c r="O332" t="s">
        <v>657</v>
      </c>
      <c r="P332" t="s">
        <v>657</v>
      </c>
      <c r="Q332">
        <v>1</v>
      </c>
      <c r="W332">
        <v>0</v>
      </c>
      <c r="X332">
        <v>-323220633</v>
      </c>
      <c r="Y332">
        <f>(AT332*1.2)</f>
        <v>0.216</v>
      </c>
      <c r="AA332">
        <v>0</v>
      </c>
      <c r="AB332">
        <v>88.1</v>
      </c>
      <c r="AC332">
        <v>0</v>
      </c>
      <c r="AD332">
        <v>0</v>
      </c>
      <c r="AE332">
        <v>0</v>
      </c>
      <c r="AF332">
        <v>8.84</v>
      </c>
      <c r="AG332">
        <v>0</v>
      </c>
      <c r="AH332">
        <v>0</v>
      </c>
      <c r="AI332">
        <v>1</v>
      </c>
      <c r="AJ332">
        <v>9.34</v>
      </c>
      <c r="AK332">
        <v>1</v>
      </c>
      <c r="AL332">
        <v>1</v>
      </c>
      <c r="AM332">
        <v>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0.18</v>
      </c>
      <c r="AU332" t="s">
        <v>63</v>
      </c>
      <c r="AV332">
        <v>0</v>
      </c>
      <c r="AW332">
        <v>2</v>
      </c>
      <c r="AX332">
        <v>55929775</v>
      </c>
      <c r="AY332">
        <v>1</v>
      </c>
      <c r="AZ332">
        <v>0</v>
      </c>
      <c r="BA332">
        <v>390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f>ROUND(Y332*Source!I154*DO332,9)</f>
        <v>0</v>
      </c>
      <c r="CX332">
        <f>ROUND(Y332*Source!I154,9)</f>
        <v>0.64800000000000002</v>
      </c>
      <c r="CY332">
        <f>AB332</f>
        <v>88.1</v>
      </c>
      <c r="CZ332">
        <f>AF332</f>
        <v>8.84</v>
      </c>
      <c r="DA332">
        <f>AJ332</f>
        <v>9.34</v>
      </c>
      <c r="DB332">
        <f>ROUND((ROUND(AT332*CZ332,2)*1.2),6)</f>
        <v>1.9079999999999999</v>
      </c>
      <c r="DC332">
        <f>ROUND((ROUND(AT332*AG332,2)*1.2),6)</f>
        <v>0</v>
      </c>
      <c r="DD332" t="s">
        <v>3</v>
      </c>
      <c r="DE332" t="s">
        <v>3</v>
      </c>
      <c r="DF332">
        <f t="shared" si="145"/>
        <v>0</v>
      </c>
      <c r="DG332">
        <f>ROUND(ROUND(AF332*AJ332,2)*CX332,2)</f>
        <v>53.51</v>
      </c>
      <c r="DH332">
        <f t="shared" si="144"/>
        <v>0</v>
      </c>
      <c r="DI332">
        <f t="shared" si="142"/>
        <v>0</v>
      </c>
      <c r="DJ332">
        <f>DG332</f>
        <v>53.51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">
      <c r="A333">
        <f>ROW(Source!A154)</f>
        <v>154</v>
      </c>
      <c r="B333">
        <v>55929115</v>
      </c>
      <c r="C333">
        <v>55929772</v>
      </c>
      <c r="D333">
        <v>55459882</v>
      </c>
      <c r="E333">
        <v>1</v>
      </c>
      <c r="F333">
        <v>1</v>
      </c>
      <c r="G333">
        <v>1081</v>
      </c>
      <c r="H333">
        <v>3</v>
      </c>
      <c r="I333" t="s">
        <v>703</v>
      </c>
      <c r="J333" t="s">
        <v>704</v>
      </c>
      <c r="K333" t="s">
        <v>705</v>
      </c>
      <c r="L333">
        <v>1346</v>
      </c>
      <c r="N333">
        <v>1009</v>
      </c>
      <c r="O333" t="s">
        <v>175</v>
      </c>
      <c r="P333" t="s">
        <v>175</v>
      </c>
      <c r="Q333">
        <v>1</v>
      </c>
      <c r="W333">
        <v>0</v>
      </c>
      <c r="X333">
        <v>1881535140</v>
      </c>
      <c r="Y333">
        <f>(AT333*1)</f>
        <v>2.7E-2</v>
      </c>
      <c r="AA333">
        <v>680.23</v>
      </c>
      <c r="AB333">
        <v>0</v>
      </c>
      <c r="AC333">
        <v>0</v>
      </c>
      <c r="AD333">
        <v>0</v>
      </c>
      <c r="AE333">
        <v>26.88</v>
      </c>
      <c r="AF333">
        <v>0</v>
      </c>
      <c r="AG333">
        <v>0</v>
      </c>
      <c r="AH333">
        <v>0</v>
      </c>
      <c r="AI333">
        <v>23.41</v>
      </c>
      <c r="AJ333">
        <v>1</v>
      </c>
      <c r="AK333">
        <v>1</v>
      </c>
      <c r="AL333">
        <v>1</v>
      </c>
      <c r="AM333">
        <v>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2.7E-2</v>
      </c>
      <c r="AU333" t="s">
        <v>62</v>
      </c>
      <c r="AV333">
        <v>0</v>
      </c>
      <c r="AW333">
        <v>2</v>
      </c>
      <c r="AX333">
        <v>55929776</v>
      </c>
      <c r="AY333">
        <v>1</v>
      </c>
      <c r="AZ333">
        <v>0</v>
      </c>
      <c r="BA333">
        <v>391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ROUND(Y333*Source!I154,9)</f>
        <v>8.1000000000000003E-2</v>
      </c>
      <c r="CY333">
        <f>AA333</f>
        <v>680.23</v>
      </c>
      <c r="CZ333">
        <f>AE333</f>
        <v>26.88</v>
      </c>
      <c r="DA333">
        <f>AI333</f>
        <v>23.41</v>
      </c>
      <c r="DB333">
        <f>ROUND((ROUND(AT333*CZ333,2)*1),6)</f>
        <v>0.73</v>
      </c>
      <c r="DC333">
        <f>ROUND((ROUND(AT333*AG333,2)*1),6)</f>
        <v>0</v>
      </c>
      <c r="DD333" t="s">
        <v>3</v>
      </c>
      <c r="DE333" t="s">
        <v>3</v>
      </c>
      <c r="DF333">
        <f>ROUND(ROUND(AE333*AI333,2)*CX333,2)</f>
        <v>50.97</v>
      </c>
      <c r="DG333">
        <f t="shared" ref="DG333:DG354" si="146">ROUND(ROUND(AF333,2)*CX333,2)</f>
        <v>0</v>
      </c>
      <c r="DH333">
        <f t="shared" si="144"/>
        <v>0</v>
      </c>
      <c r="DI333">
        <f t="shared" si="142"/>
        <v>0</v>
      </c>
      <c r="DJ333">
        <f>DF333</f>
        <v>50.97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">
      <c r="A334">
        <f>ROW(Source!A154)</f>
        <v>154</v>
      </c>
      <c r="B334">
        <v>55929115</v>
      </c>
      <c r="C334">
        <v>55929772</v>
      </c>
      <c r="D334">
        <v>55459234</v>
      </c>
      <c r="E334">
        <v>1</v>
      </c>
      <c r="F334">
        <v>1</v>
      </c>
      <c r="G334">
        <v>1081</v>
      </c>
      <c r="H334">
        <v>3</v>
      </c>
      <c r="I334" t="s">
        <v>706</v>
      </c>
      <c r="J334" t="s">
        <v>707</v>
      </c>
      <c r="K334" t="s">
        <v>708</v>
      </c>
      <c r="L334">
        <v>1346</v>
      </c>
      <c r="N334">
        <v>1009</v>
      </c>
      <c r="O334" t="s">
        <v>175</v>
      </c>
      <c r="P334" t="s">
        <v>175</v>
      </c>
      <c r="Q334">
        <v>1</v>
      </c>
      <c r="W334">
        <v>0</v>
      </c>
      <c r="X334">
        <v>1343467368</v>
      </c>
      <c r="Y334">
        <f>(AT334*1)</f>
        <v>5.0000000000000001E-3</v>
      </c>
      <c r="AA334">
        <v>25.51</v>
      </c>
      <c r="AB334">
        <v>0</v>
      </c>
      <c r="AC334">
        <v>0</v>
      </c>
      <c r="AD334">
        <v>0</v>
      </c>
      <c r="AE334">
        <v>1.61</v>
      </c>
      <c r="AF334">
        <v>0</v>
      </c>
      <c r="AG334">
        <v>0</v>
      </c>
      <c r="AH334">
        <v>0</v>
      </c>
      <c r="AI334">
        <v>14.66</v>
      </c>
      <c r="AJ334">
        <v>1</v>
      </c>
      <c r="AK334">
        <v>1</v>
      </c>
      <c r="AL334">
        <v>1</v>
      </c>
      <c r="AM334">
        <v>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5.0000000000000001E-3</v>
      </c>
      <c r="AU334" t="s">
        <v>62</v>
      </c>
      <c r="AV334">
        <v>0</v>
      </c>
      <c r="AW334">
        <v>2</v>
      </c>
      <c r="AX334">
        <v>55929777</v>
      </c>
      <c r="AY334">
        <v>1</v>
      </c>
      <c r="AZ334">
        <v>0</v>
      </c>
      <c r="BA334">
        <v>392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ROUND(Y334*Source!I154,9)</f>
        <v>1.4999999999999999E-2</v>
      </c>
      <c r="CY334">
        <f>AA334</f>
        <v>25.51</v>
      </c>
      <c r="CZ334">
        <f>AE334</f>
        <v>1.61</v>
      </c>
      <c r="DA334">
        <f>AI334</f>
        <v>14.66</v>
      </c>
      <c r="DB334">
        <f>ROUND((ROUND(AT334*CZ334,2)*1),6)</f>
        <v>0.01</v>
      </c>
      <c r="DC334">
        <f>ROUND((ROUND(AT334*AG334,2)*1),6)</f>
        <v>0</v>
      </c>
      <c r="DD334" t="s">
        <v>3</v>
      </c>
      <c r="DE334" t="s">
        <v>3</v>
      </c>
      <c r="DF334">
        <f>ROUND(ROUND(AE334*AI334,2)*CX334,2)</f>
        <v>0.35</v>
      </c>
      <c r="DG334">
        <f t="shared" si="146"/>
        <v>0</v>
      </c>
      <c r="DH334">
        <f t="shared" si="144"/>
        <v>0</v>
      </c>
      <c r="DI334">
        <f t="shared" si="142"/>
        <v>0</v>
      </c>
      <c r="DJ334">
        <f>DF334</f>
        <v>0.35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">
      <c r="A335">
        <f>ROW(Source!A154)</f>
        <v>154</v>
      </c>
      <c r="B335">
        <v>55929115</v>
      </c>
      <c r="C335">
        <v>55929772</v>
      </c>
      <c r="D335">
        <v>55462052</v>
      </c>
      <c r="E335">
        <v>1</v>
      </c>
      <c r="F335">
        <v>1</v>
      </c>
      <c r="G335">
        <v>1081</v>
      </c>
      <c r="H335">
        <v>3</v>
      </c>
      <c r="I335" t="s">
        <v>709</v>
      </c>
      <c r="J335" t="s">
        <v>710</v>
      </c>
      <c r="K335" t="s">
        <v>711</v>
      </c>
      <c r="L335">
        <v>1354</v>
      </c>
      <c r="N335">
        <v>1010</v>
      </c>
      <c r="O335" t="s">
        <v>268</v>
      </c>
      <c r="P335" t="s">
        <v>268</v>
      </c>
      <c r="Q335">
        <v>1</v>
      </c>
      <c r="W335">
        <v>0</v>
      </c>
      <c r="X335">
        <v>406712332</v>
      </c>
      <c r="Y335">
        <f>(AT335*1)</f>
        <v>4</v>
      </c>
      <c r="AA335">
        <v>1.06</v>
      </c>
      <c r="AB335">
        <v>0</v>
      </c>
      <c r="AC335">
        <v>0</v>
      </c>
      <c r="AD335">
        <v>0</v>
      </c>
      <c r="AE335">
        <v>0.16</v>
      </c>
      <c r="AF335">
        <v>0</v>
      </c>
      <c r="AG335">
        <v>0</v>
      </c>
      <c r="AH335">
        <v>0</v>
      </c>
      <c r="AI335">
        <v>6.13</v>
      </c>
      <c r="AJ335">
        <v>1</v>
      </c>
      <c r="AK335">
        <v>1</v>
      </c>
      <c r="AL335">
        <v>1</v>
      </c>
      <c r="AM335">
        <v>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4</v>
      </c>
      <c r="AU335" t="s">
        <v>62</v>
      </c>
      <c r="AV335">
        <v>0</v>
      </c>
      <c r="AW335">
        <v>2</v>
      </c>
      <c r="AX335">
        <v>55929778</v>
      </c>
      <c r="AY335">
        <v>1</v>
      </c>
      <c r="AZ335">
        <v>0</v>
      </c>
      <c r="BA335">
        <v>393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ROUND(Y335*Source!I154,9)</f>
        <v>12</v>
      </c>
      <c r="CY335">
        <f>AA335</f>
        <v>1.06</v>
      </c>
      <c r="CZ335">
        <f>AE335</f>
        <v>0.16</v>
      </c>
      <c r="DA335">
        <f>AI335</f>
        <v>6.13</v>
      </c>
      <c r="DB335">
        <f>ROUND((ROUND(AT335*CZ335,2)*1),6)</f>
        <v>0.64</v>
      </c>
      <c r="DC335">
        <f>ROUND((ROUND(AT335*AG335,2)*1),6)</f>
        <v>0</v>
      </c>
      <c r="DD335" t="s">
        <v>3</v>
      </c>
      <c r="DE335" t="s">
        <v>3</v>
      </c>
      <c r="DF335">
        <f>ROUND(ROUND(AE335*AI335,2)*CX335,2)</f>
        <v>11.76</v>
      </c>
      <c r="DG335">
        <f t="shared" si="146"/>
        <v>0</v>
      </c>
      <c r="DH335">
        <f t="shared" si="144"/>
        <v>0</v>
      </c>
      <c r="DI335">
        <f t="shared" si="142"/>
        <v>0</v>
      </c>
      <c r="DJ335">
        <f>DF335</f>
        <v>11.76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">
      <c r="A336">
        <f>ROW(Source!A154)</f>
        <v>154</v>
      </c>
      <c r="B336">
        <v>55929115</v>
      </c>
      <c r="C336">
        <v>55929772</v>
      </c>
      <c r="D336">
        <v>0</v>
      </c>
      <c r="E336">
        <v>0</v>
      </c>
      <c r="F336">
        <v>1</v>
      </c>
      <c r="G336">
        <v>1081</v>
      </c>
      <c r="H336">
        <v>3</v>
      </c>
      <c r="I336" t="s">
        <v>784</v>
      </c>
      <c r="J336" t="s">
        <v>784</v>
      </c>
      <c r="K336" t="s">
        <v>257</v>
      </c>
      <c r="L336">
        <v>1371</v>
      </c>
      <c r="N336">
        <v>1013</v>
      </c>
      <c r="O336" t="s">
        <v>161</v>
      </c>
      <c r="P336" t="s">
        <v>161</v>
      </c>
      <c r="Q336">
        <v>1</v>
      </c>
      <c r="W336">
        <v>0</v>
      </c>
      <c r="X336">
        <v>-18037463</v>
      </c>
      <c r="Y336">
        <f>(AT336*1)</f>
        <v>1</v>
      </c>
      <c r="AA336">
        <v>2854.27</v>
      </c>
      <c r="AB336">
        <v>0</v>
      </c>
      <c r="AC336">
        <v>0</v>
      </c>
      <c r="AD336">
        <v>0</v>
      </c>
      <c r="AE336">
        <v>377.05000000000007</v>
      </c>
      <c r="AF336">
        <v>0</v>
      </c>
      <c r="AG336">
        <v>0</v>
      </c>
      <c r="AH336">
        <v>0</v>
      </c>
      <c r="AI336">
        <v>7.57</v>
      </c>
      <c r="AJ336">
        <v>1</v>
      </c>
      <c r="AK336">
        <v>1</v>
      </c>
      <c r="AL336">
        <v>1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0</v>
      </c>
      <c r="AS336" t="s">
        <v>3</v>
      </c>
      <c r="AT336">
        <v>1</v>
      </c>
      <c r="AU336" t="s">
        <v>62</v>
      </c>
      <c r="AV336">
        <v>0</v>
      </c>
      <c r="AW336">
        <v>1</v>
      </c>
      <c r="AX336">
        <v>-1</v>
      </c>
      <c r="AY336">
        <v>0</v>
      </c>
      <c r="AZ336">
        <v>0</v>
      </c>
      <c r="BA336" t="s">
        <v>3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ROUND(Y336*Source!I154,9)</f>
        <v>3</v>
      </c>
      <c r="CY336">
        <f>AA336</f>
        <v>2854.27</v>
      </c>
      <c r="CZ336">
        <f>AE336</f>
        <v>377.05000000000007</v>
      </c>
      <c r="DA336">
        <f>AI336</f>
        <v>7.57</v>
      </c>
      <c r="DB336">
        <f>ROUND((ROUND(AT336*CZ336,2)*1),6)</f>
        <v>377.05</v>
      </c>
      <c r="DC336">
        <f>ROUND((ROUND(AT336*AG336,2)*1),6)</f>
        <v>0</v>
      </c>
      <c r="DD336" t="s">
        <v>3</v>
      </c>
      <c r="DE336" t="s">
        <v>3</v>
      </c>
      <c r="DF336">
        <f>ROUND(ROUND(AE336*AI336,2)*CX336,2)</f>
        <v>8562.81</v>
      </c>
      <c r="DG336">
        <f t="shared" si="146"/>
        <v>0</v>
      </c>
      <c r="DH336">
        <f t="shared" si="144"/>
        <v>0</v>
      </c>
      <c r="DI336">
        <f t="shared" si="142"/>
        <v>0</v>
      </c>
      <c r="DJ336">
        <f>DF336</f>
        <v>8562.81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">
      <c r="A337">
        <f>ROW(Source!A157)</f>
        <v>157</v>
      </c>
      <c r="B337">
        <v>55929113</v>
      </c>
      <c r="C337">
        <v>55929792</v>
      </c>
      <c r="D337">
        <v>55424304</v>
      </c>
      <c r="E337">
        <v>1081</v>
      </c>
      <c r="F337">
        <v>1</v>
      </c>
      <c r="G337">
        <v>1081</v>
      </c>
      <c r="H337">
        <v>1</v>
      </c>
      <c r="I337" t="s">
        <v>651</v>
      </c>
      <c r="J337" t="s">
        <v>3</v>
      </c>
      <c r="K337" t="s">
        <v>652</v>
      </c>
      <c r="L337">
        <v>1191</v>
      </c>
      <c r="N337">
        <v>1013</v>
      </c>
      <c r="O337" t="s">
        <v>653</v>
      </c>
      <c r="P337" t="s">
        <v>653</v>
      </c>
      <c r="Q337">
        <v>1</v>
      </c>
      <c r="W337">
        <v>0</v>
      </c>
      <c r="X337">
        <v>476480486</v>
      </c>
      <c r="Y337">
        <f>(AT337*1.2)</f>
        <v>0.3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1</v>
      </c>
      <c r="AL337">
        <v>1</v>
      </c>
      <c r="AM337">
        <v>-2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0.25</v>
      </c>
      <c r="AU337" t="s">
        <v>63</v>
      </c>
      <c r="AV337">
        <v>1</v>
      </c>
      <c r="AW337">
        <v>2</v>
      </c>
      <c r="AX337">
        <v>55929793</v>
      </c>
      <c r="AY337">
        <v>1</v>
      </c>
      <c r="AZ337">
        <v>0</v>
      </c>
      <c r="BA337">
        <v>395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U337">
        <f>ROUND(AT337*Source!I157*AH337*AL337,2)</f>
        <v>0</v>
      </c>
      <c r="CV337">
        <f>ROUND(Y337*Source!I157,9)</f>
        <v>9.6</v>
      </c>
      <c r="CW337">
        <v>0</v>
      </c>
      <c r="CX337">
        <f>ROUND(Y337*Source!I157,9)</f>
        <v>9.6</v>
      </c>
      <c r="CY337">
        <f>AD337</f>
        <v>0</v>
      </c>
      <c r="CZ337">
        <f>AH337</f>
        <v>0</v>
      </c>
      <c r="DA337">
        <f>AL337</f>
        <v>1</v>
      </c>
      <c r="DB337">
        <f>ROUND((ROUND(AT337*CZ337,2)*1.2),6)</f>
        <v>0</v>
      </c>
      <c r="DC337">
        <f>ROUND((ROUND(AT337*AG337,2)*1.2),6)</f>
        <v>0</v>
      </c>
      <c r="DD337" t="s">
        <v>3</v>
      </c>
      <c r="DE337" t="s">
        <v>3</v>
      </c>
      <c r="DF337">
        <f>ROUND(ROUND(AE337,2)*CX337,2)</f>
        <v>0</v>
      </c>
      <c r="DG337">
        <f t="shared" si="146"/>
        <v>0</v>
      </c>
      <c r="DH337">
        <f t="shared" si="144"/>
        <v>0</v>
      </c>
      <c r="DI337">
        <f t="shared" si="142"/>
        <v>0</v>
      </c>
      <c r="DJ337">
        <f>DI337</f>
        <v>0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">
      <c r="A338">
        <f>ROW(Source!A158)</f>
        <v>158</v>
      </c>
      <c r="B338">
        <v>55929115</v>
      </c>
      <c r="C338">
        <v>55929792</v>
      </c>
      <c r="D338">
        <v>55424304</v>
      </c>
      <c r="E338">
        <v>1081</v>
      </c>
      <c r="F338">
        <v>1</v>
      </c>
      <c r="G338">
        <v>1081</v>
      </c>
      <c r="H338">
        <v>1</v>
      </c>
      <c r="I338" t="s">
        <v>651</v>
      </c>
      <c r="J338" t="s">
        <v>3</v>
      </c>
      <c r="K338" t="s">
        <v>652</v>
      </c>
      <c r="L338">
        <v>1191</v>
      </c>
      <c r="N338">
        <v>1013</v>
      </c>
      <c r="O338" t="s">
        <v>653</v>
      </c>
      <c r="P338" t="s">
        <v>653</v>
      </c>
      <c r="Q338">
        <v>1</v>
      </c>
      <c r="W338">
        <v>0</v>
      </c>
      <c r="X338">
        <v>476480486</v>
      </c>
      <c r="Y338">
        <f>(AT338*1.2)</f>
        <v>0.3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5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0.25</v>
      </c>
      <c r="AU338" t="s">
        <v>63</v>
      </c>
      <c r="AV338">
        <v>1</v>
      </c>
      <c r="AW338">
        <v>2</v>
      </c>
      <c r="AX338">
        <v>55929793</v>
      </c>
      <c r="AY338">
        <v>1</v>
      </c>
      <c r="AZ338">
        <v>0</v>
      </c>
      <c r="BA338">
        <v>396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U338">
        <f>ROUND(AT338*Source!I158*AH338*AL338,2)</f>
        <v>0</v>
      </c>
      <c r="CV338">
        <f>ROUND(Y338*Source!I158,9)</f>
        <v>9.6</v>
      </c>
      <c r="CW338">
        <v>0</v>
      </c>
      <c r="CX338">
        <f>ROUND(Y338*Source!I158,9)</f>
        <v>9.6</v>
      </c>
      <c r="CY338">
        <f>AD338</f>
        <v>0</v>
      </c>
      <c r="CZ338">
        <f>AH338</f>
        <v>0</v>
      </c>
      <c r="DA338">
        <f>AL338</f>
        <v>1</v>
      </c>
      <c r="DB338">
        <f>ROUND((ROUND(AT338*CZ338,2)*1.2),6)</f>
        <v>0</v>
      </c>
      <c r="DC338">
        <f>ROUND((ROUND(AT338*AG338,2)*1.2),6)</f>
        <v>0</v>
      </c>
      <c r="DD338" t="s">
        <v>3</v>
      </c>
      <c r="DE338" t="s">
        <v>3</v>
      </c>
      <c r="DF338">
        <f>ROUND(ROUND(AE338,2)*CX338,2)</f>
        <v>0</v>
      </c>
      <c r="DG338">
        <f t="shared" si="146"/>
        <v>0</v>
      </c>
      <c r="DH338">
        <f t="shared" si="144"/>
        <v>0</v>
      </c>
      <c r="DI338">
        <f t="shared" si="142"/>
        <v>0</v>
      </c>
      <c r="DJ338">
        <f>DI338</f>
        <v>0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">
      <c r="A339">
        <f>ROW(Source!A161)</f>
        <v>161</v>
      </c>
      <c r="B339">
        <v>55929113</v>
      </c>
      <c r="C339">
        <v>55929795</v>
      </c>
      <c r="D339">
        <v>55424304</v>
      </c>
      <c r="E339">
        <v>1081</v>
      </c>
      <c r="F339">
        <v>1</v>
      </c>
      <c r="G339">
        <v>1081</v>
      </c>
      <c r="H339">
        <v>1</v>
      </c>
      <c r="I339" t="s">
        <v>651</v>
      </c>
      <c r="J339" t="s">
        <v>3</v>
      </c>
      <c r="K339" t="s">
        <v>652</v>
      </c>
      <c r="L339">
        <v>1191</v>
      </c>
      <c r="N339">
        <v>1013</v>
      </c>
      <c r="O339" t="s">
        <v>653</v>
      </c>
      <c r="P339" t="s">
        <v>653</v>
      </c>
      <c r="Q339">
        <v>1</v>
      </c>
      <c r="W339">
        <v>0</v>
      </c>
      <c r="X339">
        <v>476480486</v>
      </c>
      <c r="Y339">
        <f>(AT339*1.2)</f>
        <v>3.7199999999999998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-2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3.1</v>
      </c>
      <c r="AU339" t="s">
        <v>63</v>
      </c>
      <c r="AV339">
        <v>1</v>
      </c>
      <c r="AW339">
        <v>2</v>
      </c>
      <c r="AX339">
        <v>55929796</v>
      </c>
      <c r="AY339">
        <v>1</v>
      </c>
      <c r="AZ339">
        <v>0</v>
      </c>
      <c r="BA339">
        <v>397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U339">
        <f>ROUND(AT339*Source!I161*AH339*AL339,2)</f>
        <v>0</v>
      </c>
      <c r="CV339">
        <f>ROUND(Y339*Source!I161,9)</f>
        <v>2.3807999999999998</v>
      </c>
      <c r="CW339">
        <v>0</v>
      </c>
      <c r="CX339">
        <f>ROUND(Y339*Source!I161,9)</f>
        <v>2.3807999999999998</v>
      </c>
      <c r="CY339">
        <f>AD339</f>
        <v>0</v>
      </c>
      <c r="CZ339">
        <f>AH339</f>
        <v>0</v>
      </c>
      <c r="DA339">
        <f>AL339</f>
        <v>1</v>
      </c>
      <c r="DB339">
        <f>ROUND((ROUND(AT339*CZ339,2)*1.2),6)</f>
        <v>0</v>
      </c>
      <c r="DC339">
        <f>ROUND((ROUND(AT339*AG339,2)*1.2),6)</f>
        <v>0</v>
      </c>
      <c r="DD339" t="s">
        <v>3</v>
      </c>
      <c r="DE339" t="s">
        <v>3</v>
      </c>
      <c r="DF339">
        <f>ROUND(ROUND(AE339,2)*CX339,2)</f>
        <v>0</v>
      </c>
      <c r="DG339">
        <f t="shared" si="146"/>
        <v>0</v>
      </c>
      <c r="DH339">
        <f t="shared" si="144"/>
        <v>0</v>
      </c>
      <c r="DI339">
        <f t="shared" si="142"/>
        <v>0</v>
      </c>
      <c r="DJ339">
        <f>DI339</f>
        <v>0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">
      <c r="A340">
        <f>ROW(Source!A161)</f>
        <v>161</v>
      </c>
      <c r="B340">
        <v>55929113</v>
      </c>
      <c r="C340">
        <v>55929795</v>
      </c>
      <c r="D340">
        <v>0</v>
      </c>
      <c r="E340">
        <v>0</v>
      </c>
      <c r="F340">
        <v>1</v>
      </c>
      <c r="G340">
        <v>1081</v>
      </c>
      <c r="H340">
        <v>3</v>
      </c>
      <c r="I340" t="s">
        <v>785</v>
      </c>
      <c r="J340" t="s">
        <v>785</v>
      </c>
      <c r="K340" t="s">
        <v>276</v>
      </c>
      <c r="L340">
        <v>1371</v>
      </c>
      <c r="N340">
        <v>1013</v>
      </c>
      <c r="O340" t="s">
        <v>161</v>
      </c>
      <c r="P340" t="s">
        <v>161</v>
      </c>
      <c r="Q340">
        <v>1</v>
      </c>
      <c r="W340">
        <v>0</v>
      </c>
      <c r="X340">
        <v>554825975</v>
      </c>
      <c r="Y340">
        <f>AT340</f>
        <v>100</v>
      </c>
      <c r="AA340">
        <v>17.95</v>
      </c>
      <c r="AB340">
        <v>0</v>
      </c>
      <c r="AC340">
        <v>0</v>
      </c>
      <c r="AD340">
        <v>0</v>
      </c>
      <c r="AE340">
        <v>17.95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1</v>
      </c>
      <c r="AL340">
        <v>1</v>
      </c>
      <c r="AM340">
        <v>0</v>
      </c>
      <c r="AN340">
        <v>0</v>
      </c>
      <c r="AO340">
        <v>0</v>
      </c>
      <c r="AP340">
        <v>1</v>
      </c>
      <c r="AQ340">
        <v>0</v>
      </c>
      <c r="AR340">
        <v>0</v>
      </c>
      <c r="AS340" t="s">
        <v>3</v>
      </c>
      <c r="AT340">
        <v>100</v>
      </c>
      <c r="AU340" t="s">
        <v>3</v>
      </c>
      <c r="AV340">
        <v>0</v>
      </c>
      <c r="AW340">
        <v>1</v>
      </c>
      <c r="AX340">
        <v>-1</v>
      </c>
      <c r="AY340">
        <v>0</v>
      </c>
      <c r="AZ340">
        <v>0</v>
      </c>
      <c r="BA340" t="s">
        <v>3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ROUND(Y340*Source!I161,9)</f>
        <v>64</v>
      </c>
      <c r="CY340">
        <f>AA340</f>
        <v>17.95</v>
      </c>
      <c r="CZ340">
        <f>AE340</f>
        <v>17.95</v>
      </c>
      <c r="DA340">
        <f>AI340</f>
        <v>1</v>
      </c>
      <c r="DB340">
        <f>ROUND(ROUND(AT340*CZ340,2),6)</f>
        <v>1795</v>
      </c>
      <c r="DC340">
        <f>ROUND(ROUND(AT340*AG340,2),6)</f>
        <v>0</v>
      </c>
      <c r="DD340" t="s">
        <v>3</v>
      </c>
      <c r="DE340" t="s">
        <v>3</v>
      </c>
      <c r="DF340">
        <f>ROUND(ROUND(AE340,2)*CX340,2)</f>
        <v>1148.8</v>
      </c>
      <c r="DG340">
        <f t="shared" si="146"/>
        <v>0</v>
      </c>
      <c r="DH340">
        <f t="shared" si="144"/>
        <v>0</v>
      </c>
      <c r="DI340">
        <f t="shared" si="142"/>
        <v>0</v>
      </c>
      <c r="DJ340">
        <f>DF340</f>
        <v>1148.8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">
      <c r="A341">
        <f>ROW(Source!A162)</f>
        <v>162</v>
      </c>
      <c r="B341">
        <v>55929115</v>
      </c>
      <c r="C341">
        <v>55929795</v>
      </c>
      <c r="D341">
        <v>55424304</v>
      </c>
      <c r="E341">
        <v>1081</v>
      </c>
      <c r="F341">
        <v>1</v>
      </c>
      <c r="G341">
        <v>1081</v>
      </c>
      <c r="H341">
        <v>1</v>
      </c>
      <c r="I341" t="s">
        <v>651</v>
      </c>
      <c r="J341" t="s">
        <v>3</v>
      </c>
      <c r="K341" t="s">
        <v>652</v>
      </c>
      <c r="L341">
        <v>1191</v>
      </c>
      <c r="N341">
        <v>1013</v>
      </c>
      <c r="O341" t="s">
        <v>653</v>
      </c>
      <c r="P341" t="s">
        <v>653</v>
      </c>
      <c r="Q341">
        <v>1</v>
      </c>
      <c r="W341">
        <v>0</v>
      </c>
      <c r="X341">
        <v>476480486</v>
      </c>
      <c r="Y341">
        <f>(AT341*1.2)</f>
        <v>3.7199999999999998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5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3.1</v>
      </c>
      <c r="AU341" t="s">
        <v>63</v>
      </c>
      <c r="AV341">
        <v>1</v>
      </c>
      <c r="AW341">
        <v>2</v>
      </c>
      <c r="AX341">
        <v>55929796</v>
      </c>
      <c r="AY341">
        <v>1</v>
      </c>
      <c r="AZ341">
        <v>0</v>
      </c>
      <c r="BA341">
        <v>399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U341">
        <f>ROUND(AT341*Source!I162*AH341*AL341,2)</f>
        <v>0</v>
      </c>
      <c r="CV341">
        <f>ROUND(Y341*Source!I162,9)</f>
        <v>2.3807999999999998</v>
      </c>
      <c r="CW341">
        <v>0</v>
      </c>
      <c r="CX341">
        <f>ROUND(Y341*Source!I162,9)</f>
        <v>2.3807999999999998</v>
      </c>
      <c r="CY341">
        <f>AD341</f>
        <v>0</v>
      </c>
      <c r="CZ341">
        <f>AH341</f>
        <v>0</v>
      </c>
      <c r="DA341">
        <f>AL341</f>
        <v>1</v>
      </c>
      <c r="DB341">
        <f>ROUND((ROUND(AT341*CZ341,2)*1.2),6)</f>
        <v>0</v>
      </c>
      <c r="DC341">
        <f>ROUND((ROUND(AT341*AG341,2)*1.2),6)</f>
        <v>0</v>
      </c>
      <c r="DD341" t="s">
        <v>3</v>
      </c>
      <c r="DE341" t="s">
        <v>3</v>
      </c>
      <c r="DF341">
        <f>ROUND(ROUND(AE341,2)*CX341,2)</f>
        <v>0</v>
      </c>
      <c r="DG341">
        <f t="shared" si="146"/>
        <v>0</v>
      </c>
      <c r="DH341">
        <f t="shared" si="144"/>
        <v>0</v>
      </c>
      <c r="DI341">
        <f t="shared" si="142"/>
        <v>0</v>
      </c>
      <c r="DJ341">
        <f>DI341</f>
        <v>0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">
      <c r="A342">
        <f>ROW(Source!A162)</f>
        <v>162</v>
      </c>
      <c r="B342">
        <v>55929115</v>
      </c>
      <c r="C342">
        <v>55929795</v>
      </c>
      <c r="D342">
        <v>0</v>
      </c>
      <c r="E342">
        <v>0</v>
      </c>
      <c r="F342">
        <v>1</v>
      </c>
      <c r="G342">
        <v>1081</v>
      </c>
      <c r="H342">
        <v>3</v>
      </c>
      <c r="I342" t="s">
        <v>785</v>
      </c>
      <c r="J342" t="s">
        <v>785</v>
      </c>
      <c r="K342" t="s">
        <v>276</v>
      </c>
      <c r="L342">
        <v>1371</v>
      </c>
      <c r="N342">
        <v>1013</v>
      </c>
      <c r="O342" t="s">
        <v>161</v>
      </c>
      <c r="P342" t="s">
        <v>161</v>
      </c>
      <c r="Q342">
        <v>1</v>
      </c>
      <c r="W342">
        <v>0</v>
      </c>
      <c r="X342">
        <v>554825975</v>
      </c>
      <c r="Y342">
        <f>AT342</f>
        <v>100</v>
      </c>
      <c r="AA342">
        <v>135.88</v>
      </c>
      <c r="AB342">
        <v>0</v>
      </c>
      <c r="AC342">
        <v>0</v>
      </c>
      <c r="AD342">
        <v>0</v>
      </c>
      <c r="AE342">
        <v>17.95</v>
      </c>
      <c r="AF342">
        <v>0</v>
      </c>
      <c r="AG342">
        <v>0</v>
      </c>
      <c r="AH342">
        <v>0</v>
      </c>
      <c r="AI342">
        <v>7.57</v>
      </c>
      <c r="AJ342">
        <v>1</v>
      </c>
      <c r="AK342">
        <v>1</v>
      </c>
      <c r="AL342">
        <v>1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 t="s">
        <v>3</v>
      </c>
      <c r="AT342">
        <v>100</v>
      </c>
      <c r="AU342" t="s">
        <v>3</v>
      </c>
      <c r="AV342">
        <v>0</v>
      </c>
      <c r="AW342">
        <v>1</v>
      </c>
      <c r="AX342">
        <v>-1</v>
      </c>
      <c r="AY342">
        <v>0</v>
      </c>
      <c r="AZ342">
        <v>0</v>
      </c>
      <c r="BA342" t="s">
        <v>3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ROUND(Y342*Source!I162,9)</f>
        <v>64</v>
      </c>
      <c r="CY342">
        <f>AA342</f>
        <v>135.88</v>
      </c>
      <c r="CZ342">
        <f>AE342</f>
        <v>17.95</v>
      </c>
      <c r="DA342">
        <f>AI342</f>
        <v>7.57</v>
      </c>
      <c r="DB342">
        <f>ROUND(ROUND(AT342*CZ342,2),6)</f>
        <v>1795</v>
      </c>
      <c r="DC342">
        <f>ROUND(ROUND(AT342*AG342,2),6)</f>
        <v>0</v>
      </c>
      <c r="DD342" t="s">
        <v>3</v>
      </c>
      <c r="DE342" t="s">
        <v>3</v>
      </c>
      <c r="DF342">
        <f>ROUND(ROUND(AE342*AI342,2)*CX342,2)</f>
        <v>8696.32</v>
      </c>
      <c r="DG342">
        <f t="shared" si="146"/>
        <v>0</v>
      </c>
      <c r="DH342">
        <f t="shared" si="144"/>
        <v>0</v>
      </c>
      <c r="DI342">
        <f t="shared" si="142"/>
        <v>0</v>
      </c>
      <c r="DJ342">
        <f>DF342</f>
        <v>8696.32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">
      <c r="A343">
        <f>ROW(Source!A165)</f>
        <v>165</v>
      </c>
      <c r="B343">
        <v>55929113</v>
      </c>
      <c r="C343">
        <v>55929806</v>
      </c>
      <c r="D343">
        <v>55424304</v>
      </c>
      <c r="E343">
        <v>1081</v>
      </c>
      <c r="F343">
        <v>1</v>
      </c>
      <c r="G343">
        <v>1081</v>
      </c>
      <c r="H343">
        <v>1</v>
      </c>
      <c r="I343" t="s">
        <v>651</v>
      </c>
      <c r="J343" t="s">
        <v>3</v>
      </c>
      <c r="K343" t="s">
        <v>652</v>
      </c>
      <c r="L343">
        <v>1191</v>
      </c>
      <c r="N343">
        <v>1013</v>
      </c>
      <c r="O343" t="s">
        <v>653</v>
      </c>
      <c r="P343" t="s">
        <v>653</v>
      </c>
      <c r="Q343">
        <v>1</v>
      </c>
      <c r="W343">
        <v>0</v>
      </c>
      <c r="X343">
        <v>476480486</v>
      </c>
      <c r="Y343">
        <f>(AT343*1.2)</f>
        <v>0.3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1</v>
      </c>
      <c r="AM343">
        <v>-2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0.25</v>
      </c>
      <c r="AU343" t="s">
        <v>63</v>
      </c>
      <c r="AV343">
        <v>1</v>
      </c>
      <c r="AW343">
        <v>2</v>
      </c>
      <c r="AX343">
        <v>55929808</v>
      </c>
      <c r="AY343">
        <v>1</v>
      </c>
      <c r="AZ343">
        <v>0</v>
      </c>
      <c r="BA343">
        <v>401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U343">
        <f>ROUND(AT343*Source!I165*AH343*AL343,2)</f>
        <v>0</v>
      </c>
      <c r="CV343">
        <f>ROUND(Y343*Source!I165,9)</f>
        <v>1.8</v>
      </c>
      <c r="CW343">
        <v>0</v>
      </c>
      <c r="CX343">
        <f>ROUND(Y343*Source!I165,9)</f>
        <v>1.8</v>
      </c>
      <c r="CY343">
        <f>AD343</f>
        <v>0</v>
      </c>
      <c r="CZ343">
        <f>AH343</f>
        <v>0</v>
      </c>
      <c r="DA343">
        <f>AL343</f>
        <v>1</v>
      </c>
      <c r="DB343">
        <f>ROUND((ROUND(AT343*CZ343,2)*1.2),6)</f>
        <v>0</v>
      </c>
      <c r="DC343">
        <f>ROUND((ROUND(AT343*AG343,2)*1.2),6)</f>
        <v>0</v>
      </c>
      <c r="DD343" t="s">
        <v>3</v>
      </c>
      <c r="DE343" t="s">
        <v>3</v>
      </c>
      <c r="DF343">
        <f>ROUND(ROUND(AE343,2)*CX343,2)</f>
        <v>0</v>
      </c>
      <c r="DG343">
        <f t="shared" si="146"/>
        <v>0</v>
      </c>
      <c r="DH343">
        <f t="shared" si="144"/>
        <v>0</v>
      </c>
      <c r="DI343">
        <f t="shared" si="142"/>
        <v>0</v>
      </c>
      <c r="DJ343">
        <f>DI343</f>
        <v>0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">
      <c r="A344">
        <f>ROW(Source!A166)</f>
        <v>166</v>
      </c>
      <c r="B344">
        <v>55929115</v>
      </c>
      <c r="C344">
        <v>55929806</v>
      </c>
      <c r="D344">
        <v>55424304</v>
      </c>
      <c r="E344">
        <v>1081</v>
      </c>
      <c r="F344">
        <v>1</v>
      </c>
      <c r="G344">
        <v>1081</v>
      </c>
      <c r="H344">
        <v>1</v>
      </c>
      <c r="I344" t="s">
        <v>651</v>
      </c>
      <c r="J344" t="s">
        <v>3</v>
      </c>
      <c r="K344" t="s">
        <v>652</v>
      </c>
      <c r="L344">
        <v>1191</v>
      </c>
      <c r="N344">
        <v>1013</v>
      </c>
      <c r="O344" t="s">
        <v>653</v>
      </c>
      <c r="P344" t="s">
        <v>653</v>
      </c>
      <c r="Q344">
        <v>1</v>
      </c>
      <c r="W344">
        <v>0</v>
      </c>
      <c r="X344">
        <v>476480486</v>
      </c>
      <c r="Y344">
        <f>(AT344*1.2)</f>
        <v>0.3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5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0.25</v>
      </c>
      <c r="AU344" t="s">
        <v>63</v>
      </c>
      <c r="AV344">
        <v>1</v>
      </c>
      <c r="AW344">
        <v>2</v>
      </c>
      <c r="AX344">
        <v>55929808</v>
      </c>
      <c r="AY344">
        <v>1</v>
      </c>
      <c r="AZ344">
        <v>0</v>
      </c>
      <c r="BA344">
        <v>402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U344">
        <f>ROUND(AT344*Source!I166*AH344*AL344,2)</f>
        <v>0</v>
      </c>
      <c r="CV344">
        <f>ROUND(Y344*Source!I166,9)</f>
        <v>1.8</v>
      </c>
      <c r="CW344">
        <v>0</v>
      </c>
      <c r="CX344">
        <f>ROUND(Y344*Source!I166,9)</f>
        <v>1.8</v>
      </c>
      <c r="CY344">
        <f>AD344</f>
        <v>0</v>
      </c>
      <c r="CZ344">
        <f>AH344</f>
        <v>0</v>
      </c>
      <c r="DA344">
        <f>AL344</f>
        <v>1</v>
      </c>
      <c r="DB344">
        <f>ROUND((ROUND(AT344*CZ344,2)*1.2),6)</f>
        <v>0</v>
      </c>
      <c r="DC344">
        <f>ROUND((ROUND(AT344*AG344,2)*1.2),6)</f>
        <v>0</v>
      </c>
      <c r="DD344" t="s">
        <v>3</v>
      </c>
      <c r="DE344" t="s">
        <v>3</v>
      </c>
      <c r="DF344">
        <f>ROUND(ROUND(AE344,2)*CX344,2)</f>
        <v>0</v>
      </c>
      <c r="DG344">
        <f t="shared" si="146"/>
        <v>0</v>
      </c>
      <c r="DH344">
        <f t="shared" si="144"/>
        <v>0</v>
      </c>
      <c r="DI344">
        <f t="shared" si="142"/>
        <v>0</v>
      </c>
      <c r="DJ344">
        <f>DI344</f>
        <v>0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">
      <c r="A345">
        <f>ROW(Source!A169)</f>
        <v>169</v>
      </c>
      <c r="B345">
        <v>55929113</v>
      </c>
      <c r="C345">
        <v>55929810</v>
      </c>
      <c r="D345">
        <v>55424304</v>
      </c>
      <c r="E345">
        <v>1081</v>
      </c>
      <c r="F345">
        <v>1</v>
      </c>
      <c r="G345">
        <v>1081</v>
      </c>
      <c r="H345">
        <v>1</v>
      </c>
      <c r="I345" t="s">
        <v>651</v>
      </c>
      <c r="J345" t="s">
        <v>3</v>
      </c>
      <c r="K345" t="s">
        <v>652</v>
      </c>
      <c r="L345">
        <v>1191</v>
      </c>
      <c r="N345">
        <v>1013</v>
      </c>
      <c r="O345" t="s">
        <v>653</v>
      </c>
      <c r="P345" t="s">
        <v>653</v>
      </c>
      <c r="Q345">
        <v>1</v>
      </c>
      <c r="W345">
        <v>0</v>
      </c>
      <c r="X345">
        <v>476480486</v>
      </c>
      <c r="Y345">
        <f>(AT345*1.2)</f>
        <v>3.7199999999999998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1</v>
      </c>
      <c r="AL345">
        <v>1</v>
      </c>
      <c r="AM345">
        <v>-2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3.1</v>
      </c>
      <c r="AU345" t="s">
        <v>63</v>
      </c>
      <c r="AV345">
        <v>1</v>
      </c>
      <c r="AW345">
        <v>2</v>
      </c>
      <c r="AX345">
        <v>55929816</v>
      </c>
      <c r="AY345">
        <v>1</v>
      </c>
      <c r="AZ345">
        <v>0</v>
      </c>
      <c r="BA345">
        <v>403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U345">
        <f>ROUND(AT345*Source!I169*AH345*AL345,2)</f>
        <v>0</v>
      </c>
      <c r="CV345">
        <f>ROUND(Y345*Source!I169,9)</f>
        <v>0.44640000000000002</v>
      </c>
      <c r="CW345">
        <v>0</v>
      </c>
      <c r="CX345">
        <f>ROUND(Y345*Source!I169,9)</f>
        <v>0.44640000000000002</v>
      </c>
      <c r="CY345">
        <f>AD345</f>
        <v>0</v>
      </c>
      <c r="CZ345">
        <f>AH345</f>
        <v>0</v>
      </c>
      <c r="DA345">
        <f>AL345</f>
        <v>1</v>
      </c>
      <c r="DB345">
        <f>ROUND((ROUND(AT345*CZ345,2)*1.2),6)</f>
        <v>0</v>
      </c>
      <c r="DC345">
        <f>ROUND((ROUND(AT345*AG345,2)*1.2),6)</f>
        <v>0</v>
      </c>
      <c r="DD345" t="s">
        <v>3</v>
      </c>
      <c r="DE345" t="s">
        <v>3</v>
      </c>
      <c r="DF345">
        <f>ROUND(ROUND(AE345,2)*CX345,2)</f>
        <v>0</v>
      </c>
      <c r="DG345">
        <f t="shared" si="146"/>
        <v>0</v>
      </c>
      <c r="DH345">
        <f t="shared" si="144"/>
        <v>0</v>
      </c>
      <c r="DI345">
        <f t="shared" si="142"/>
        <v>0</v>
      </c>
      <c r="DJ345">
        <f>DI345</f>
        <v>0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">
      <c r="A346">
        <f>ROW(Source!A169)</f>
        <v>169</v>
      </c>
      <c r="B346">
        <v>55929113</v>
      </c>
      <c r="C346">
        <v>55929810</v>
      </c>
      <c r="D346">
        <v>0</v>
      </c>
      <c r="E346">
        <v>0</v>
      </c>
      <c r="F346">
        <v>1</v>
      </c>
      <c r="G346">
        <v>1081</v>
      </c>
      <c r="H346">
        <v>3</v>
      </c>
      <c r="I346" t="s">
        <v>786</v>
      </c>
      <c r="J346" t="s">
        <v>786</v>
      </c>
      <c r="K346" t="s">
        <v>283</v>
      </c>
      <c r="L346">
        <v>1371</v>
      </c>
      <c r="N346">
        <v>1013</v>
      </c>
      <c r="O346" t="s">
        <v>161</v>
      </c>
      <c r="P346" t="s">
        <v>161</v>
      </c>
      <c r="Q346">
        <v>1</v>
      </c>
      <c r="W346">
        <v>0</v>
      </c>
      <c r="X346">
        <v>-948004459</v>
      </c>
      <c r="Y346">
        <f>AT346</f>
        <v>100</v>
      </c>
      <c r="AA346">
        <v>13.04</v>
      </c>
      <c r="AB346">
        <v>0</v>
      </c>
      <c r="AC346">
        <v>0</v>
      </c>
      <c r="AD346">
        <v>0</v>
      </c>
      <c r="AE346">
        <v>13.040000000000001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0</v>
      </c>
      <c r="AS346" t="s">
        <v>3</v>
      </c>
      <c r="AT346">
        <v>100</v>
      </c>
      <c r="AU346" t="s">
        <v>3</v>
      </c>
      <c r="AV346">
        <v>0</v>
      </c>
      <c r="AW346">
        <v>1</v>
      </c>
      <c r="AX346">
        <v>-1</v>
      </c>
      <c r="AY346">
        <v>0</v>
      </c>
      <c r="AZ346">
        <v>0</v>
      </c>
      <c r="BA346" t="s">
        <v>3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ROUND(Y346*Source!I169,9)</f>
        <v>12</v>
      </c>
      <c r="CY346">
        <f>AA346</f>
        <v>13.04</v>
      </c>
      <c r="CZ346">
        <f>AE346</f>
        <v>13.040000000000001</v>
      </c>
      <c r="DA346">
        <f>AI346</f>
        <v>1</v>
      </c>
      <c r="DB346">
        <f>ROUND(ROUND(AT346*CZ346,2),6)</f>
        <v>1304</v>
      </c>
      <c r="DC346">
        <f>ROUND(ROUND(AT346*AG346,2),6)</f>
        <v>0</v>
      </c>
      <c r="DD346" t="s">
        <v>3</v>
      </c>
      <c r="DE346" t="s">
        <v>3</v>
      </c>
      <c r="DF346">
        <f>ROUND(ROUND(AE346,2)*CX346,2)</f>
        <v>156.47999999999999</v>
      </c>
      <c r="DG346">
        <f t="shared" si="146"/>
        <v>0</v>
      </c>
      <c r="DH346">
        <f t="shared" si="144"/>
        <v>0</v>
      </c>
      <c r="DI346">
        <f t="shared" si="142"/>
        <v>0</v>
      </c>
      <c r="DJ346">
        <f>DF346</f>
        <v>156.47999999999999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">
      <c r="A347">
        <f>ROW(Source!A170)</f>
        <v>170</v>
      </c>
      <c r="B347">
        <v>55929115</v>
      </c>
      <c r="C347">
        <v>55929810</v>
      </c>
      <c r="D347">
        <v>55424304</v>
      </c>
      <c r="E347">
        <v>1081</v>
      </c>
      <c r="F347">
        <v>1</v>
      </c>
      <c r="G347">
        <v>1081</v>
      </c>
      <c r="H347">
        <v>1</v>
      </c>
      <c r="I347" t="s">
        <v>651</v>
      </c>
      <c r="J347" t="s">
        <v>3</v>
      </c>
      <c r="K347" t="s">
        <v>652</v>
      </c>
      <c r="L347">
        <v>1191</v>
      </c>
      <c r="N347">
        <v>1013</v>
      </c>
      <c r="O347" t="s">
        <v>653</v>
      </c>
      <c r="P347" t="s">
        <v>653</v>
      </c>
      <c r="Q347">
        <v>1</v>
      </c>
      <c r="W347">
        <v>0</v>
      </c>
      <c r="X347">
        <v>476480486</v>
      </c>
      <c r="Y347">
        <f>(AT347*1.2)</f>
        <v>3.7199999999999998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1</v>
      </c>
      <c r="AL347">
        <v>1</v>
      </c>
      <c r="AM347">
        <v>5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3.1</v>
      </c>
      <c r="AU347" t="s">
        <v>63</v>
      </c>
      <c r="AV347">
        <v>1</v>
      </c>
      <c r="AW347">
        <v>2</v>
      </c>
      <c r="AX347">
        <v>55929816</v>
      </c>
      <c r="AY347">
        <v>1</v>
      </c>
      <c r="AZ347">
        <v>0</v>
      </c>
      <c r="BA347">
        <v>405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U347">
        <f>ROUND(AT347*Source!I170*AH347*AL347,2)</f>
        <v>0</v>
      </c>
      <c r="CV347">
        <f>ROUND(Y347*Source!I170,9)</f>
        <v>0.44640000000000002</v>
      </c>
      <c r="CW347">
        <v>0</v>
      </c>
      <c r="CX347">
        <f>ROUND(Y347*Source!I170,9)</f>
        <v>0.44640000000000002</v>
      </c>
      <c r="CY347">
        <f>AD347</f>
        <v>0</v>
      </c>
      <c r="CZ347">
        <f>AH347</f>
        <v>0</v>
      </c>
      <c r="DA347">
        <f>AL347</f>
        <v>1</v>
      </c>
      <c r="DB347">
        <f>ROUND((ROUND(AT347*CZ347,2)*1.2),6)</f>
        <v>0</v>
      </c>
      <c r="DC347">
        <f>ROUND((ROUND(AT347*AG347,2)*1.2),6)</f>
        <v>0</v>
      </c>
      <c r="DD347" t="s">
        <v>3</v>
      </c>
      <c r="DE347" t="s">
        <v>3</v>
      </c>
      <c r="DF347">
        <f>ROUND(ROUND(AE347,2)*CX347,2)</f>
        <v>0</v>
      </c>
      <c r="DG347">
        <f t="shared" si="146"/>
        <v>0</v>
      </c>
      <c r="DH347">
        <f t="shared" si="144"/>
        <v>0</v>
      </c>
      <c r="DI347">
        <f t="shared" si="142"/>
        <v>0</v>
      </c>
      <c r="DJ347">
        <f>DI347</f>
        <v>0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">
      <c r="A348">
        <f>ROW(Source!A170)</f>
        <v>170</v>
      </c>
      <c r="B348">
        <v>55929115</v>
      </c>
      <c r="C348">
        <v>55929810</v>
      </c>
      <c r="D348">
        <v>0</v>
      </c>
      <c r="E348">
        <v>0</v>
      </c>
      <c r="F348">
        <v>1</v>
      </c>
      <c r="G348">
        <v>1081</v>
      </c>
      <c r="H348">
        <v>3</v>
      </c>
      <c r="I348" t="s">
        <v>786</v>
      </c>
      <c r="J348" t="s">
        <v>786</v>
      </c>
      <c r="K348" t="s">
        <v>283</v>
      </c>
      <c r="L348">
        <v>1371</v>
      </c>
      <c r="N348">
        <v>1013</v>
      </c>
      <c r="O348" t="s">
        <v>161</v>
      </c>
      <c r="P348" t="s">
        <v>161</v>
      </c>
      <c r="Q348">
        <v>1</v>
      </c>
      <c r="W348">
        <v>0</v>
      </c>
      <c r="X348">
        <v>-948004459</v>
      </c>
      <c r="Y348">
        <f>AT348</f>
        <v>100</v>
      </c>
      <c r="AA348">
        <v>98.71</v>
      </c>
      <c r="AB348">
        <v>0</v>
      </c>
      <c r="AC348">
        <v>0</v>
      </c>
      <c r="AD348">
        <v>0</v>
      </c>
      <c r="AE348">
        <v>13.040000000000001</v>
      </c>
      <c r="AF348">
        <v>0</v>
      </c>
      <c r="AG348">
        <v>0</v>
      </c>
      <c r="AH348">
        <v>0</v>
      </c>
      <c r="AI348">
        <v>7.57</v>
      </c>
      <c r="AJ348">
        <v>1</v>
      </c>
      <c r="AK348">
        <v>1</v>
      </c>
      <c r="AL348">
        <v>1</v>
      </c>
      <c r="AM348">
        <v>0</v>
      </c>
      <c r="AN348">
        <v>0</v>
      </c>
      <c r="AO348">
        <v>0</v>
      </c>
      <c r="AP348">
        <v>1</v>
      </c>
      <c r="AQ348">
        <v>0</v>
      </c>
      <c r="AR348">
        <v>0</v>
      </c>
      <c r="AS348" t="s">
        <v>3</v>
      </c>
      <c r="AT348">
        <v>100</v>
      </c>
      <c r="AU348" t="s">
        <v>3</v>
      </c>
      <c r="AV348">
        <v>0</v>
      </c>
      <c r="AW348">
        <v>1</v>
      </c>
      <c r="AX348">
        <v>-1</v>
      </c>
      <c r="AY348">
        <v>0</v>
      </c>
      <c r="AZ348">
        <v>0</v>
      </c>
      <c r="BA348" t="s">
        <v>3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ROUND(Y348*Source!I170,9)</f>
        <v>12</v>
      </c>
      <c r="CY348">
        <f>AA348</f>
        <v>98.71</v>
      </c>
      <c r="CZ348">
        <f>AE348</f>
        <v>13.040000000000001</v>
      </c>
      <c r="DA348">
        <f>AI348</f>
        <v>7.57</v>
      </c>
      <c r="DB348">
        <f>ROUND(ROUND(AT348*CZ348,2),6)</f>
        <v>1304</v>
      </c>
      <c r="DC348">
        <f>ROUND(ROUND(AT348*AG348,2),6)</f>
        <v>0</v>
      </c>
      <c r="DD348" t="s">
        <v>3</v>
      </c>
      <c r="DE348" t="s">
        <v>3</v>
      </c>
      <c r="DF348">
        <f>ROUND(ROUND(AE348*AI348,2)*CX348,2)</f>
        <v>1184.52</v>
      </c>
      <c r="DG348">
        <f t="shared" si="146"/>
        <v>0</v>
      </c>
      <c r="DH348">
        <f t="shared" si="144"/>
        <v>0</v>
      </c>
      <c r="DI348">
        <f t="shared" si="142"/>
        <v>0</v>
      </c>
      <c r="DJ348">
        <f>DF348</f>
        <v>1184.52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">
      <c r="A349">
        <f>ROW(Source!A173)</f>
        <v>173</v>
      </c>
      <c r="B349">
        <v>55929113</v>
      </c>
      <c r="C349">
        <v>55929835</v>
      </c>
      <c r="D349">
        <v>55424304</v>
      </c>
      <c r="E349">
        <v>1081</v>
      </c>
      <c r="F349">
        <v>1</v>
      </c>
      <c r="G349">
        <v>1081</v>
      </c>
      <c r="H349">
        <v>1</v>
      </c>
      <c r="I349" t="s">
        <v>651</v>
      </c>
      <c r="J349" t="s">
        <v>3</v>
      </c>
      <c r="K349" t="s">
        <v>652</v>
      </c>
      <c r="L349">
        <v>1191</v>
      </c>
      <c r="N349">
        <v>1013</v>
      </c>
      <c r="O349" t="s">
        <v>653</v>
      </c>
      <c r="P349" t="s">
        <v>653</v>
      </c>
      <c r="Q349">
        <v>1</v>
      </c>
      <c r="W349">
        <v>0</v>
      </c>
      <c r="X349">
        <v>476480486</v>
      </c>
      <c r="Y349">
        <f>(AT349*1.2)</f>
        <v>16.079999999999998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1</v>
      </c>
      <c r="AK349">
        <v>1</v>
      </c>
      <c r="AL349">
        <v>1</v>
      </c>
      <c r="AM349">
        <v>-2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13.4</v>
      </c>
      <c r="AU349" t="s">
        <v>63</v>
      </c>
      <c r="AV349">
        <v>1</v>
      </c>
      <c r="AW349">
        <v>2</v>
      </c>
      <c r="AX349">
        <v>55929848</v>
      </c>
      <c r="AY349">
        <v>1</v>
      </c>
      <c r="AZ349">
        <v>0</v>
      </c>
      <c r="BA349">
        <v>407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U349">
        <f>ROUND(AT349*Source!I173*AH349*AL349,2)</f>
        <v>0</v>
      </c>
      <c r="CV349">
        <f>ROUND(Y349*Source!I173,9)</f>
        <v>80.400000000000006</v>
      </c>
      <c r="CW349">
        <v>0</v>
      </c>
      <c r="CX349">
        <f>ROUND(Y349*Source!I173,9)</f>
        <v>80.400000000000006</v>
      </c>
      <c r="CY349">
        <f>AD349</f>
        <v>0</v>
      </c>
      <c r="CZ349">
        <f>AH349</f>
        <v>0</v>
      </c>
      <c r="DA349">
        <f>AL349</f>
        <v>1</v>
      </c>
      <c r="DB349">
        <f>ROUND((ROUND(AT349*CZ349,2)*1.2),6)</f>
        <v>0</v>
      </c>
      <c r="DC349">
        <f>ROUND((ROUND(AT349*AG349,2)*1.2),6)</f>
        <v>0</v>
      </c>
      <c r="DD349" t="s">
        <v>3</v>
      </c>
      <c r="DE349" t="s">
        <v>3</v>
      </c>
      <c r="DF349">
        <f t="shared" ref="DF349:DF356" si="147">ROUND(ROUND(AE349,2)*CX349,2)</f>
        <v>0</v>
      </c>
      <c r="DG349">
        <f t="shared" si="146"/>
        <v>0</v>
      </c>
      <c r="DH349">
        <f t="shared" si="144"/>
        <v>0</v>
      </c>
      <c r="DI349">
        <f t="shared" si="142"/>
        <v>0</v>
      </c>
      <c r="DJ349">
        <f>DI349</f>
        <v>0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">
      <c r="A350">
        <f>ROW(Source!A173)</f>
        <v>173</v>
      </c>
      <c r="B350">
        <v>55929113</v>
      </c>
      <c r="C350">
        <v>55929835</v>
      </c>
      <c r="D350">
        <v>55489513</v>
      </c>
      <c r="E350">
        <v>1</v>
      </c>
      <c r="F350">
        <v>1</v>
      </c>
      <c r="G350">
        <v>1081</v>
      </c>
      <c r="H350">
        <v>2</v>
      </c>
      <c r="I350" t="s">
        <v>654</v>
      </c>
      <c r="J350" t="s">
        <v>655</v>
      </c>
      <c r="K350" t="s">
        <v>656</v>
      </c>
      <c r="L350">
        <v>1368</v>
      </c>
      <c r="N350">
        <v>1011</v>
      </c>
      <c r="O350" t="s">
        <v>657</v>
      </c>
      <c r="P350" t="s">
        <v>657</v>
      </c>
      <c r="Q350">
        <v>1</v>
      </c>
      <c r="W350">
        <v>0</v>
      </c>
      <c r="X350">
        <v>-1520980008</v>
      </c>
      <c r="Y350">
        <f>(AT350*1.2)</f>
        <v>0.64800000000000002</v>
      </c>
      <c r="AA350">
        <v>0</v>
      </c>
      <c r="AB350">
        <v>120.23</v>
      </c>
      <c r="AC350">
        <v>13.21</v>
      </c>
      <c r="AD350">
        <v>0</v>
      </c>
      <c r="AE350">
        <v>0</v>
      </c>
      <c r="AF350">
        <v>114.83</v>
      </c>
      <c r="AG350">
        <v>12.62</v>
      </c>
      <c r="AH350">
        <v>0</v>
      </c>
      <c r="AI350">
        <v>1</v>
      </c>
      <c r="AJ350">
        <v>1</v>
      </c>
      <c r="AK350">
        <v>1</v>
      </c>
      <c r="AL350">
        <v>1</v>
      </c>
      <c r="AM350">
        <v>-2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0.54</v>
      </c>
      <c r="AU350" t="s">
        <v>63</v>
      </c>
      <c r="AV350">
        <v>0</v>
      </c>
      <c r="AW350">
        <v>2</v>
      </c>
      <c r="AX350">
        <v>55929849</v>
      </c>
      <c r="AY350">
        <v>1</v>
      </c>
      <c r="AZ350">
        <v>0</v>
      </c>
      <c r="BA350">
        <v>408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f>ROUND(Y350*Source!I173*DO350,9)</f>
        <v>40.888800000000003</v>
      </c>
      <c r="CX350">
        <f>ROUND(Y350*Source!I173,9)</f>
        <v>3.24</v>
      </c>
      <c r="CY350">
        <f>AB350</f>
        <v>120.23</v>
      </c>
      <c r="CZ350">
        <f>AF350</f>
        <v>114.83</v>
      </c>
      <c r="DA350">
        <f>AJ350</f>
        <v>1</v>
      </c>
      <c r="DB350">
        <f>ROUND((ROUND(AT350*CZ350,2)*1.2),6)</f>
        <v>74.412000000000006</v>
      </c>
      <c r="DC350">
        <f>ROUND((ROUND(AT350*AG350,2)*1.2),6)</f>
        <v>8.1720000000000006</v>
      </c>
      <c r="DD350" t="s">
        <v>3</v>
      </c>
      <c r="DE350" t="s">
        <v>3</v>
      </c>
      <c r="DF350">
        <f t="shared" si="147"/>
        <v>0</v>
      </c>
      <c r="DG350">
        <f t="shared" si="146"/>
        <v>372.05</v>
      </c>
      <c r="DH350">
        <f t="shared" si="144"/>
        <v>40.89</v>
      </c>
      <c r="DI350">
        <f t="shared" si="142"/>
        <v>0</v>
      </c>
      <c r="DJ350">
        <f>DG350</f>
        <v>372.05</v>
      </c>
      <c r="DK350">
        <v>0</v>
      </c>
      <c r="DL350" t="s">
        <v>658</v>
      </c>
      <c r="DM350">
        <v>0</v>
      </c>
      <c r="DN350" t="s">
        <v>653</v>
      </c>
      <c r="DO350">
        <v>12.62</v>
      </c>
    </row>
    <row r="351" spans="1:119" x14ac:dyDescent="0.2">
      <c r="A351">
        <f>ROW(Source!A173)</f>
        <v>173</v>
      </c>
      <c r="B351">
        <v>55929113</v>
      </c>
      <c r="C351">
        <v>55929835</v>
      </c>
      <c r="D351">
        <v>55489525</v>
      </c>
      <c r="E351">
        <v>1</v>
      </c>
      <c r="F351">
        <v>1</v>
      </c>
      <c r="G351">
        <v>1081</v>
      </c>
      <c r="H351">
        <v>2</v>
      </c>
      <c r="I351" t="s">
        <v>712</v>
      </c>
      <c r="J351" t="s">
        <v>713</v>
      </c>
      <c r="K351" t="s">
        <v>714</v>
      </c>
      <c r="L351">
        <v>1368</v>
      </c>
      <c r="N351">
        <v>1011</v>
      </c>
      <c r="O351" t="s">
        <v>657</v>
      </c>
      <c r="P351" t="s">
        <v>657</v>
      </c>
      <c r="Q351">
        <v>1</v>
      </c>
      <c r="W351">
        <v>0</v>
      </c>
      <c r="X351">
        <v>444068027</v>
      </c>
      <c r="Y351">
        <f>(AT351*1.2)</f>
        <v>1.92</v>
      </c>
      <c r="AA351">
        <v>0</v>
      </c>
      <c r="AB351">
        <v>0.81</v>
      </c>
      <c r="AC351">
        <v>0</v>
      </c>
      <c r="AD351">
        <v>0</v>
      </c>
      <c r="AE351">
        <v>0</v>
      </c>
      <c r="AF351">
        <v>0.77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-2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1.6</v>
      </c>
      <c r="AU351" t="s">
        <v>63</v>
      </c>
      <c r="AV351">
        <v>0</v>
      </c>
      <c r="AW351">
        <v>2</v>
      </c>
      <c r="AX351">
        <v>55929850</v>
      </c>
      <c r="AY351">
        <v>1</v>
      </c>
      <c r="AZ351">
        <v>0</v>
      </c>
      <c r="BA351">
        <v>409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f>ROUND(Y351*Source!I173*DO351,9)</f>
        <v>0</v>
      </c>
      <c r="CX351">
        <f>ROUND(Y351*Source!I173,9)</f>
        <v>9.6</v>
      </c>
      <c r="CY351">
        <f>AB351</f>
        <v>0.81</v>
      </c>
      <c r="CZ351">
        <f>AF351</f>
        <v>0.77</v>
      </c>
      <c r="DA351">
        <f>AJ351</f>
        <v>1</v>
      </c>
      <c r="DB351">
        <f>ROUND((ROUND(AT351*CZ351,2)*1.2),6)</f>
        <v>1.476</v>
      </c>
      <c r="DC351">
        <f>ROUND((ROUND(AT351*AG351,2)*1.2),6)</f>
        <v>0</v>
      </c>
      <c r="DD351" t="s">
        <v>3</v>
      </c>
      <c r="DE351" t="s">
        <v>3</v>
      </c>
      <c r="DF351">
        <f t="shared" si="147"/>
        <v>0</v>
      </c>
      <c r="DG351">
        <f t="shared" si="146"/>
        <v>7.39</v>
      </c>
      <c r="DH351">
        <f t="shared" si="144"/>
        <v>0</v>
      </c>
      <c r="DI351">
        <f t="shared" si="142"/>
        <v>0</v>
      </c>
      <c r="DJ351">
        <f>DG351</f>
        <v>7.39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">
      <c r="A352">
        <f>ROW(Source!A173)</f>
        <v>173</v>
      </c>
      <c r="B352">
        <v>55929113</v>
      </c>
      <c r="C352">
        <v>55929835</v>
      </c>
      <c r="D352">
        <v>55459457</v>
      </c>
      <c r="E352">
        <v>1</v>
      </c>
      <c r="F352">
        <v>1</v>
      </c>
      <c r="G352">
        <v>1081</v>
      </c>
      <c r="H352">
        <v>3</v>
      </c>
      <c r="I352" t="s">
        <v>715</v>
      </c>
      <c r="J352" t="s">
        <v>716</v>
      </c>
      <c r="K352" t="s">
        <v>717</v>
      </c>
      <c r="L352">
        <v>1346</v>
      </c>
      <c r="N352">
        <v>1009</v>
      </c>
      <c r="O352" t="s">
        <v>175</v>
      </c>
      <c r="P352" t="s">
        <v>175</v>
      </c>
      <c r="Q352">
        <v>1</v>
      </c>
      <c r="W352">
        <v>0</v>
      </c>
      <c r="X352">
        <v>1482706673</v>
      </c>
      <c r="Y352">
        <f>(AT352*1)</f>
        <v>2.5000000000000001E-2</v>
      </c>
      <c r="AA352">
        <v>23.87</v>
      </c>
      <c r="AB352">
        <v>0</v>
      </c>
      <c r="AC352">
        <v>0</v>
      </c>
      <c r="AD352">
        <v>0</v>
      </c>
      <c r="AE352">
        <v>23.87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1</v>
      </c>
      <c r="AL352">
        <v>1</v>
      </c>
      <c r="AM352">
        <v>-2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2.5000000000000001E-2</v>
      </c>
      <c r="AU352" t="s">
        <v>62</v>
      </c>
      <c r="AV352">
        <v>0</v>
      </c>
      <c r="AW352">
        <v>2</v>
      </c>
      <c r="AX352">
        <v>55929851</v>
      </c>
      <c r="AY352">
        <v>1</v>
      </c>
      <c r="AZ352">
        <v>0</v>
      </c>
      <c r="BA352">
        <v>410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ROUND(Y352*Source!I173,9)</f>
        <v>0.125</v>
      </c>
      <c r="CY352">
        <f>AA352</f>
        <v>23.87</v>
      </c>
      <c r="CZ352">
        <f>AE352</f>
        <v>23.87</v>
      </c>
      <c r="DA352">
        <f>AI352</f>
        <v>1</v>
      </c>
      <c r="DB352">
        <f>ROUND((ROUND(AT352*CZ352,2)*1),6)</f>
        <v>0.6</v>
      </c>
      <c r="DC352">
        <f>ROUND((ROUND(AT352*AG352,2)*1),6)</f>
        <v>0</v>
      </c>
      <c r="DD352" t="s">
        <v>3</v>
      </c>
      <c r="DE352" t="s">
        <v>3</v>
      </c>
      <c r="DF352">
        <f t="shared" si="147"/>
        <v>2.98</v>
      </c>
      <c r="DG352">
        <f t="shared" si="146"/>
        <v>0</v>
      </c>
      <c r="DH352">
        <f t="shared" si="144"/>
        <v>0</v>
      </c>
      <c r="DI352">
        <f t="shared" si="142"/>
        <v>0</v>
      </c>
      <c r="DJ352">
        <f>DF352</f>
        <v>2.98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">
      <c r="A353">
        <f>ROW(Source!A173)</f>
        <v>173</v>
      </c>
      <c r="B353">
        <v>55929113</v>
      </c>
      <c r="C353">
        <v>55929835</v>
      </c>
      <c r="D353">
        <v>55459641</v>
      </c>
      <c r="E353">
        <v>1</v>
      </c>
      <c r="F353">
        <v>1</v>
      </c>
      <c r="G353">
        <v>1081</v>
      </c>
      <c r="H353">
        <v>3</v>
      </c>
      <c r="I353" t="s">
        <v>718</v>
      </c>
      <c r="J353" t="s">
        <v>719</v>
      </c>
      <c r="K353" t="s">
        <v>720</v>
      </c>
      <c r="L353">
        <v>1327</v>
      </c>
      <c r="N353">
        <v>1005</v>
      </c>
      <c r="O353" t="s">
        <v>721</v>
      </c>
      <c r="P353" t="s">
        <v>721</v>
      </c>
      <c r="Q353">
        <v>1</v>
      </c>
      <c r="W353">
        <v>0</v>
      </c>
      <c r="X353">
        <v>-71062307</v>
      </c>
      <c r="Y353">
        <f>(AT353*1)</f>
        <v>0.45</v>
      </c>
      <c r="AA353">
        <v>7.39</v>
      </c>
      <c r="AB353">
        <v>0</v>
      </c>
      <c r="AC353">
        <v>0</v>
      </c>
      <c r="AD353">
        <v>0</v>
      </c>
      <c r="AE353">
        <v>7.39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-2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0.45</v>
      </c>
      <c r="AU353" t="s">
        <v>62</v>
      </c>
      <c r="AV353">
        <v>0</v>
      </c>
      <c r="AW353">
        <v>2</v>
      </c>
      <c r="AX353">
        <v>55929852</v>
      </c>
      <c r="AY353">
        <v>1</v>
      </c>
      <c r="AZ353">
        <v>0</v>
      </c>
      <c r="BA353">
        <v>411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v>0</v>
      </c>
      <c r="CX353">
        <f>ROUND(Y353*Source!I173,9)</f>
        <v>2.25</v>
      </c>
      <c r="CY353">
        <f>AA353</f>
        <v>7.39</v>
      </c>
      <c r="CZ353">
        <f>AE353</f>
        <v>7.39</v>
      </c>
      <c r="DA353">
        <f>AI353</f>
        <v>1</v>
      </c>
      <c r="DB353">
        <f>ROUND((ROUND(AT353*CZ353,2)*1),6)</f>
        <v>3.33</v>
      </c>
      <c r="DC353">
        <f>ROUND((ROUND(AT353*AG353,2)*1),6)</f>
        <v>0</v>
      </c>
      <c r="DD353" t="s">
        <v>3</v>
      </c>
      <c r="DE353" t="s">
        <v>3</v>
      </c>
      <c r="DF353">
        <f t="shared" si="147"/>
        <v>16.63</v>
      </c>
      <c r="DG353">
        <f t="shared" si="146"/>
        <v>0</v>
      </c>
      <c r="DH353">
        <f t="shared" si="144"/>
        <v>0</v>
      </c>
      <c r="DI353">
        <f t="shared" si="142"/>
        <v>0</v>
      </c>
      <c r="DJ353">
        <f>DF353</f>
        <v>16.63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">
      <c r="A354">
        <f>ROW(Source!A174)</f>
        <v>174</v>
      </c>
      <c r="B354">
        <v>55929115</v>
      </c>
      <c r="C354">
        <v>55929835</v>
      </c>
      <c r="D354">
        <v>55424304</v>
      </c>
      <c r="E354">
        <v>1081</v>
      </c>
      <c r="F354">
        <v>1</v>
      </c>
      <c r="G354">
        <v>1081</v>
      </c>
      <c r="H354">
        <v>1</v>
      </c>
      <c r="I354" t="s">
        <v>651</v>
      </c>
      <c r="J354" t="s">
        <v>3</v>
      </c>
      <c r="K354" t="s">
        <v>652</v>
      </c>
      <c r="L354">
        <v>1191</v>
      </c>
      <c r="N354">
        <v>1013</v>
      </c>
      <c r="O354" t="s">
        <v>653</v>
      </c>
      <c r="P354" t="s">
        <v>653</v>
      </c>
      <c r="Q354">
        <v>1</v>
      </c>
      <c r="W354">
        <v>0</v>
      </c>
      <c r="X354">
        <v>476480486</v>
      </c>
      <c r="Y354">
        <f>(AT354*1.2)</f>
        <v>16.079999999999998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5</v>
      </c>
      <c r="AN354">
        <v>0</v>
      </c>
      <c r="AO354">
        <v>1</v>
      </c>
      <c r="AP354">
        <v>1</v>
      </c>
      <c r="AQ354">
        <v>0</v>
      </c>
      <c r="AR354">
        <v>0</v>
      </c>
      <c r="AS354" t="s">
        <v>3</v>
      </c>
      <c r="AT354">
        <v>13.4</v>
      </c>
      <c r="AU354" t="s">
        <v>63</v>
      </c>
      <c r="AV354">
        <v>1</v>
      </c>
      <c r="AW354">
        <v>2</v>
      </c>
      <c r="AX354">
        <v>55929848</v>
      </c>
      <c r="AY354">
        <v>1</v>
      </c>
      <c r="AZ354">
        <v>0</v>
      </c>
      <c r="BA354">
        <v>413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U354">
        <f>ROUND(AT354*Source!I174*AH354*AL354,2)</f>
        <v>0</v>
      </c>
      <c r="CV354">
        <f>ROUND(Y354*Source!I174,9)</f>
        <v>80.400000000000006</v>
      </c>
      <c r="CW354">
        <v>0</v>
      </c>
      <c r="CX354">
        <f>ROUND(Y354*Source!I174,9)</f>
        <v>80.400000000000006</v>
      </c>
      <c r="CY354">
        <f>AD354</f>
        <v>0</v>
      </c>
      <c r="CZ354">
        <f>AH354</f>
        <v>0</v>
      </c>
      <c r="DA354">
        <f>AL354</f>
        <v>1</v>
      </c>
      <c r="DB354">
        <f>ROUND((ROUND(AT354*CZ354,2)*1.2),6)</f>
        <v>0</v>
      </c>
      <c r="DC354">
        <f>ROUND((ROUND(AT354*AG354,2)*1.2),6)</f>
        <v>0</v>
      </c>
      <c r="DD354" t="s">
        <v>3</v>
      </c>
      <c r="DE354" t="s">
        <v>3</v>
      </c>
      <c r="DF354">
        <f t="shared" si="147"/>
        <v>0</v>
      </c>
      <c r="DG354">
        <f t="shared" si="146"/>
        <v>0</v>
      </c>
      <c r="DH354">
        <f t="shared" si="144"/>
        <v>0</v>
      </c>
      <c r="DI354">
        <f t="shared" si="142"/>
        <v>0</v>
      </c>
      <c r="DJ354">
        <f>DI354</f>
        <v>0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">
      <c r="A355">
        <f>ROW(Source!A174)</f>
        <v>174</v>
      </c>
      <c r="B355">
        <v>55929115</v>
      </c>
      <c r="C355">
        <v>55929835</v>
      </c>
      <c r="D355">
        <v>55489513</v>
      </c>
      <c r="E355">
        <v>1</v>
      </c>
      <c r="F355">
        <v>1</v>
      </c>
      <c r="G355">
        <v>1081</v>
      </c>
      <c r="H355">
        <v>2</v>
      </c>
      <c r="I355" t="s">
        <v>654</v>
      </c>
      <c r="J355" t="s">
        <v>655</v>
      </c>
      <c r="K355" t="s">
        <v>656</v>
      </c>
      <c r="L355">
        <v>1368</v>
      </c>
      <c r="N355">
        <v>1011</v>
      </c>
      <c r="O355" t="s">
        <v>657</v>
      </c>
      <c r="P355" t="s">
        <v>657</v>
      </c>
      <c r="Q355">
        <v>1</v>
      </c>
      <c r="W355">
        <v>0</v>
      </c>
      <c r="X355">
        <v>-1520980008</v>
      </c>
      <c r="Y355">
        <f>(AT355*1.2)</f>
        <v>0.64800000000000002</v>
      </c>
      <c r="AA355">
        <v>0</v>
      </c>
      <c r="AB355">
        <v>1942.87</v>
      </c>
      <c r="AC355">
        <v>744.56</v>
      </c>
      <c r="AD355">
        <v>0</v>
      </c>
      <c r="AE355">
        <v>0</v>
      </c>
      <c r="AF355">
        <v>114.83</v>
      </c>
      <c r="AG355">
        <v>12.62</v>
      </c>
      <c r="AH355">
        <v>0</v>
      </c>
      <c r="AI355">
        <v>1</v>
      </c>
      <c r="AJ355">
        <v>16.16</v>
      </c>
      <c r="AK355">
        <v>56.35</v>
      </c>
      <c r="AL355">
        <v>1</v>
      </c>
      <c r="AM355">
        <v>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0.54</v>
      </c>
      <c r="AU355" t="s">
        <v>63</v>
      </c>
      <c r="AV355">
        <v>0</v>
      </c>
      <c r="AW355">
        <v>2</v>
      </c>
      <c r="AX355">
        <v>55929849</v>
      </c>
      <c r="AY355">
        <v>1</v>
      </c>
      <c r="AZ355">
        <v>0</v>
      </c>
      <c r="BA355">
        <v>414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f>ROUND(Y355*Source!I174*DO355,9)</f>
        <v>40.888800000000003</v>
      </c>
      <c r="CX355">
        <f>ROUND(Y355*Source!I174,9)</f>
        <v>3.24</v>
      </c>
      <c r="CY355">
        <f>AB355</f>
        <v>1942.87</v>
      </c>
      <c r="CZ355">
        <f>AF355</f>
        <v>114.83</v>
      </c>
      <c r="DA355">
        <f>AJ355</f>
        <v>16.16</v>
      </c>
      <c r="DB355">
        <f>ROUND((ROUND(AT355*CZ355,2)*1.2),6)</f>
        <v>74.412000000000006</v>
      </c>
      <c r="DC355">
        <f>ROUND((ROUND(AT355*AG355,2)*1.2),6)</f>
        <v>8.1720000000000006</v>
      </c>
      <c r="DD355" t="s">
        <v>3</v>
      </c>
      <c r="DE355" t="s">
        <v>3</v>
      </c>
      <c r="DF355">
        <f t="shared" si="147"/>
        <v>0</v>
      </c>
      <c r="DG355">
        <f>ROUND(ROUND(AF355*AJ355,2)*CX355,2)</f>
        <v>6012.31</v>
      </c>
      <c r="DH355">
        <f>ROUND(ROUND(AG355*AK355,2)*CX355,2)</f>
        <v>2304.09</v>
      </c>
      <c r="DI355">
        <f t="shared" si="142"/>
        <v>0</v>
      </c>
      <c r="DJ355">
        <f>DG355</f>
        <v>6012.31</v>
      </c>
      <c r="DK355">
        <v>0</v>
      </c>
      <c r="DL355" t="s">
        <v>658</v>
      </c>
      <c r="DM355">
        <v>0</v>
      </c>
      <c r="DN355" t="s">
        <v>653</v>
      </c>
      <c r="DO355">
        <v>12.62</v>
      </c>
    </row>
    <row r="356" spans="1:119" x14ac:dyDescent="0.2">
      <c r="A356">
        <f>ROW(Source!A174)</f>
        <v>174</v>
      </c>
      <c r="B356">
        <v>55929115</v>
      </c>
      <c r="C356">
        <v>55929835</v>
      </c>
      <c r="D356">
        <v>55489525</v>
      </c>
      <c r="E356">
        <v>1</v>
      </c>
      <c r="F356">
        <v>1</v>
      </c>
      <c r="G356">
        <v>1081</v>
      </c>
      <c r="H356">
        <v>2</v>
      </c>
      <c r="I356" t="s">
        <v>712</v>
      </c>
      <c r="J356" t="s">
        <v>713</v>
      </c>
      <c r="K356" t="s">
        <v>714</v>
      </c>
      <c r="L356">
        <v>1368</v>
      </c>
      <c r="N356">
        <v>1011</v>
      </c>
      <c r="O356" t="s">
        <v>657</v>
      </c>
      <c r="P356" t="s">
        <v>657</v>
      </c>
      <c r="Q356">
        <v>1</v>
      </c>
      <c r="W356">
        <v>0</v>
      </c>
      <c r="X356">
        <v>444068027</v>
      </c>
      <c r="Y356">
        <f>(AT356*1.2)</f>
        <v>1.92</v>
      </c>
      <c r="AA356">
        <v>0</v>
      </c>
      <c r="AB356">
        <v>7.96</v>
      </c>
      <c r="AC356">
        <v>0</v>
      </c>
      <c r="AD356">
        <v>0</v>
      </c>
      <c r="AE356">
        <v>0</v>
      </c>
      <c r="AF356">
        <v>0.77</v>
      </c>
      <c r="AG356">
        <v>0</v>
      </c>
      <c r="AH356">
        <v>0</v>
      </c>
      <c r="AI356">
        <v>1</v>
      </c>
      <c r="AJ356">
        <v>9.8699999999999992</v>
      </c>
      <c r="AK356">
        <v>1</v>
      </c>
      <c r="AL356">
        <v>1</v>
      </c>
      <c r="AM356">
        <v>2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1.6</v>
      </c>
      <c r="AU356" t="s">
        <v>63</v>
      </c>
      <c r="AV356">
        <v>0</v>
      </c>
      <c r="AW356">
        <v>2</v>
      </c>
      <c r="AX356">
        <v>55929850</v>
      </c>
      <c r="AY356">
        <v>1</v>
      </c>
      <c r="AZ356">
        <v>0</v>
      </c>
      <c r="BA356">
        <v>415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f>ROUND(Y356*Source!I174*DO356,9)</f>
        <v>0</v>
      </c>
      <c r="CX356">
        <f>ROUND(Y356*Source!I174,9)</f>
        <v>9.6</v>
      </c>
      <c r="CY356">
        <f>AB356</f>
        <v>7.96</v>
      </c>
      <c r="CZ356">
        <f>AF356</f>
        <v>0.77</v>
      </c>
      <c r="DA356">
        <f>AJ356</f>
        <v>9.8699999999999992</v>
      </c>
      <c r="DB356">
        <f>ROUND((ROUND(AT356*CZ356,2)*1.2),6)</f>
        <v>1.476</v>
      </c>
      <c r="DC356">
        <f>ROUND((ROUND(AT356*AG356,2)*1.2),6)</f>
        <v>0</v>
      </c>
      <c r="DD356" t="s">
        <v>3</v>
      </c>
      <c r="DE356" t="s">
        <v>3</v>
      </c>
      <c r="DF356">
        <f t="shared" si="147"/>
        <v>0</v>
      </c>
      <c r="DG356">
        <f>ROUND(ROUND(AF356*AJ356,2)*CX356,2)</f>
        <v>72.959999999999994</v>
      </c>
      <c r="DH356">
        <f t="shared" ref="DH356:DH362" si="148">ROUND(ROUND(AG356,2)*CX356,2)</f>
        <v>0</v>
      </c>
      <c r="DI356">
        <f t="shared" si="142"/>
        <v>0</v>
      </c>
      <c r="DJ356">
        <f>DG356</f>
        <v>72.959999999999994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">
      <c r="A357">
        <f>ROW(Source!A174)</f>
        <v>174</v>
      </c>
      <c r="B357">
        <v>55929115</v>
      </c>
      <c r="C357">
        <v>55929835</v>
      </c>
      <c r="D357">
        <v>55459457</v>
      </c>
      <c r="E357">
        <v>1</v>
      </c>
      <c r="F357">
        <v>1</v>
      </c>
      <c r="G357">
        <v>1081</v>
      </c>
      <c r="H357">
        <v>3</v>
      </c>
      <c r="I357" t="s">
        <v>715</v>
      </c>
      <c r="J357" t="s">
        <v>716</v>
      </c>
      <c r="K357" t="s">
        <v>717</v>
      </c>
      <c r="L357">
        <v>1346</v>
      </c>
      <c r="N357">
        <v>1009</v>
      </c>
      <c r="O357" t="s">
        <v>175</v>
      </c>
      <c r="P357" t="s">
        <v>175</v>
      </c>
      <c r="Q357">
        <v>1</v>
      </c>
      <c r="W357">
        <v>0</v>
      </c>
      <c r="X357">
        <v>1482706673</v>
      </c>
      <c r="Y357">
        <f>(AT357*1)</f>
        <v>2.5000000000000001E-2</v>
      </c>
      <c r="AA357">
        <v>164.23</v>
      </c>
      <c r="AB357">
        <v>0</v>
      </c>
      <c r="AC357">
        <v>0</v>
      </c>
      <c r="AD357">
        <v>0</v>
      </c>
      <c r="AE357">
        <v>23.87</v>
      </c>
      <c r="AF357">
        <v>0</v>
      </c>
      <c r="AG357">
        <v>0</v>
      </c>
      <c r="AH357">
        <v>0</v>
      </c>
      <c r="AI357">
        <v>6.88</v>
      </c>
      <c r="AJ357">
        <v>1</v>
      </c>
      <c r="AK357">
        <v>1</v>
      </c>
      <c r="AL357">
        <v>1</v>
      </c>
      <c r="AM357">
        <v>2</v>
      </c>
      <c r="AN357">
        <v>0</v>
      </c>
      <c r="AO357">
        <v>1</v>
      </c>
      <c r="AP357">
        <v>1</v>
      </c>
      <c r="AQ357">
        <v>0</v>
      </c>
      <c r="AR357">
        <v>0</v>
      </c>
      <c r="AS357" t="s">
        <v>3</v>
      </c>
      <c r="AT357">
        <v>2.5000000000000001E-2</v>
      </c>
      <c r="AU357" t="s">
        <v>62</v>
      </c>
      <c r="AV357">
        <v>0</v>
      </c>
      <c r="AW357">
        <v>2</v>
      </c>
      <c r="AX357">
        <v>55929851</v>
      </c>
      <c r="AY357">
        <v>1</v>
      </c>
      <c r="AZ357">
        <v>0</v>
      </c>
      <c r="BA357">
        <v>416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ROUND(Y357*Source!I174,9)</f>
        <v>0.125</v>
      </c>
      <c r="CY357">
        <f>AA357</f>
        <v>164.23</v>
      </c>
      <c r="CZ357">
        <f>AE357</f>
        <v>23.87</v>
      </c>
      <c r="DA357">
        <f>AI357</f>
        <v>6.88</v>
      </c>
      <c r="DB357">
        <f>ROUND((ROUND(AT357*CZ357,2)*1),6)</f>
        <v>0.6</v>
      </c>
      <c r="DC357">
        <f>ROUND((ROUND(AT357*AG357,2)*1),6)</f>
        <v>0</v>
      </c>
      <c r="DD357" t="s">
        <v>3</v>
      </c>
      <c r="DE357" t="s">
        <v>3</v>
      </c>
      <c r="DF357">
        <f>ROUND(ROUND(AE357*AI357,2)*CX357,2)</f>
        <v>20.53</v>
      </c>
      <c r="DG357">
        <f t="shared" ref="DG357:DG362" si="149">ROUND(ROUND(AF357,2)*CX357,2)</f>
        <v>0</v>
      </c>
      <c r="DH357">
        <f t="shared" si="148"/>
        <v>0</v>
      </c>
      <c r="DI357">
        <f t="shared" si="142"/>
        <v>0</v>
      </c>
      <c r="DJ357">
        <f>DF357</f>
        <v>20.53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">
      <c r="A358">
        <f>ROW(Source!A174)</f>
        <v>174</v>
      </c>
      <c r="B358">
        <v>55929115</v>
      </c>
      <c r="C358">
        <v>55929835</v>
      </c>
      <c r="D358">
        <v>55459641</v>
      </c>
      <c r="E358">
        <v>1</v>
      </c>
      <c r="F358">
        <v>1</v>
      </c>
      <c r="G358">
        <v>1081</v>
      </c>
      <c r="H358">
        <v>3</v>
      </c>
      <c r="I358" t="s">
        <v>718</v>
      </c>
      <c r="J358" t="s">
        <v>719</v>
      </c>
      <c r="K358" t="s">
        <v>720</v>
      </c>
      <c r="L358">
        <v>1327</v>
      </c>
      <c r="N358">
        <v>1005</v>
      </c>
      <c r="O358" t="s">
        <v>721</v>
      </c>
      <c r="P358" t="s">
        <v>721</v>
      </c>
      <c r="Q358">
        <v>1</v>
      </c>
      <c r="W358">
        <v>0</v>
      </c>
      <c r="X358">
        <v>-71062307</v>
      </c>
      <c r="Y358">
        <f>(AT358*1)</f>
        <v>0.45</v>
      </c>
      <c r="AA358">
        <v>52.91</v>
      </c>
      <c r="AB358">
        <v>0</v>
      </c>
      <c r="AC358">
        <v>0</v>
      </c>
      <c r="AD358">
        <v>0</v>
      </c>
      <c r="AE358">
        <v>7.39</v>
      </c>
      <c r="AF358">
        <v>0</v>
      </c>
      <c r="AG358">
        <v>0</v>
      </c>
      <c r="AH358">
        <v>0</v>
      </c>
      <c r="AI358">
        <v>7.16</v>
      </c>
      <c r="AJ358">
        <v>1</v>
      </c>
      <c r="AK358">
        <v>1</v>
      </c>
      <c r="AL358">
        <v>1</v>
      </c>
      <c r="AM358">
        <v>2</v>
      </c>
      <c r="AN358">
        <v>0</v>
      </c>
      <c r="AO358">
        <v>1</v>
      </c>
      <c r="AP358">
        <v>1</v>
      </c>
      <c r="AQ358">
        <v>0</v>
      </c>
      <c r="AR358">
        <v>0</v>
      </c>
      <c r="AS358" t="s">
        <v>3</v>
      </c>
      <c r="AT358">
        <v>0.45</v>
      </c>
      <c r="AU358" t="s">
        <v>62</v>
      </c>
      <c r="AV358">
        <v>0</v>
      </c>
      <c r="AW358">
        <v>2</v>
      </c>
      <c r="AX358">
        <v>55929852</v>
      </c>
      <c r="AY358">
        <v>1</v>
      </c>
      <c r="AZ358">
        <v>0</v>
      </c>
      <c r="BA358">
        <v>417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ROUND(Y358*Source!I174,9)</f>
        <v>2.25</v>
      </c>
      <c r="CY358">
        <f>AA358</f>
        <v>52.91</v>
      </c>
      <c r="CZ358">
        <f>AE358</f>
        <v>7.39</v>
      </c>
      <c r="DA358">
        <f>AI358</f>
        <v>7.16</v>
      </c>
      <c r="DB358">
        <f>ROUND((ROUND(AT358*CZ358,2)*1),6)</f>
        <v>3.33</v>
      </c>
      <c r="DC358">
        <f>ROUND((ROUND(AT358*AG358,2)*1),6)</f>
        <v>0</v>
      </c>
      <c r="DD358" t="s">
        <v>3</v>
      </c>
      <c r="DE358" t="s">
        <v>3</v>
      </c>
      <c r="DF358">
        <f>ROUND(ROUND(AE358*AI358,2)*CX358,2)</f>
        <v>119.05</v>
      </c>
      <c r="DG358">
        <f t="shared" si="149"/>
        <v>0</v>
      </c>
      <c r="DH358">
        <f t="shared" si="148"/>
        <v>0</v>
      </c>
      <c r="DI358">
        <f t="shared" si="142"/>
        <v>0</v>
      </c>
      <c r="DJ358">
        <f>DF358</f>
        <v>119.05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">
      <c r="A359">
        <f>ROW(Source!A179)</f>
        <v>179</v>
      </c>
      <c r="B359">
        <v>55929113</v>
      </c>
      <c r="C359">
        <v>55929864</v>
      </c>
      <c r="D359">
        <v>55424304</v>
      </c>
      <c r="E359">
        <v>1081</v>
      </c>
      <c r="F359">
        <v>1</v>
      </c>
      <c r="G359">
        <v>1081</v>
      </c>
      <c r="H359">
        <v>1</v>
      </c>
      <c r="I359" t="s">
        <v>651</v>
      </c>
      <c r="J359" t="s">
        <v>3</v>
      </c>
      <c r="K359" t="s">
        <v>652</v>
      </c>
      <c r="L359">
        <v>1191</v>
      </c>
      <c r="N359">
        <v>1013</v>
      </c>
      <c r="O359" t="s">
        <v>653</v>
      </c>
      <c r="P359" t="s">
        <v>653</v>
      </c>
      <c r="Q359">
        <v>1</v>
      </c>
      <c r="W359">
        <v>0</v>
      </c>
      <c r="X359">
        <v>476480486</v>
      </c>
      <c r="Y359">
        <f>(AT359*1.2)</f>
        <v>2.3639999999999999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-2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1.97</v>
      </c>
      <c r="AU359" t="s">
        <v>63</v>
      </c>
      <c r="AV359">
        <v>1</v>
      </c>
      <c r="AW359">
        <v>2</v>
      </c>
      <c r="AX359">
        <v>55929865</v>
      </c>
      <c r="AY359">
        <v>1</v>
      </c>
      <c r="AZ359">
        <v>0</v>
      </c>
      <c r="BA359">
        <v>419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U359">
        <f>ROUND(AT359*Source!I179*AH359*AL359,2)</f>
        <v>0</v>
      </c>
      <c r="CV359">
        <f>ROUND(Y359*Source!I179,9)</f>
        <v>11.82</v>
      </c>
      <c r="CW359">
        <v>0</v>
      </c>
      <c r="CX359">
        <f>ROUND(Y359*Source!I179,9)</f>
        <v>11.82</v>
      </c>
      <c r="CY359">
        <f>AD359</f>
        <v>0</v>
      </c>
      <c r="CZ359">
        <f>AH359</f>
        <v>0</v>
      </c>
      <c r="DA359">
        <f>AL359</f>
        <v>1</v>
      </c>
      <c r="DB359">
        <f>ROUND((ROUND(AT359*CZ359,2)*1.2),6)</f>
        <v>0</v>
      </c>
      <c r="DC359">
        <f>ROUND((ROUND(AT359*AG359,2)*1.2),6)</f>
        <v>0</v>
      </c>
      <c r="DD359" t="s">
        <v>3</v>
      </c>
      <c r="DE359" t="s">
        <v>3</v>
      </c>
      <c r="DF359">
        <f>ROUND(ROUND(AE359,2)*CX359,2)</f>
        <v>0</v>
      </c>
      <c r="DG359">
        <f t="shared" si="149"/>
        <v>0</v>
      </c>
      <c r="DH359">
        <f t="shared" si="148"/>
        <v>0</v>
      </c>
      <c r="DI359">
        <f t="shared" si="142"/>
        <v>0</v>
      </c>
      <c r="DJ359">
        <f>DI359</f>
        <v>0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">
      <c r="A360">
        <f>ROW(Source!A179)</f>
        <v>179</v>
      </c>
      <c r="B360">
        <v>55929113</v>
      </c>
      <c r="C360">
        <v>55929864</v>
      </c>
      <c r="D360">
        <v>55490209</v>
      </c>
      <c r="E360">
        <v>1</v>
      </c>
      <c r="F360">
        <v>1</v>
      </c>
      <c r="G360">
        <v>1081</v>
      </c>
      <c r="H360">
        <v>2</v>
      </c>
      <c r="I360" t="s">
        <v>694</v>
      </c>
      <c r="J360" t="s">
        <v>695</v>
      </c>
      <c r="K360" t="s">
        <v>696</v>
      </c>
      <c r="L360">
        <v>1368</v>
      </c>
      <c r="N360">
        <v>1011</v>
      </c>
      <c r="O360" t="s">
        <v>657</v>
      </c>
      <c r="P360" t="s">
        <v>657</v>
      </c>
      <c r="Q360">
        <v>1</v>
      </c>
      <c r="W360">
        <v>0</v>
      </c>
      <c r="X360">
        <v>874612079</v>
      </c>
      <c r="Y360">
        <f>(AT360*1.2)</f>
        <v>9.6000000000000002E-2</v>
      </c>
      <c r="AA360">
        <v>0</v>
      </c>
      <c r="AB360">
        <v>87.01</v>
      </c>
      <c r="AC360">
        <v>13.21</v>
      </c>
      <c r="AD360">
        <v>0</v>
      </c>
      <c r="AE360">
        <v>0</v>
      </c>
      <c r="AF360">
        <v>83.1</v>
      </c>
      <c r="AG360">
        <v>12.62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-2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0.08</v>
      </c>
      <c r="AU360" t="s">
        <v>63</v>
      </c>
      <c r="AV360">
        <v>0</v>
      </c>
      <c r="AW360">
        <v>2</v>
      </c>
      <c r="AX360">
        <v>55929866</v>
      </c>
      <c r="AY360">
        <v>1</v>
      </c>
      <c r="AZ360">
        <v>0</v>
      </c>
      <c r="BA360">
        <v>420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f>ROUND(Y360*Source!I179*DO360,9)</f>
        <v>6.0575999999999999</v>
      </c>
      <c r="CX360">
        <f>ROUND(Y360*Source!I179,9)</f>
        <v>0.48</v>
      </c>
      <c r="CY360">
        <f>AB360</f>
        <v>87.01</v>
      </c>
      <c r="CZ360">
        <f>AF360</f>
        <v>83.1</v>
      </c>
      <c r="DA360">
        <f>AJ360</f>
        <v>1</v>
      </c>
      <c r="DB360">
        <f>ROUND((ROUND(AT360*CZ360,2)*1.2),6)</f>
        <v>7.98</v>
      </c>
      <c r="DC360">
        <f>ROUND((ROUND(AT360*AG360,2)*1.2),6)</f>
        <v>1.212</v>
      </c>
      <c r="DD360" t="s">
        <v>3</v>
      </c>
      <c r="DE360" t="s">
        <v>3</v>
      </c>
      <c r="DF360">
        <f>ROUND(ROUND(AE360,2)*CX360,2)</f>
        <v>0</v>
      </c>
      <c r="DG360">
        <f t="shared" si="149"/>
        <v>39.89</v>
      </c>
      <c r="DH360">
        <f t="shared" si="148"/>
        <v>6.06</v>
      </c>
      <c r="DI360">
        <f t="shared" si="142"/>
        <v>0</v>
      </c>
      <c r="DJ360">
        <f>DG360</f>
        <v>39.89</v>
      </c>
      <c r="DK360">
        <v>0</v>
      </c>
      <c r="DL360" t="s">
        <v>658</v>
      </c>
      <c r="DM360">
        <v>0</v>
      </c>
      <c r="DN360" t="s">
        <v>653</v>
      </c>
      <c r="DO360">
        <v>12.62</v>
      </c>
    </row>
    <row r="361" spans="1:119" x14ac:dyDescent="0.2">
      <c r="A361">
        <f>ROW(Source!A179)</f>
        <v>179</v>
      </c>
      <c r="B361">
        <v>55929113</v>
      </c>
      <c r="C361">
        <v>55929864</v>
      </c>
      <c r="D361">
        <v>55460424</v>
      </c>
      <c r="E361">
        <v>1</v>
      </c>
      <c r="F361">
        <v>1</v>
      </c>
      <c r="G361">
        <v>1081</v>
      </c>
      <c r="H361">
        <v>3</v>
      </c>
      <c r="I361" t="s">
        <v>787</v>
      </c>
      <c r="J361" t="s">
        <v>788</v>
      </c>
      <c r="K361" t="s">
        <v>789</v>
      </c>
      <c r="L361">
        <v>1346</v>
      </c>
      <c r="N361">
        <v>1009</v>
      </c>
      <c r="O361" t="s">
        <v>175</v>
      </c>
      <c r="P361" t="s">
        <v>175</v>
      </c>
      <c r="Q361">
        <v>1</v>
      </c>
      <c r="W361">
        <v>0</v>
      </c>
      <c r="X361">
        <v>1309298634</v>
      </c>
      <c r="Y361">
        <f>(AT361*1)</f>
        <v>0.02</v>
      </c>
      <c r="AA361">
        <v>159.06</v>
      </c>
      <c r="AB361">
        <v>0</v>
      </c>
      <c r="AC361">
        <v>0</v>
      </c>
      <c r="AD361">
        <v>0</v>
      </c>
      <c r="AE361">
        <v>159.06</v>
      </c>
      <c r="AF361">
        <v>0</v>
      </c>
      <c r="AG361">
        <v>0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-2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0.02</v>
      </c>
      <c r="AU361" t="s">
        <v>62</v>
      </c>
      <c r="AV361">
        <v>0</v>
      </c>
      <c r="AW361">
        <v>2</v>
      </c>
      <c r="AX361">
        <v>55929867</v>
      </c>
      <c r="AY361">
        <v>1</v>
      </c>
      <c r="AZ361">
        <v>0</v>
      </c>
      <c r="BA361">
        <v>421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v>0</v>
      </c>
      <c r="CX361">
        <f>ROUND(Y361*Source!I179,9)</f>
        <v>0.1</v>
      </c>
      <c r="CY361">
        <f>AA361</f>
        <v>159.06</v>
      </c>
      <c r="CZ361">
        <f>AE361</f>
        <v>159.06</v>
      </c>
      <c r="DA361">
        <f>AI361</f>
        <v>1</v>
      </c>
      <c r="DB361">
        <f>ROUND((ROUND(AT361*CZ361,2)*1),6)</f>
        <v>3.18</v>
      </c>
      <c r="DC361">
        <f>ROUND((ROUND(AT361*AG361,2)*1),6)</f>
        <v>0</v>
      </c>
      <c r="DD361" t="s">
        <v>3</v>
      </c>
      <c r="DE361" t="s">
        <v>3</v>
      </c>
      <c r="DF361">
        <f>ROUND(ROUND(AE361,2)*CX361,2)</f>
        <v>15.91</v>
      </c>
      <c r="DG361">
        <f t="shared" si="149"/>
        <v>0</v>
      </c>
      <c r="DH361">
        <f t="shared" si="148"/>
        <v>0</v>
      </c>
      <c r="DI361">
        <f t="shared" si="142"/>
        <v>0</v>
      </c>
      <c r="DJ361">
        <f>DF361</f>
        <v>15.91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">
      <c r="A362">
        <f>ROW(Source!A180)</f>
        <v>180</v>
      </c>
      <c r="B362">
        <v>55929115</v>
      </c>
      <c r="C362">
        <v>55929864</v>
      </c>
      <c r="D362">
        <v>55424304</v>
      </c>
      <c r="E362">
        <v>1081</v>
      </c>
      <c r="F362">
        <v>1</v>
      </c>
      <c r="G362">
        <v>1081</v>
      </c>
      <c r="H362">
        <v>1</v>
      </c>
      <c r="I362" t="s">
        <v>651</v>
      </c>
      <c r="J362" t="s">
        <v>3</v>
      </c>
      <c r="K362" t="s">
        <v>652</v>
      </c>
      <c r="L362">
        <v>1191</v>
      </c>
      <c r="N362">
        <v>1013</v>
      </c>
      <c r="O362" t="s">
        <v>653</v>
      </c>
      <c r="P362" t="s">
        <v>653</v>
      </c>
      <c r="Q362">
        <v>1</v>
      </c>
      <c r="W362">
        <v>0</v>
      </c>
      <c r="X362">
        <v>476480486</v>
      </c>
      <c r="Y362">
        <f>(AT362*1.2)</f>
        <v>2.3639999999999999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1</v>
      </c>
      <c r="AK362">
        <v>1</v>
      </c>
      <c r="AL362">
        <v>1</v>
      </c>
      <c r="AM362">
        <v>5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1.97</v>
      </c>
      <c r="AU362" t="s">
        <v>63</v>
      </c>
      <c r="AV362">
        <v>1</v>
      </c>
      <c r="AW362">
        <v>2</v>
      </c>
      <c r="AX362">
        <v>55929865</v>
      </c>
      <c r="AY362">
        <v>1</v>
      </c>
      <c r="AZ362">
        <v>0</v>
      </c>
      <c r="BA362">
        <v>425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U362">
        <f>ROUND(AT362*Source!I180*AH362*AL362,2)</f>
        <v>0</v>
      </c>
      <c r="CV362">
        <f>ROUND(Y362*Source!I180,9)</f>
        <v>11.82</v>
      </c>
      <c r="CW362">
        <v>0</v>
      </c>
      <c r="CX362">
        <f>ROUND(Y362*Source!I180,9)</f>
        <v>11.82</v>
      </c>
      <c r="CY362">
        <f>AD362</f>
        <v>0</v>
      </c>
      <c r="CZ362">
        <f>AH362</f>
        <v>0</v>
      </c>
      <c r="DA362">
        <f>AL362</f>
        <v>1</v>
      </c>
      <c r="DB362">
        <f>ROUND((ROUND(AT362*CZ362,2)*1.2),6)</f>
        <v>0</v>
      </c>
      <c r="DC362">
        <f>ROUND((ROUND(AT362*AG362,2)*1.2),6)</f>
        <v>0</v>
      </c>
      <c r="DD362" t="s">
        <v>3</v>
      </c>
      <c r="DE362" t="s">
        <v>3</v>
      </c>
      <c r="DF362">
        <f>ROUND(ROUND(AE362,2)*CX362,2)</f>
        <v>0</v>
      </c>
      <c r="DG362">
        <f t="shared" si="149"/>
        <v>0</v>
      </c>
      <c r="DH362">
        <f t="shared" si="148"/>
        <v>0</v>
      </c>
      <c r="DI362">
        <f t="shared" si="142"/>
        <v>0</v>
      </c>
      <c r="DJ362">
        <f>DI362</f>
        <v>0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">
      <c r="A363">
        <f>ROW(Source!A180)</f>
        <v>180</v>
      </c>
      <c r="B363">
        <v>55929115</v>
      </c>
      <c r="C363">
        <v>55929864</v>
      </c>
      <c r="D363">
        <v>55490209</v>
      </c>
      <c r="E363">
        <v>1</v>
      </c>
      <c r="F363">
        <v>1</v>
      </c>
      <c r="G363">
        <v>1081</v>
      </c>
      <c r="H363">
        <v>2</v>
      </c>
      <c r="I363" t="s">
        <v>694</v>
      </c>
      <c r="J363" t="s">
        <v>695</v>
      </c>
      <c r="K363" t="s">
        <v>696</v>
      </c>
      <c r="L363">
        <v>1368</v>
      </c>
      <c r="N363">
        <v>1011</v>
      </c>
      <c r="O363" t="s">
        <v>657</v>
      </c>
      <c r="P363" t="s">
        <v>657</v>
      </c>
      <c r="Q363">
        <v>1</v>
      </c>
      <c r="W363">
        <v>0</v>
      </c>
      <c r="X363">
        <v>874612079</v>
      </c>
      <c r="Y363">
        <f>(AT363*1.2)</f>
        <v>9.6000000000000002E-2</v>
      </c>
      <c r="AA363">
        <v>0</v>
      </c>
      <c r="AB363">
        <v>1485.19</v>
      </c>
      <c r="AC363">
        <v>744.56</v>
      </c>
      <c r="AD363">
        <v>0</v>
      </c>
      <c r="AE363">
        <v>0</v>
      </c>
      <c r="AF363">
        <v>83.1</v>
      </c>
      <c r="AG363">
        <v>12.62</v>
      </c>
      <c r="AH363">
        <v>0</v>
      </c>
      <c r="AI363">
        <v>1</v>
      </c>
      <c r="AJ363">
        <v>17.07</v>
      </c>
      <c r="AK363">
        <v>56.35</v>
      </c>
      <c r="AL363">
        <v>1</v>
      </c>
      <c r="AM363">
        <v>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0.08</v>
      </c>
      <c r="AU363" t="s">
        <v>63</v>
      </c>
      <c r="AV363">
        <v>0</v>
      </c>
      <c r="AW363">
        <v>2</v>
      </c>
      <c r="AX363">
        <v>55929866</v>
      </c>
      <c r="AY363">
        <v>1</v>
      </c>
      <c r="AZ363">
        <v>0</v>
      </c>
      <c r="BA363">
        <v>426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f>ROUND(Y363*Source!I180*DO363,9)</f>
        <v>6.0575999999999999</v>
      </c>
      <c r="CX363">
        <f>ROUND(Y363*Source!I180,9)</f>
        <v>0.48</v>
      </c>
      <c r="CY363">
        <f>AB363</f>
        <v>1485.19</v>
      </c>
      <c r="CZ363">
        <f>AF363</f>
        <v>83.1</v>
      </c>
      <c r="DA363">
        <f>AJ363</f>
        <v>17.07</v>
      </c>
      <c r="DB363">
        <f>ROUND((ROUND(AT363*CZ363,2)*1.2),6)</f>
        <v>7.98</v>
      </c>
      <c r="DC363">
        <f>ROUND((ROUND(AT363*AG363,2)*1.2),6)</f>
        <v>1.212</v>
      </c>
      <c r="DD363" t="s">
        <v>3</v>
      </c>
      <c r="DE363" t="s">
        <v>3</v>
      </c>
      <c r="DF363">
        <f>ROUND(ROUND(AE363,2)*CX363,2)</f>
        <v>0</v>
      </c>
      <c r="DG363">
        <f>ROUND(ROUND(AF363*AJ363,2)*CX363,2)</f>
        <v>680.89</v>
      </c>
      <c r="DH363">
        <f>ROUND(ROUND(AG363*AK363,2)*CX363,2)</f>
        <v>341.35</v>
      </c>
      <c r="DI363">
        <f t="shared" si="142"/>
        <v>0</v>
      </c>
      <c r="DJ363">
        <f>DG363</f>
        <v>680.89</v>
      </c>
      <c r="DK363">
        <v>0</v>
      </c>
      <c r="DL363" t="s">
        <v>658</v>
      </c>
      <c r="DM363">
        <v>0</v>
      </c>
      <c r="DN363" t="s">
        <v>653</v>
      </c>
      <c r="DO363">
        <v>12.62</v>
      </c>
    </row>
    <row r="364" spans="1:119" x14ac:dyDescent="0.2">
      <c r="A364">
        <f>ROW(Source!A180)</f>
        <v>180</v>
      </c>
      <c r="B364">
        <v>55929115</v>
      </c>
      <c r="C364">
        <v>55929864</v>
      </c>
      <c r="D364">
        <v>55460424</v>
      </c>
      <c r="E364">
        <v>1</v>
      </c>
      <c r="F364">
        <v>1</v>
      </c>
      <c r="G364">
        <v>1081</v>
      </c>
      <c r="H364">
        <v>3</v>
      </c>
      <c r="I364" t="s">
        <v>787</v>
      </c>
      <c r="J364" t="s">
        <v>788</v>
      </c>
      <c r="K364" t="s">
        <v>789</v>
      </c>
      <c r="L364">
        <v>1346</v>
      </c>
      <c r="N364">
        <v>1009</v>
      </c>
      <c r="O364" t="s">
        <v>175</v>
      </c>
      <c r="P364" t="s">
        <v>175</v>
      </c>
      <c r="Q364">
        <v>1</v>
      </c>
      <c r="W364">
        <v>0</v>
      </c>
      <c r="X364">
        <v>1309298634</v>
      </c>
      <c r="Y364">
        <f>(AT364*1)</f>
        <v>0.02</v>
      </c>
      <c r="AA364">
        <v>286.31</v>
      </c>
      <c r="AB364">
        <v>0</v>
      </c>
      <c r="AC364">
        <v>0</v>
      </c>
      <c r="AD364">
        <v>0</v>
      </c>
      <c r="AE364">
        <v>159.06</v>
      </c>
      <c r="AF364">
        <v>0</v>
      </c>
      <c r="AG364">
        <v>0</v>
      </c>
      <c r="AH364">
        <v>0</v>
      </c>
      <c r="AI364">
        <v>1.8</v>
      </c>
      <c r="AJ364">
        <v>1</v>
      </c>
      <c r="AK364">
        <v>1</v>
      </c>
      <c r="AL364">
        <v>1</v>
      </c>
      <c r="AM364">
        <v>2</v>
      </c>
      <c r="AN364">
        <v>0</v>
      </c>
      <c r="AO364">
        <v>1</v>
      </c>
      <c r="AP364">
        <v>1</v>
      </c>
      <c r="AQ364">
        <v>0</v>
      </c>
      <c r="AR364">
        <v>0</v>
      </c>
      <c r="AS364" t="s">
        <v>3</v>
      </c>
      <c r="AT364">
        <v>0.02</v>
      </c>
      <c r="AU364" t="s">
        <v>62</v>
      </c>
      <c r="AV364">
        <v>0</v>
      </c>
      <c r="AW364">
        <v>2</v>
      </c>
      <c r="AX364">
        <v>55929867</v>
      </c>
      <c r="AY364">
        <v>1</v>
      </c>
      <c r="AZ364">
        <v>0</v>
      </c>
      <c r="BA364">
        <v>427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v>0</v>
      </c>
      <c r="CX364">
        <f>ROUND(Y364*Source!I180,9)</f>
        <v>0.1</v>
      </c>
      <c r="CY364">
        <f>AA364</f>
        <v>286.31</v>
      </c>
      <c r="CZ364">
        <f>AE364</f>
        <v>159.06</v>
      </c>
      <c r="DA364">
        <f>AI364</f>
        <v>1.8</v>
      </c>
      <c r="DB364">
        <f>ROUND((ROUND(AT364*CZ364,2)*1),6)</f>
        <v>3.18</v>
      </c>
      <c r="DC364">
        <f>ROUND((ROUND(AT364*AG364,2)*1),6)</f>
        <v>0</v>
      </c>
      <c r="DD364" t="s">
        <v>3</v>
      </c>
      <c r="DE364" t="s">
        <v>3</v>
      </c>
      <c r="DF364">
        <f>ROUND(ROUND(AE364*AI364,2)*CX364,2)</f>
        <v>28.63</v>
      </c>
      <c r="DG364">
        <f t="shared" ref="DG364:DG374" si="150">ROUND(ROUND(AF364,2)*CX364,2)</f>
        <v>0</v>
      </c>
      <c r="DH364">
        <f t="shared" ref="DH364:DH375" si="151">ROUND(ROUND(AG364,2)*CX364,2)</f>
        <v>0</v>
      </c>
      <c r="DI364">
        <f t="shared" si="142"/>
        <v>0</v>
      </c>
      <c r="DJ364">
        <f>DF364</f>
        <v>28.63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">
      <c r="A365">
        <f>ROW(Source!A183)</f>
        <v>183</v>
      </c>
      <c r="B365">
        <v>55929113</v>
      </c>
      <c r="C365">
        <v>55929892</v>
      </c>
      <c r="D365">
        <v>55424304</v>
      </c>
      <c r="E365">
        <v>1081</v>
      </c>
      <c r="F365">
        <v>1</v>
      </c>
      <c r="G365">
        <v>1081</v>
      </c>
      <c r="H365">
        <v>1</v>
      </c>
      <c r="I365" t="s">
        <v>651</v>
      </c>
      <c r="J365" t="s">
        <v>3</v>
      </c>
      <c r="K365" t="s">
        <v>652</v>
      </c>
      <c r="L365">
        <v>1191</v>
      </c>
      <c r="N365">
        <v>1013</v>
      </c>
      <c r="O365" t="s">
        <v>653</v>
      </c>
      <c r="P365" t="s">
        <v>653</v>
      </c>
      <c r="Q365">
        <v>1</v>
      </c>
      <c r="W365">
        <v>0</v>
      </c>
      <c r="X365">
        <v>476480486</v>
      </c>
      <c r="Y365">
        <f>(AT365*1.2)</f>
        <v>60.599999999999994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-2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50.5</v>
      </c>
      <c r="AU365" t="s">
        <v>63</v>
      </c>
      <c r="AV365">
        <v>1</v>
      </c>
      <c r="AW365">
        <v>2</v>
      </c>
      <c r="AX365">
        <v>55929893</v>
      </c>
      <c r="AY365">
        <v>1</v>
      </c>
      <c r="AZ365">
        <v>0</v>
      </c>
      <c r="BA365">
        <v>431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U365">
        <f>ROUND(AT365*Source!I183*AH365*AL365,2)</f>
        <v>0</v>
      </c>
      <c r="CV365">
        <f>ROUND(Y365*Source!I183,9)</f>
        <v>1.5149999999999999</v>
      </c>
      <c r="CW365">
        <v>0</v>
      </c>
      <c r="CX365">
        <f>ROUND(Y365*Source!I183,9)</f>
        <v>1.5149999999999999</v>
      </c>
      <c r="CY365">
        <f>AD365</f>
        <v>0</v>
      </c>
      <c r="CZ365">
        <f>AH365</f>
        <v>0</v>
      </c>
      <c r="DA365">
        <f>AL365</f>
        <v>1</v>
      </c>
      <c r="DB365">
        <f>ROUND((ROUND(AT365*CZ365,2)*1.2),6)</f>
        <v>0</v>
      </c>
      <c r="DC365">
        <f>ROUND((ROUND(AT365*AG365,2)*1.2),6)</f>
        <v>0</v>
      </c>
      <c r="DD365" t="s">
        <v>3</v>
      </c>
      <c r="DE365" t="s">
        <v>3</v>
      </c>
      <c r="DF365">
        <f t="shared" ref="DF365:DF377" si="152">ROUND(ROUND(AE365,2)*CX365,2)</f>
        <v>0</v>
      </c>
      <c r="DG365">
        <f t="shared" si="150"/>
        <v>0</v>
      </c>
      <c r="DH365">
        <f t="shared" si="151"/>
        <v>0</v>
      </c>
      <c r="DI365">
        <f t="shared" si="142"/>
        <v>0</v>
      </c>
      <c r="DJ365">
        <f>DI365</f>
        <v>0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">
      <c r="A366">
        <f>ROW(Source!A183)</f>
        <v>183</v>
      </c>
      <c r="B366">
        <v>55929113</v>
      </c>
      <c r="C366">
        <v>55929892</v>
      </c>
      <c r="D366">
        <v>55489916</v>
      </c>
      <c r="E366">
        <v>1</v>
      </c>
      <c r="F366">
        <v>1</v>
      </c>
      <c r="G366">
        <v>1081</v>
      </c>
      <c r="H366">
        <v>2</v>
      </c>
      <c r="I366" t="s">
        <v>790</v>
      </c>
      <c r="J366" t="s">
        <v>791</v>
      </c>
      <c r="K366" t="s">
        <v>792</v>
      </c>
      <c r="L366">
        <v>1368</v>
      </c>
      <c r="N366">
        <v>1011</v>
      </c>
      <c r="O366" t="s">
        <v>657</v>
      </c>
      <c r="P366" t="s">
        <v>657</v>
      </c>
      <c r="Q366">
        <v>1</v>
      </c>
      <c r="W366">
        <v>0</v>
      </c>
      <c r="X366">
        <v>-1384232170</v>
      </c>
      <c r="Y366">
        <f>(AT366*1.2)</f>
        <v>7.5</v>
      </c>
      <c r="AA366">
        <v>0</v>
      </c>
      <c r="AB366">
        <v>6.76</v>
      </c>
      <c r="AC366">
        <v>0</v>
      </c>
      <c r="AD366">
        <v>0</v>
      </c>
      <c r="AE366">
        <v>0</v>
      </c>
      <c r="AF366">
        <v>6.46</v>
      </c>
      <c r="AG366">
        <v>0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-2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6.25</v>
      </c>
      <c r="AU366" t="s">
        <v>63</v>
      </c>
      <c r="AV366">
        <v>0</v>
      </c>
      <c r="AW366">
        <v>2</v>
      </c>
      <c r="AX366">
        <v>55929894</v>
      </c>
      <c r="AY366">
        <v>1</v>
      </c>
      <c r="AZ366">
        <v>0</v>
      </c>
      <c r="BA366">
        <v>432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f>ROUND(Y366*Source!I183*DO366,9)</f>
        <v>0</v>
      </c>
      <c r="CX366">
        <f>ROUND(Y366*Source!I183,9)</f>
        <v>0.1875</v>
      </c>
      <c r="CY366">
        <f>AB366</f>
        <v>6.76</v>
      </c>
      <c r="CZ366">
        <f>AF366</f>
        <v>6.46</v>
      </c>
      <c r="DA366">
        <f>AJ366</f>
        <v>1</v>
      </c>
      <c r="DB366">
        <f>ROUND((ROUND(AT366*CZ366,2)*1.2),6)</f>
        <v>48.456000000000003</v>
      </c>
      <c r="DC366">
        <f>ROUND((ROUND(AT366*AG366,2)*1.2),6)</f>
        <v>0</v>
      </c>
      <c r="DD366" t="s">
        <v>3</v>
      </c>
      <c r="DE366" t="s">
        <v>3</v>
      </c>
      <c r="DF366">
        <f t="shared" si="152"/>
        <v>0</v>
      </c>
      <c r="DG366">
        <f t="shared" si="150"/>
        <v>1.21</v>
      </c>
      <c r="DH366">
        <f t="shared" si="151"/>
        <v>0</v>
      </c>
      <c r="DI366">
        <f t="shared" si="142"/>
        <v>0</v>
      </c>
      <c r="DJ366">
        <f>DG366</f>
        <v>1.21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">
      <c r="A367">
        <f>ROW(Source!A183)</f>
        <v>183</v>
      </c>
      <c r="B367">
        <v>55929113</v>
      </c>
      <c r="C367">
        <v>55929892</v>
      </c>
      <c r="D367">
        <v>55490209</v>
      </c>
      <c r="E367">
        <v>1</v>
      </c>
      <c r="F367">
        <v>1</v>
      </c>
      <c r="G367">
        <v>1081</v>
      </c>
      <c r="H367">
        <v>2</v>
      </c>
      <c r="I367" t="s">
        <v>694</v>
      </c>
      <c r="J367" t="s">
        <v>695</v>
      </c>
      <c r="K367" t="s">
        <v>696</v>
      </c>
      <c r="L367">
        <v>1368</v>
      </c>
      <c r="N367">
        <v>1011</v>
      </c>
      <c r="O367" t="s">
        <v>657</v>
      </c>
      <c r="P367" t="s">
        <v>657</v>
      </c>
      <c r="Q367">
        <v>1</v>
      </c>
      <c r="W367">
        <v>0</v>
      </c>
      <c r="X367">
        <v>874612079</v>
      </c>
      <c r="Y367">
        <f>(AT367*1.2)</f>
        <v>0.24</v>
      </c>
      <c r="AA367">
        <v>0</v>
      </c>
      <c r="AB367">
        <v>87.01</v>
      </c>
      <c r="AC367">
        <v>13.21</v>
      </c>
      <c r="AD367">
        <v>0</v>
      </c>
      <c r="AE367">
        <v>0</v>
      </c>
      <c r="AF367">
        <v>83.1</v>
      </c>
      <c r="AG367">
        <v>12.62</v>
      </c>
      <c r="AH367">
        <v>0</v>
      </c>
      <c r="AI367">
        <v>1</v>
      </c>
      <c r="AJ367">
        <v>1</v>
      </c>
      <c r="AK367">
        <v>1</v>
      </c>
      <c r="AL367">
        <v>1</v>
      </c>
      <c r="AM367">
        <v>-2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0.2</v>
      </c>
      <c r="AU367" t="s">
        <v>63</v>
      </c>
      <c r="AV367">
        <v>0</v>
      </c>
      <c r="AW367">
        <v>2</v>
      </c>
      <c r="AX367">
        <v>55929895</v>
      </c>
      <c r="AY367">
        <v>1</v>
      </c>
      <c r="AZ367">
        <v>0</v>
      </c>
      <c r="BA367">
        <v>433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f>ROUND(Y367*Source!I183*DO367,9)</f>
        <v>7.5719999999999996E-2</v>
      </c>
      <c r="CX367">
        <f>ROUND(Y367*Source!I183,9)</f>
        <v>6.0000000000000001E-3</v>
      </c>
      <c r="CY367">
        <f>AB367</f>
        <v>87.01</v>
      </c>
      <c r="CZ367">
        <f>AF367</f>
        <v>83.1</v>
      </c>
      <c r="DA367">
        <f>AJ367</f>
        <v>1</v>
      </c>
      <c r="DB367">
        <f>ROUND((ROUND(AT367*CZ367,2)*1.2),6)</f>
        <v>19.943999999999999</v>
      </c>
      <c r="DC367">
        <f>ROUND((ROUND(AT367*AG367,2)*1.2),6)</f>
        <v>3.024</v>
      </c>
      <c r="DD367" t="s">
        <v>3</v>
      </c>
      <c r="DE367" t="s">
        <v>3</v>
      </c>
      <c r="DF367">
        <f t="shared" si="152"/>
        <v>0</v>
      </c>
      <c r="DG367">
        <f t="shared" si="150"/>
        <v>0.5</v>
      </c>
      <c r="DH367">
        <f t="shared" si="151"/>
        <v>0.08</v>
      </c>
      <c r="DI367">
        <f t="shared" si="142"/>
        <v>0</v>
      </c>
      <c r="DJ367">
        <f>DG367</f>
        <v>0.5</v>
      </c>
      <c r="DK367">
        <v>0</v>
      </c>
      <c r="DL367" t="s">
        <v>658</v>
      </c>
      <c r="DM367">
        <v>0</v>
      </c>
      <c r="DN367" t="s">
        <v>653</v>
      </c>
      <c r="DO367">
        <v>12.62</v>
      </c>
    </row>
    <row r="368" spans="1:119" x14ac:dyDescent="0.2">
      <c r="A368">
        <f>ROW(Source!A183)</f>
        <v>183</v>
      </c>
      <c r="B368">
        <v>55929113</v>
      </c>
      <c r="C368">
        <v>55929892</v>
      </c>
      <c r="D368">
        <v>55490291</v>
      </c>
      <c r="E368">
        <v>1</v>
      </c>
      <c r="F368">
        <v>1</v>
      </c>
      <c r="G368">
        <v>1081</v>
      </c>
      <c r="H368">
        <v>2</v>
      </c>
      <c r="I368" t="s">
        <v>793</v>
      </c>
      <c r="J368" t="s">
        <v>794</v>
      </c>
      <c r="K368" t="s">
        <v>795</v>
      </c>
      <c r="L368">
        <v>1368</v>
      </c>
      <c r="N368">
        <v>1011</v>
      </c>
      <c r="O368" t="s">
        <v>657</v>
      </c>
      <c r="P368" t="s">
        <v>657</v>
      </c>
      <c r="Q368">
        <v>1</v>
      </c>
      <c r="W368">
        <v>0</v>
      </c>
      <c r="X368">
        <v>168669877</v>
      </c>
      <c r="Y368">
        <f>(AT368*1.2)</f>
        <v>7.1159999999999997</v>
      </c>
      <c r="AA368">
        <v>0</v>
      </c>
      <c r="AB368">
        <v>23.04</v>
      </c>
      <c r="AC368">
        <v>11.71</v>
      </c>
      <c r="AD368">
        <v>0</v>
      </c>
      <c r="AE368">
        <v>0</v>
      </c>
      <c r="AF368">
        <v>22.01</v>
      </c>
      <c r="AG368">
        <v>11.18</v>
      </c>
      <c r="AH368">
        <v>0</v>
      </c>
      <c r="AI368">
        <v>1</v>
      </c>
      <c r="AJ368">
        <v>1</v>
      </c>
      <c r="AK368">
        <v>1</v>
      </c>
      <c r="AL368">
        <v>1</v>
      </c>
      <c r="AM368">
        <v>-2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5.93</v>
      </c>
      <c r="AU368" t="s">
        <v>63</v>
      </c>
      <c r="AV368">
        <v>0</v>
      </c>
      <c r="AW368">
        <v>2</v>
      </c>
      <c r="AX368">
        <v>55929896</v>
      </c>
      <c r="AY368">
        <v>1</v>
      </c>
      <c r="AZ368">
        <v>0</v>
      </c>
      <c r="BA368">
        <v>434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f>ROUND(Y368*Source!I183*DO368,9)</f>
        <v>1.9889220000000001</v>
      </c>
      <c r="CX368">
        <f>ROUND(Y368*Source!I183,9)</f>
        <v>0.1779</v>
      </c>
      <c r="CY368">
        <f>AB368</f>
        <v>23.04</v>
      </c>
      <c r="CZ368">
        <f>AF368</f>
        <v>22.01</v>
      </c>
      <c r="DA368">
        <f>AJ368</f>
        <v>1</v>
      </c>
      <c r="DB368">
        <f>ROUND((ROUND(AT368*CZ368,2)*1.2),6)</f>
        <v>156.624</v>
      </c>
      <c r="DC368">
        <f>ROUND((ROUND(AT368*AG368,2)*1.2),6)</f>
        <v>79.56</v>
      </c>
      <c r="DD368" t="s">
        <v>3</v>
      </c>
      <c r="DE368" t="s">
        <v>3</v>
      </c>
      <c r="DF368">
        <f t="shared" si="152"/>
        <v>0</v>
      </c>
      <c r="DG368">
        <f t="shared" si="150"/>
        <v>3.92</v>
      </c>
      <c r="DH368">
        <f t="shared" si="151"/>
        <v>1.99</v>
      </c>
      <c r="DI368">
        <f t="shared" si="142"/>
        <v>0</v>
      </c>
      <c r="DJ368">
        <f>DG368</f>
        <v>3.92</v>
      </c>
      <c r="DK368">
        <v>0</v>
      </c>
      <c r="DL368" t="s">
        <v>658</v>
      </c>
      <c r="DM368">
        <v>0</v>
      </c>
      <c r="DN368" t="s">
        <v>653</v>
      </c>
      <c r="DO368">
        <v>11.18</v>
      </c>
    </row>
    <row r="369" spans="1:119" x14ac:dyDescent="0.2">
      <c r="A369">
        <f>ROW(Source!A183)</f>
        <v>183</v>
      </c>
      <c r="B369">
        <v>55929113</v>
      </c>
      <c r="C369">
        <v>55929892</v>
      </c>
      <c r="D369">
        <v>55460310</v>
      </c>
      <c r="E369">
        <v>1</v>
      </c>
      <c r="F369">
        <v>1</v>
      </c>
      <c r="G369">
        <v>1081</v>
      </c>
      <c r="H369">
        <v>3</v>
      </c>
      <c r="I369" t="s">
        <v>796</v>
      </c>
      <c r="J369" t="s">
        <v>797</v>
      </c>
      <c r="K369" t="s">
        <v>798</v>
      </c>
      <c r="L369">
        <v>1346</v>
      </c>
      <c r="N369">
        <v>1009</v>
      </c>
      <c r="O369" t="s">
        <v>175</v>
      </c>
      <c r="P369" t="s">
        <v>175</v>
      </c>
      <c r="Q369">
        <v>1</v>
      </c>
      <c r="W369">
        <v>0</v>
      </c>
      <c r="X369">
        <v>-1097873860</v>
      </c>
      <c r="Y369">
        <f>(AT369*1)</f>
        <v>1.36</v>
      </c>
      <c r="AA369">
        <v>29.89</v>
      </c>
      <c r="AB369">
        <v>0</v>
      </c>
      <c r="AC369">
        <v>0</v>
      </c>
      <c r="AD369">
        <v>0</v>
      </c>
      <c r="AE369">
        <v>29.89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1</v>
      </c>
      <c r="AL369">
        <v>1</v>
      </c>
      <c r="AM369">
        <v>-2</v>
      </c>
      <c r="AN369">
        <v>0</v>
      </c>
      <c r="AO369">
        <v>1</v>
      </c>
      <c r="AP369">
        <v>1</v>
      </c>
      <c r="AQ369">
        <v>0</v>
      </c>
      <c r="AR369">
        <v>0</v>
      </c>
      <c r="AS369" t="s">
        <v>3</v>
      </c>
      <c r="AT369">
        <v>1.36</v>
      </c>
      <c r="AU369" t="s">
        <v>62</v>
      </c>
      <c r="AV369">
        <v>0</v>
      </c>
      <c r="AW369">
        <v>2</v>
      </c>
      <c r="AX369">
        <v>55929897</v>
      </c>
      <c r="AY369">
        <v>1</v>
      </c>
      <c r="AZ369">
        <v>0</v>
      </c>
      <c r="BA369">
        <v>435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ROUND(Y369*Source!I183,9)</f>
        <v>3.4000000000000002E-2</v>
      </c>
      <c r="CY369">
        <f>AA369</f>
        <v>29.89</v>
      </c>
      <c r="CZ369">
        <f>AE369</f>
        <v>29.89</v>
      </c>
      <c r="DA369">
        <f>AI369</f>
        <v>1</v>
      </c>
      <c r="DB369">
        <f>ROUND((ROUND(AT369*CZ369,2)*1),6)</f>
        <v>40.65</v>
      </c>
      <c r="DC369">
        <f>ROUND((ROUND(AT369*AG369,2)*1),6)</f>
        <v>0</v>
      </c>
      <c r="DD369" t="s">
        <v>3</v>
      </c>
      <c r="DE369" t="s">
        <v>3</v>
      </c>
      <c r="DF369">
        <f t="shared" si="152"/>
        <v>1.02</v>
      </c>
      <c r="DG369">
        <f t="shared" si="150"/>
        <v>0</v>
      </c>
      <c r="DH369">
        <f t="shared" si="151"/>
        <v>0</v>
      </c>
      <c r="DI369">
        <f t="shared" si="142"/>
        <v>0</v>
      </c>
      <c r="DJ369">
        <f>DF369</f>
        <v>1.02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">
      <c r="A370">
        <f>ROW(Source!A183)</f>
        <v>183</v>
      </c>
      <c r="B370">
        <v>55929113</v>
      </c>
      <c r="C370">
        <v>55929892</v>
      </c>
      <c r="D370">
        <v>55460376</v>
      </c>
      <c r="E370">
        <v>1</v>
      </c>
      <c r="F370">
        <v>1</v>
      </c>
      <c r="G370">
        <v>1081</v>
      </c>
      <c r="H370">
        <v>3</v>
      </c>
      <c r="I370" t="s">
        <v>799</v>
      </c>
      <c r="J370" t="s">
        <v>800</v>
      </c>
      <c r="K370" t="s">
        <v>801</v>
      </c>
      <c r="L370">
        <v>1339</v>
      </c>
      <c r="N370">
        <v>1007</v>
      </c>
      <c r="O370" t="s">
        <v>728</v>
      </c>
      <c r="P370" t="s">
        <v>728</v>
      </c>
      <c r="Q370">
        <v>1</v>
      </c>
      <c r="W370">
        <v>0</v>
      </c>
      <c r="X370">
        <v>-1620655212</v>
      </c>
      <c r="Y370">
        <f>(AT370*1)</f>
        <v>0.44</v>
      </c>
      <c r="AA370">
        <v>23.34</v>
      </c>
      <c r="AB370">
        <v>0</v>
      </c>
      <c r="AC370">
        <v>0</v>
      </c>
      <c r="AD370">
        <v>0</v>
      </c>
      <c r="AE370">
        <v>23.34</v>
      </c>
      <c r="AF370">
        <v>0</v>
      </c>
      <c r="AG370">
        <v>0</v>
      </c>
      <c r="AH370">
        <v>0</v>
      </c>
      <c r="AI370">
        <v>1</v>
      </c>
      <c r="AJ370">
        <v>1</v>
      </c>
      <c r="AK370">
        <v>1</v>
      </c>
      <c r="AL370">
        <v>1</v>
      </c>
      <c r="AM370">
        <v>-2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0.44</v>
      </c>
      <c r="AU370" t="s">
        <v>62</v>
      </c>
      <c r="AV370">
        <v>0</v>
      </c>
      <c r="AW370">
        <v>2</v>
      </c>
      <c r="AX370">
        <v>55929898</v>
      </c>
      <c r="AY370">
        <v>1</v>
      </c>
      <c r="AZ370">
        <v>0</v>
      </c>
      <c r="BA370">
        <v>436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ROUND(Y370*Source!I183,9)</f>
        <v>1.0999999999999999E-2</v>
      </c>
      <c r="CY370">
        <f>AA370</f>
        <v>23.34</v>
      </c>
      <c r="CZ370">
        <f>AE370</f>
        <v>23.34</v>
      </c>
      <c r="DA370">
        <f>AI370</f>
        <v>1</v>
      </c>
      <c r="DB370">
        <f>ROUND((ROUND(AT370*CZ370,2)*1),6)</f>
        <v>10.27</v>
      </c>
      <c r="DC370">
        <f>ROUND((ROUND(AT370*AG370,2)*1),6)</f>
        <v>0</v>
      </c>
      <c r="DD370" t="s">
        <v>3</v>
      </c>
      <c r="DE370" t="s">
        <v>3</v>
      </c>
      <c r="DF370">
        <f t="shared" si="152"/>
        <v>0.26</v>
      </c>
      <c r="DG370">
        <f t="shared" si="150"/>
        <v>0</v>
      </c>
      <c r="DH370">
        <f t="shared" si="151"/>
        <v>0</v>
      </c>
      <c r="DI370">
        <f t="shared" si="142"/>
        <v>0</v>
      </c>
      <c r="DJ370">
        <f>DF370</f>
        <v>0.26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">
      <c r="A371">
        <f>ROW(Source!A183)</f>
        <v>183</v>
      </c>
      <c r="B371">
        <v>55929113</v>
      </c>
      <c r="C371">
        <v>55929892</v>
      </c>
      <c r="D371">
        <v>55460380</v>
      </c>
      <c r="E371">
        <v>1</v>
      </c>
      <c r="F371">
        <v>1</v>
      </c>
      <c r="G371">
        <v>1081</v>
      </c>
      <c r="H371">
        <v>3</v>
      </c>
      <c r="I371" t="s">
        <v>802</v>
      </c>
      <c r="J371" t="s">
        <v>803</v>
      </c>
      <c r="K371" t="s">
        <v>804</v>
      </c>
      <c r="L371">
        <v>1348</v>
      </c>
      <c r="N371">
        <v>1009</v>
      </c>
      <c r="O371" t="s">
        <v>538</v>
      </c>
      <c r="P371" t="s">
        <v>538</v>
      </c>
      <c r="Q371">
        <v>1000</v>
      </c>
      <c r="W371">
        <v>0</v>
      </c>
      <c r="X371">
        <v>277309194</v>
      </c>
      <c r="Y371">
        <f>(AT371*1)</f>
        <v>3.0000000000000001E-5</v>
      </c>
      <c r="AA371">
        <v>8590.86</v>
      </c>
      <c r="AB371">
        <v>0</v>
      </c>
      <c r="AC371">
        <v>0</v>
      </c>
      <c r="AD371">
        <v>0</v>
      </c>
      <c r="AE371">
        <v>8590.86</v>
      </c>
      <c r="AF371">
        <v>0</v>
      </c>
      <c r="AG371">
        <v>0</v>
      </c>
      <c r="AH371">
        <v>0</v>
      </c>
      <c r="AI371">
        <v>1</v>
      </c>
      <c r="AJ371">
        <v>1</v>
      </c>
      <c r="AK371">
        <v>1</v>
      </c>
      <c r="AL371">
        <v>1</v>
      </c>
      <c r="AM371">
        <v>-2</v>
      </c>
      <c r="AN371">
        <v>0</v>
      </c>
      <c r="AO371">
        <v>1</v>
      </c>
      <c r="AP371">
        <v>1</v>
      </c>
      <c r="AQ371">
        <v>0</v>
      </c>
      <c r="AR371">
        <v>0</v>
      </c>
      <c r="AS371" t="s">
        <v>3</v>
      </c>
      <c r="AT371">
        <v>3.0000000000000001E-5</v>
      </c>
      <c r="AU371" t="s">
        <v>62</v>
      </c>
      <c r="AV371">
        <v>0</v>
      </c>
      <c r="AW371">
        <v>2</v>
      </c>
      <c r="AX371">
        <v>55929899</v>
      </c>
      <c r="AY371">
        <v>1</v>
      </c>
      <c r="AZ371">
        <v>0</v>
      </c>
      <c r="BA371">
        <v>437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ROUND(Y371*Source!I183,9)</f>
        <v>7.5000000000000002E-7</v>
      </c>
      <c r="CY371">
        <f>AA371</f>
        <v>8590.86</v>
      </c>
      <c r="CZ371">
        <f>AE371</f>
        <v>8590.86</v>
      </c>
      <c r="DA371">
        <f>AI371</f>
        <v>1</v>
      </c>
      <c r="DB371">
        <f>ROUND((ROUND(AT371*CZ371,2)*1),6)</f>
        <v>0.26</v>
      </c>
      <c r="DC371">
        <f>ROUND((ROUND(AT371*AG371,2)*1),6)</f>
        <v>0</v>
      </c>
      <c r="DD371" t="s">
        <v>3</v>
      </c>
      <c r="DE371" t="s">
        <v>3</v>
      </c>
      <c r="DF371">
        <f t="shared" si="152"/>
        <v>0.01</v>
      </c>
      <c r="DG371">
        <f t="shared" si="150"/>
        <v>0</v>
      </c>
      <c r="DH371">
        <f t="shared" si="151"/>
        <v>0</v>
      </c>
      <c r="DI371">
        <f t="shared" si="142"/>
        <v>0</v>
      </c>
      <c r="DJ371">
        <f>DF371</f>
        <v>0.01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">
      <c r="A372">
        <f>ROW(Source!A183)</f>
        <v>183</v>
      </c>
      <c r="B372">
        <v>55929113</v>
      </c>
      <c r="C372">
        <v>55929892</v>
      </c>
      <c r="D372">
        <v>55462211</v>
      </c>
      <c r="E372">
        <v>1</v>
      </c>
      <c r="F372">
        <v>1</v>
      </c>
      <c r="G372">
        <v>1081</v>
      </c>
      <c r="H372">
        <v>3</v>
      </c>
      <c r="I372" t="s">
        <v>805</v>
      </c>
      <c r="J372" t="s">
        <v>806</v>
      </c>
      <c r="K372" t="s">
        <v>807</v>
      </c>
      <c r="L372">
        <v>1348</v>
      </c>
      <c r="N372">
        <v>1009</v>
      </c>
      <c r="O372" t="s">
        <v>538</v>
      </c>
      <c r="P372" t="s">
        <v>538</v>
      </c>
      <c r="Q372">
        <v>1000</v>
      </c>
      <c r="W372">
        <v>0</v>
      </c>
      <c r="X372">
        <v>-99994936</v>
      </c>
      <c r="Y372">
        <f>(AT372*1)</f>
        <v>1.2999999999999999E-4</v>
      </c>
      <c r="AA372">
        <v>38010.959999999999</v>
      </c>
      <c r="AB372">
        <v>0</v>
      </c>
      <c r="AC372">
        <v>0</v>
      </c>
      <c r="AD372">
        <v>0</v>
      </c>
      <c r="AE372">
        <v>38010.959999999999</v>
      </c>
      <c r="AF372">
        <v>0</v>
      </c>
      <c r="AG372">
        <v>0</v>
      </c>
      <c r="AH372">
        <v>0</v>
      </c>
      <c r="AI372">
        <v>1</v>
      </c>
      <c r="AJ372">
        <v>1</v>
      </c>
      <c r="AK372">
        <v>1</v>
      </c>
      <c r="AL372">
        <v>1</v>
      </c>
      <c r="AM372">
        <v>-2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1.2999999999999999E-4</v>
      </c>
      <c r="AU372" t="s">
        <v>62</v>
      </c>
      <c r="AV372">
        <v>0</v>
      </c>
      <c r="AW372">
        <v>2</v>
      </c>
      <c r="AX372">
        <v>55929900</v>
      </c>
      <c r="AY372">
        <v>1</v>
      </c>
      <c r="AZ372">
        <v>0</v>
      </c>
      <c r="BA372">
        <v>438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ROUND(Y372*Source!I183,9)</f>
        <v>3.2499999999999998E-6</v>
      </c>
      <c r="CY372">
        <f>AA372</f>
        <v>38010.959999999999</v>
      </c>
      <c r="CZ372">
        <f>AE372</f>
        <v>38010.959999999999</v>
      </c>
      <c r="DA372">
        <f>AI372</f>
        <v>1</v>
      </c>
      <c r="DB372">
        <f>ROUND((ROUND(AT372*CZ372,2)*1),6)</f>
        <v>4.9400000000000004</v>
      </c>
      <c r="DC372">
        <f>ROUND((ROUND(AT372*AG372,2)*1),6)</f>
        <v>0</v>
      </c>
      <c r="DD372" t="s">
        <v>3</v>
      </c>
      <c r="DE372" t="s">
        <v>3</v>
      </c>
      <c r="DF372">
        <f t="shared" si="152"/>
        <v>0.12</v>
      </c>
      <c r="DG372">
        <f t="shared" si="150"/>
        <v>0</v>
      </c>
      <c r="DH372">
        <f t="shared" si="151"/>
        <v>0</v>
      </c>
      <c r="DI372">
        <f t="shared" si="142"/>
        <v>0</v>
      </c>
      <c r="DJ372">
        <f>DF372</f>
        <v>0.12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">
      <c r="A373">
        <f>ROW(Source!A183)</f>
        <v>183</v>
      </c>
      <c r="B373">
        <v>55929113</v>
      </c>
      <c r="C373">
        <v>55929892</v>
      </c>
      <c r="D373">
        <v>55466329</v>
      </c>
      <c r="E373">
        <v>1</v>
      </c>
      <c r="F373">
        <v>1</v>
      </c>
      <c r="G373">
        <v>1081</v>
      </c>
      <c r="H373">
        <v>3</v>
      </c>
      <c r="I373" t="s">
        <v>808</v>
      </c>
      <c r="J373" t="s">
        <v>809</v>
      </c>
      <c r="K373" t="s">
        <v>810</v>
      </c>
      <c r="L373">
        <v>1346</v>
      </c>
      <c r="N373">
        <v>1009</v>
      </c>
      <c r="O373" t="s">
        <v>175</v>
      </c>
      <c r="P373" t="s">
        <v>175</v>
      </c>
      <c r="Q373">
        <v>1</v>
      </c>
      <c r="W373">
        <v>0</v>
      </c>
      <c r="X373">
        <v>56733528</v>
      </c>
      <c r="Y373">
        <f>(AT373*1)</f>
        <v>0.18</v>
      </c>
      <c r="AA373">
        <v>73.33</v>
      </c>
      <c r="AB373">
        <v>0</v>
      </c>
      <c r="AC373">
        <v>0</v>
      </c>
      <c r="AD373">
        <v>0</v>
      </c>
      <c r="AE373">
        <v>73.33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1</v>
      </c>
      <c r="AL373">
        <v>1</v>
      </c>
      <c r="AM373">
        <v>-2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0.18</v>
      </c>
      <c r="AU373" t="s">
        <v>62</v>
      </c>
      <c r="AV373">
        <v>0</v>
      </c>
      <c r="AW373">
        <v>2</v>
      </c>
      <c r="AX373">
        <v>55929901</v>
      </c>
      <c r="AY373">
        <v>1</v>
      </c>
      <c r="AZ373">
        <v>0</v>
      </c>
      <c r="BA373">
        <v>439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v>0</v>
      </c>
      <c r="CX373">
        <f>ROUND(Y373*Source!I183,9)</f>
        <v>4.4999999999999997E-3</v>
      </c>
      <c r="CY373">
        <f>AA373</f>
        <v>73.33</v>
      </c>
      <c r="CZ373">
        <f>AE373</f>
        <v>73.33</v>
      </c>
      <c r="DA373">
        <f>AI373</f>
        <v>1</v>
      </c>
      <c r="DB373">
        <f>ROUND((ROUND(AT373*CZ373,2)*1),6)</f>
        <v>13.2</v>
      </c>
      <c r="DC373">
        <f>ROUND((ROUND(AT373*AG373,2)*1),6)</f>
        <v>0</v>
      </c>
      <c r="DD373" t="s">
        <v>3</v>
      </c>
      <c r="DE373" t="s">
        <v>3</v>
      </c>
      <c r="DF373">
        <f t="shared" si="152"/>
        <v>0.33</v>
      </c>
      <c r="DG373">
        <f t="shared" si="150"/>
        <v>0</v>
      </c>
      <c r="DH373">
        <f t="shared" si="151"/>
        <v>0</v>
      </c>
      <c r="DI373">
        <f t="shared" si="142"/>
        <v>0</v>
      </c>
      <c r="DJ373">
        <f>DF373</f>
        <v>0.33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">
      <c r="A374">
        <f>ROW(Source!A184)</f>
        <v>184</v>
      </c>
      <c r="B374">
        <v>55929115</v>
      </c>
      <c r="C374">
        <v>55929892</v>
      </c>
      <c r="D374">
        <v>55424304</v>
      </c>
      <c r="E374">
        <v>1081</v>
      </c>
      <c r="F374">
        <v>1</v>
      </c>
      <c r="G374">
        <v>1081</v>
      </c>
      <c r="H374">
        <v>1</v>
      </c>
      <c r="I374" t="s">
        <v>651</v>
      </c>
      <c r="J374" t="s">
        <v>3</v>
      </c>
      <c r="K374" t="s">
        <v>652</v>
      </c>
      <c r="L374">
        <v>1191</v>
      </c>
      <c r="N374">
        <v>1013</v>
      </c>
      <c r="O374" t="s">
        <v>653</v>
      </c>
      <c r="P374" t="s">
        <v>653</v>
      </c>
      <c r="Q374">
        <v>1</v>
      </c>
      <c r="W374">
        <v>0</v>
      </c>
      <c r="X374">
        <v>476480486</v>
      </c>
      <c r="Y374">
        <f>(AT374*1.2)</f>
        <v>60.599999999999994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1</v>
      </c>
      <c r="AK374">
        <v>1</v>
      </c>
      <c r="AL374">
        <v>1</v>
      </c>
      <c r="AM374">
        <v>5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50.5</v>
      </c>
      <c r="AU374" t="s">
        <v>63</v>
      </c>
      <c r="AV374">
        <v>1</v>
      </c>
      <c r="AW374">
        <v>2</v>
      </c>
      <c r="AX374">
        <v>55929893</v>
      </c>
      <c r="AY374">
        <v>1</v>
      </c>
      <c r="AZ374">
        <v>0</v>
      </c>
      <c r="BA374">
        <v>441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U374">
        <f>ROUND(AT374*Source!I184*AH374*AL374,2)</f>
        <v>0</v>
      </c>
      <c r="CV374">
        <f>ROUND(Y374*Source!I184,9)</f>
        <v>1.5149999999999999</v>
      </c>
      <c r="CW374">
        <v>0</v>
      </c>
      <c r="CX374">
        <f>ROUND(Y374*Source!I184,9)</f>
        <v>1.5149999999999999</v>
      </c>
      <c r="CY374">
        <f>AD374</f>
        <v>0</v>
      </c>
      <c r="CZ374">
        <f>AH374</f>
        <v>0</v>
      </c>
      <c r="DA374">
        <f>AL374</f>
        <v>1</v>
      </c>
      <c r="DB374">
        <f>ROUND((ROUND(AT374*CZ374,2)*1.2),6)</f>
        <v>0</v>
      </c>
      <c r="DC374">
        <f>ROUND((ROUND(AT374*AG374,2)*1.2),6)</f>
        <v>0</v>
      </c>
      <c r="DD374" t="s">
        <v>3</v>
      </c>
      <c r="DE374" t="s">
        <v>3</v>
      </c>
      <c r="DF374">
        <f t="shared" si="152"/>
        <v>0</v>
      </c>
      <c r="DG374">
        <f t="shared" si="150"/>
        <v>0</v>
      </c>
      <c r="DH374">
        <f t="shared" si="151"/>
        <v>0</v>
      </c>
      <c r="DI374">
        <f t="shared" si="142"/>
        <v>0</v>
      </c>
      <c r="DJ374">
        <f>DI374</f>
        <v>0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">
      <c r="A375">
        <f>ROW(Source!A184)</f>
        <v>184</v>
      </c>
      <c r="B375">
        <v>55929115</v>
      </c>
      <c r="C375">
        <v>55929892</v>
      </c>
      <c r="D375">
        <v>55489916</v>
      </c>
      <c r="E375">
        <v>1</v>
      </c>
      <c r="F375">
        <v>1</v>
      </c>
      <c r="G375">
        <v>1081</v>
      </c>
      <c r="H375">
        <v>2</v>
      </c>
      <c r="I375" t="s">
        <v>790</v>
      </c>
      <c r="J375" t="s">
        <v>791</v>
      </c>
      <c r="K375" t="s">
        <v>792</v>
      </c>
      <c r="L375">
        <v>1368</v>
      </c>
      <c r="N375">
        <v>1011</v>
      </c>
      <c r="O375" t="s">
        <v>657</v>
      </c>
      <c r="P375" t="s">
        <v>657</v>
      </c>
      <c r="Q375">
        <v>1</v>
      </c>
      <c r="W375">
        <v>0</v>
      </c>
      <c r="X375">
        <v>-1384232170</v>
      </c>
      <c r="Y375">
        <f>(AT375*1.2)</f>
        <v>7.5</v>
      </c>
      <c r="AA375">
        <v>0</v>
      </c>
      <c r="AB375">
        <v>82.11</v>
      </c>
      <c r="AC375">
        <v>0</v>
      </c>
      <c r="AD375">
        <v>0</v>
      </c>
      <c r="AE375">
        <v>0</v>
      </c>
      <c r="AF375">
        <v>6.46</v>
      </c>
      <c r="AG375">
        <v>0</v>
      </c>
      <c r="AH375">
        <v>0</v>
      </c>
      <c r="AI375">
        <v>1</v>
      </c>
      <c r="AJ375">
        <v>12.14</v>
      </c>
      <c r="AK375">
        <v>1</v>
      </c>
      <c r="AL375">
        <v>1</v>
      </c>
      <c r="AM375">
        <v>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6.25</v>
      </c>
      <c r="AU375" t="s">
        <v>63</v>
      </c>
      <c r="AV375">
        <v>0</v>
      </c>
      <c r="AW375">
        <v>2</v>
      </c>
      <c r="AX375">
        <v>55929894</v>
      </c>
      <c r="AY375">
        <v>1</v>
      </c>
      <c r="AZ375">
        <v>0</v>
      </c>
      <c r="BA375">
        <v>442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f>ROUND(Y375*Source!I184*DO375,9)</f>
        <v>0</v>
      </c>
      <c r="CX375">
        <f>ROUND(Y375*Source!I184,9)</f>
        <v>0.1875</v>
      </c>
      <c r="CY375">
        <f>AB375</f>
        <v>82.11</v>
      </c>
      <c r="CZ375">
        <f>AF375</f>
        <v>6.46</v>
      </c>
      <c r="DA375">
        <f>AJ375</f>
        <v>12.14</v>
      </c>
      <c r="DB375">
        <f>ROUND((ROUND(AT375*CZ375,2)*1.2),6)</f>
        <v>48.456000000000003</v>
      </c>
      <c r="DC375">
        <f>ROUND((ROUND(AT375*AG375,2)*1.2),6)</f>
        <v>0</v>
      </c>
      <c r="DD375" t="s">
        <v>3</v>
      </c>
      <c r="DE375" t="s">
        <v>3</v>
      </c>
      <c r="DF375">
        <f t="shared" si="152"/>
        <v>0</v>
      </c>
      <c r="DG375">
        <f>ROUND(ROUND(AF375*AJ375,2)*CX375,2)</f>
        <v>14.7</v>
      </c>
      <c r="DH375">
        <f t="shared" si="151"/>
        <v>0</v>
      </c>
      <c r="DI375">
        <f t="shared" si="142"/>
        <v>0</v>
      </c>
      <c r="DJ375">
        <f>DG375</f>
        <v>14.7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">
      <c r="A376">
        <f>ROW(Source!A184)</f>
        <v>184</v>
      </c>
      <c r="B376">
        <v>55929115</v>
      </c>
      <c r="C376">
        <v>55929892</v>
      </c>
      <c r="D376">
        <v>55490209</v>
      </c>
      <c r="E376">
        <v>1</v>
      </c>
      <c r="F376">
        <v>1</v>
      </c>
      <c r="G376">
        <v>1081</v>
      </c>
      <c r="H376">
        <v>2</v>
      </c>
      <c r="I376" t="s">
        <v>694</v>
      </c>
      <c r="J376" t="s">
        <v>695</v>
      </c>
      <c r="K376" t="s">
        <v>696</v>
      </c>
      <c r="L376">
        <v>1368</v>
      </c>
      <c r="N376">
        <v>1011</v>
      </c>
      <c r="O376" t="s">
        <v>657</v>
      </c>
      <c r="P376" t="s">
        <v>657</v>
      </c>
      <c r="Q376">
        <v>1</v>
      </c>
      <c r="W376">
        <v>0</v>
      </c>
      <c r="X376">
        <v>874612079</v>
      </c>
      <c r="Y376">
        <f>(AT376*1.2)</f>
        <v>0.24</v>
      </c>
      <c r="AA376">
        <v>0</v>
      </c>
      <c r="AB376">
        <v>1485.19</v>
      </c>
      <c r="AC376">
        <v>744.56</v>
      </c>
      <c r="AD376">
        <v>0</v>
      </c>
      <c r="AE376">
        <v>0</v>
      </c>
      <c r="AF376">
        <v>83.1</v>
      </c>
      <c r="AG376">
        <v>12.62</v>
      </c>
      <c r="AH376">
        <v>0</v>
      </c>
      <c r="AI376">
        <v>1</v>
      </c>
      <c r="AJ376">
        <v>17.07</v>
      </c>
      <c r="AK376">
        <v>56.35</v>
      </c>
      <c r="AL376">
        <v>1</v>
      </c>
      <c r="AM376">
        <v>2</v>
      </c>
      <c r="AN376">
        <v>0</v>
      </c>
      <c r="AO376">
        <v>1</v>
      </c>
      <c r="AP376">
        <v>1</v>
      </c>
      <c r="AQ376">
        <v>0</v>
      </c>
      <c r="AR376">
        <v>0</v>
      </c>
      <c r="AS376" t="s">
        <v>3</v>
      </c>
      <c r="AT376">
        <v>0.2</v>
      </c>
      <c r="AU376" t="s">
        <v>63</v>
      </c>
      <c r="AV376">
        <v>0</v>
      </c>
      <c r="AW376">
        <v>2</v>
      </c>
      <c r="AX376">
        <v>55929895</v>
      </c>
      <c r="AY376">
        <v>1</v>
      </c>
      <c r="AZ376">
        <v>0</v>
      </c>
      <c r="BA376">
        <v>443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f>ROUND(Y376*Source!I184*DO376,9)</f>
        <v>7.5719999999999996E-2</v>
      </c>
      <c r="CX376">
        <f>ROUND(Y376*Source!I184,9)</f>
        <v>6.0000000000000001E-3</v>
      </c>
      <c r="CY376">
        <f>AB376</f>
        <v>1485.19</v>
      </c>
      <c r="CZ376">
        <f>AF376</f>
        <v>83.1</v>
      </c>
      <c r="DA376">
        <f>AJ376</f>
        <v>17.07</v>
      </c>
      <c r="DB376">
        <f>ROUND((ROUND(AT376*CZ376,2)*1.2),6)</f>
        <v>19.943999999999999</v>
      </c>
      <c r="DC376">
        <f>ROUND((ROUND(AT376*AG376,2)*1.2),6)</f>
        <v>3.024</v>
      </c>
      <c r="DD376" t="s">
        <v>3</v>
      </c>
      <c r="DE376" t="s">
        <v>3</v>
      </c>
      <c r="DF376">
        <f t="shared" si="152"/>
        <v>0</v>
      </c>
      <c r="DG376">
        <f>ROUND(ROUND(AF376*AJ376,2)*CX376,2)</f>
        <v>8.51</v>
      </c>
      <c r="DH376">
        <f>ROUND(ROUND(AG376*AK376,2)*CX376,2)</f>
        <v>4.2699999999999996</v>
      </c>
      <c r="DI376">
        <f t="shared" si="142"/>
        <v>0</v>
      </c>
      <c r="DJ376">
        <f>DG376</f>
        <v>8.51</v>
      </c>
      <c r="DK376">
        <v>0</v>
      </c>
      <c r="DL376" t="s">
        <v>658</v>
      </c>
      <c r="DM376">
        <v>0</v>
      </c>
      <c r="DN376" t="s">
        <v>653</v>
      </c>
      <c r="DO376">
        <v>12.62</v>
      </c>
    </row>
    <row r="377" spans="1:119" x14ac:dyDescent="0.2">
      <c r="A377">
        <f>ROW(Source!A184)</f>
        <v>184</v>
      </c>
      <c r="B377">
        <v>55929115</v>
      </c>
      <c r="C377">
        <v>55929892</v>
      </c>
      <c r="D377">
        <v>55490291</v>
      </c>
      <c r="E377">
        <v>1</v>
      </c>
      <c r="F377">
        <v>1</v>
      </c>
      <c r="G377">
        <v>1081</v>
      </c>
      <c r="H377">
        <v>2</v>
      </c>
      <c r="I377" t="s">
        <v>793</v>
      </c>
      <c r="J377" t="s">
        <v>794</v>
      </c>
      <c r="K377" t="s">
        <v>795</v>
      </c>
      <c r="L377">
        <v>1368</v>
      </c>
      <c r="N377">
        <v>1011</v>
      </c>
      <c r="O377" t="s">
        <v>657</v>
      </c>
      <c r="P377" t="s">
        <v>657</v>
      </c>
      <c r="Q377">
        <v>1</v>
      </c>
      <c r="W377">
        <v>0</v>
      </c>
      <c r="X377">
        <v>168669877</v>
      </c>
      <c r="Y377">
        <f>(AT377*1.2)</f>
        <v>7.1159999999999997</v>
      </c>
      <c r="AA377">
        <v>0</v>
      </c>
      <c r="AB377">
        <v>765.31</v>
      </c>
      <c r="AC377">
        <v>659.6</v>
      </c>
      <c r="AD377">
        <v>0</v>
      </c>
      <c r="AE377">
        <v>0</v>
      </c>
      <c r="AF377">
        <v>22.01</v>
      </c>
      <c r="AG377">
        <v>11.18</v>
      </c>
      <c r="AH377">
        <v>0</v>
      </c>
      <c r="AI377">
        <v>1</v>
      </c>
      <c r="AJ377">
        <v>33.21</v>
      </c>
      <c r="AK377">
        <v>56.35</v>
      </c>
      <c r="AL377">
        <v>1</v>
      </c>
      <c r="AM377">
        <v>2</v>
      </c>
      <c r="AN377">
        <v>0</v>
      </c>
      <c r="AO377">
        <v>1</v>
      </c>
      <c r="AP377">
        <v>1</v>
      </c>
      <c r="AQ377">
        <v>0</v>
      </c>
      <c r="AR377">
        <v>0</v>
      </c>
      <c r="AS377" t="s">
        <v>3</v>
      </c>
      <c r="AT377">
        <v>5.93</v>
      </c>
      <c r="AU377" t="s">
        <v>63</v>
      </c>
      <c r="AV377">
        <v>0</v>
      </c>
      <c r="AW377">
        <v>2</v>
      </c>
      <c r="AX377">
        <v>55929896</v>
      </c>
      <c r="AY377">
        <v>1</v>
      </c>
      <c r="AZ377">
        <v>0</v>
      </c>
      <c r="BA377">
        <v>444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V377">
        <v>0</v>
      </c>
      <c r="CW377">
        <f>ROUND(Y377*Source!I184*DO377,9)</f>
        <v>1.9889220000000001</v>
      </c>
      <c r="CX377">
        <f>ROUND(Y377*Source!I184,9)</f>
        <v>0.1779</v>
      </c>
      <c r="CY377">
        <f>AB377</f>
        <v>765.31</v>
      </c>
      <c r="CZ377">
        <f>AF377</f>
        <v>22.01</v>
      </c>
      <c r="DA377">
        <f>AJ377</f>
        <v>33.21</v>
      </c>
      <c r="DB377">
        <f>ROUND((ROUND(AT377*CZ377,2)*1.2),6)</f>
        <v>156.624</v>
      </c>
      <c r="DC377">
        <f>ROUND((ROUND(AT377*AG377,2)*1.2),6)</f>
        <v>79.56</v>
      </c>
      <c r="DD377" t="s">
        <v>3</v>
      </c>
      <c r="DE377" t="s">
        <v>3</v>
      </c>
      <c r="DF377">
        <f t="shared" si="152"/>
        <v>0</v>
      </c>
      <c r="DG377">
        <f>ROUND(ROUND(AF377*AJ377,2)*CX377,2)</f>
        <v>130.04</v>
      </c>
      <c r="DH377">
        <f>ROUND(ROUND(AG377*AK377,2)*CX377,2)</f>
        <v>112.08</v>
      </c>
      <c r="DI377">
        <f t="shared" si="142"/>
        <v>0</v>
      </c>
      <c r="DJ377">
        <f>DG377</f>
        <v>130.04</v>
      </c>
      <c r="DK377">
        <v>0</v>
      </c>
      <c r="DL377" t="s">
        <v>658</v>
      </c>
      <c r="DM377">
        <v>0</v>
      </c>
      <c r="DN377" t="s">
        <v>653</v>
      </c>
      <c r="DO377">
        <v>11.18</v>
      </c>
    </row>
    <row r="378" spans="1:119" x14ac:dyDescent="0.2">
      <c r="A378">
        <f>ROW(Source!A184)</f>
        <v>184</v>
      </c>
      <c r="B378">
        <v>55929115</v>
      </c>
      <c r="C378">
        <v>55929892</v>
      </c>
      <c r="D378">
        <v>55460310</v>
      </c>
      <c r="E378">
        <v>1</v>
      </c>
      <c r="F378">
        <v>1</v>
      </c>
      <c r="G378">
        <v>1081</v>
      </c>
      <c r="H378">
        <v>3</v>
      </c>
      <c r="I378" t="s">
        <v>796</v>
      </c>
      <c r="J378" t="s">
        <v>797</v>
      </c>
      <c r="K378" t="s">
        <v>798</v>
      </c>
      <c r="L378">
        <v>1346</v>
      </c>
      <c r="N378">
        <v>1009</v>
      </c>
      <c r="O378" t="s">
        <v>175</v>
      </c>
      <c r="P378" t="s">
        <v>175</v>
      </c>
      <c r="Q378">
        <v>1</v>
      </c>
      <c r="W378">
        <v>0</v>
      </c>
      <c r="X378">
        <v>-1097873860</v>
      </c>
      <c r="Y378">
        <f>(AT378*1)</f>
        <v>1.36</v>
      </c>
      <c r="AA378">
        <v>101.03</v>
      </c>
      <c r="AB378">
        <v>0</v>
      </c>
      <c r="AC378">
        <v>0</v>
      </c>
      <c r="AD378">
        <v>0</v>
      </c>
      <c r="AE378">
        <v>29.89</v>
      </c>
      <c r="AF378">
        <v>0</v>
      </c>
      <c r="AG378">
        <v>0</v>
      </c>
      <c r="AH378">
        <v>0</v>
      </c>
      <c r="AI378">
        <v>3.38</v>
      </c>
      <c r="AJ378">
        <v>1</v>
      </c>
      <c r="AK378">
        <v>1</v>
      </c>
      <c r="AL378">
        <v>1</v>
      </c>
      <c r="AM378">
        <v>2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1.36</v>
      </c>
      <c r="AU378" t="s">
        <v>62</v>
      </c>
      <c r="AV378">
        <v>0</v>
      </c>
      <c r="AW378">
        <v>2</v>
      </c>
      <c r="AX378">
        <v>55929897</v>
      </c>
      <c r="AY378">
        <v>1</v>
      </c>
      <c r="AZ378">
        <v>0</v>
      </c>
      <c r="BA378">
        <v>445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v>0</v>
      </c>
      <c r="CX378">
        <f>ROUND(Y378*Source!I184,9)</f>
        <v>3.4000000000000002E-2</v>
      </c>
      <c r="CY378">
        <f>AA378</f>
        <v>101.03</v>
      </c>
      <c r="CZ378">
        <f>AE378</f>
        <v>29.89</v>
      </c>
      <c r="DA378">
        <f>AI378</f>
        <v>3.38</v>
      </c>
      <c r="DB378">
        <f>ROUND((ROUND(AT378*CZ378,2)*1),6)</f>
        <v>40.65</v>
      </c>
      <c r="DC378">
        <f>ROUND((ROUND(AT378*AG378,2)*1),6)</f>
        <v>0</v>
      </c>
      <c r="DD378" t="s">
        <v>3</v>
      </c>
      <c r="DE378" t="s">
        <v>3</v>
      </c>
      <c r="DF378">
        <f>ROUND(ROUND(AE378*AI378,2)*CX378,2)</f>
        <v>3.44</v>
      </c>
      <c r="DG378">
        <f t="shared" ref="DG378:DG392" si="153">ROUND(ROUND(AF378,2)*CX378,2)</f>
        <v>0</v>
      </c>
      <c r="DH378">
        <f t="shared" ref="DH378:DH392" si="154">ROUND(ROUND(AG378,2)*CX378,2)</f>
        <v>0</v>
      </c>
      <c r="DI378">
        <f t="shared" si="142"/>
        <v>0</v>
      </c>
      <c r="DJ378">
        <f>DF378</f>
        <v>3.44</v>
      </c>
      <c r="DK378">
        <v>0</v>
      </c>
      <c r="DL378" t="s">
        <v>3</v>
      </c>
      <c r="DM378">
        <v>0</v>
      </c>
      <c r="DN378" t="s">
        <v>3</v>
      </c>
      <c r="DO378">
        <v>0</v>
      </c>
    </row>
    <row r="379" spans="1:119" x14ac:dyDescent="0.2">
      <c r="A379">
        <f>ROW(Source!A184)</f>
        <v>184</v>
      </c>
      <c r="B379">
        <v>55929115</v>
      </c>
      <c r="C379">
        <v>55929892</v>
      </c>
      <c r="D379">
        <v>55460376</v>
      </c>
      <c r="E379">
        <v>1</v>
      </c>
      <c r="F379">
        <v>1</v>
      </c>
      <c r="G379">
        <v>1081</v>
      </c>
      <c r="H379">
        <v>3</v>
      </c>
      <c r="I379" t="s">
        <v>799</v>
      </c>
      <c r="J379" t="s">
        <v>800</v>
      </c>
      <c r="K379" t="s">
        <v>801</v>
      </c>
      <c r="L379">
        <v>1339</v>
      </c>
      <c r="N379">
        <v>1007</v>
      </c>
      <c r="O379" t="s">
        <v>728</v>
      </c>
      <c r="P379" t="s">
        <v>728</v>
      </c>
      <c r="Q379">
        <v>1</v>
      </c>
      <c r="W379">
        <v>0</v>
      </c>
      <c r="X379">
        <v>-1620655212</v>
      </c>
      <c r="Y379">
        <f>(AT379*1)</f>
        <v>0.44</v>
      </c>
      <c r="AA379">
        <v>346.83</v>
      </c>
      <c r="AB379">
        <v>0</v>
      </c>
      <c r="AC379">
        <v>0</v>
      </c>
      <c r="AD379">
        <v>0</v>
      </c>
      <c r="AE379">
        <v>23.34</v>
      </c>
      <c r="AF379">
        <v>0</v>
      </c>
      <c r="AG379">
        <v>0</v>
      </c>
      <c r="AH379">
        <v>0</v>
      </c>
      <c r="AI379">
        <v>14.86</v>
      </c>
      <c r="AJ379">
        <v>1</v>
      </c>
      <c r="AK379">
        <v>1</v>
      </c>
      <c r="AL379">
        <v>1</v>
      </c>
      <c r="AM379">
        <v>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0.44</v>
      </c>
      <c r="AU379" t="s">
        <v>62</v>
      </c>
      <c r="AV379">
        <v>0</v>
      </c>
      <c r="AW379">
        <v>2</v>
      </c>
      <c r="AX379">
        <v>55929898</v>
      </c>
      <c r="AY379">
        <v>1</v>
      </c>
      <c r="AZ379">
        <v>0</v>
      </c>
      <c r="BA379">
        <v>446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v>0</v>
      </c>
      <c r="CX379">
        <f>ROUND(Y379*Source!I184,9)</f>
        <v>1.0999999999999999E-2</v>
      </c>
      <c r="CY379">
        <f>AA379</f>
        <v>346.83</v>
      </c>
      <c r="CZ379">
        <f>AE379</f>
        <v>23.34</v>
      </c>
      <c r="DA379">
        <f>AI379</f>
        <v>14.86</v>
      </c>
      <c r="DB379">
        <f>ROUND((ROUND(AT379*CZ379,2)*1),6)</f>
        <v>10.27</v>
      </c>
      <c r="DC379">
        <f>ROUND((ROUND(AT379*AG379,2)*1),6)</f>
        <v>0</v>
      </c>
      <c r="DD379" t="s">
        <v>3</v>
      </c>
      <c r="DE379" t="s">
        <v>3</v>
      </c>
      <c r="DF379">
        <f>ROUND(ROUND(AE379*AI379,2)*CX379,2)</f>
        <v>3.82</v>
      </c>
      <c r="DG379">
        <f t="shared" si="153"/>
        <v>0</v>
      </c>
      <c r="DH379">
        <f t="shared" si="154"/>
        <v>0</v>
      </c>
      <c r="DI379">
        <f t="shared" si="142"/>
        <v>0</v>
      </c>
      <c r="DJ379">
        <f>DF379</f>
        <v>3.82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">
      <c r="A380">
        <f>ROW(Source!A184)</f>
        <v>184</v>
      </c>
      <c r="B380">
        <v>55929115</v>
      </c>
      <c r="C380">
        <v>55929892</v>
      </c>
      <c r="D380">
        <v>55460380</v>
      </c>
      <c r="E380">
        <v>1</v>
      </c>
      <c r="F380">
        <v>1</v>
      </c>
      <c r="G380">
        <v>1081</v>
      </c>
      <c r="H380">
        <v>3</v>
      </c>
      <c r="I380" t="s">
        <v>802</v>
      </c>
      <c r="J380" t="s">
        <v>803</v>
      </c>
      <c r="K380" t="s">
        <v>804</v>
      </c>
      <c r="L380">
        <v>1348</v>
      </c>
      <c r="N380">
        <v>1009</v>
      </c>
      <c r="O380" t="s">
        <v>538</v>
      </c>
      <c r="P380" t="s">
        <v>538</v>
      </c>
      <c r="Q380">
        <v>1000</v>
      </c>
      <c r="W380">
        <v>0</v>
      </c>
      <c r="X380">
        <v>277309194</v>
      </c>
      <c r="Y380">
        <f>(AT380*1)</f>
        <v>3.0000000000000001E-5</v>
      </c>
      <c r="AA380">
        <v>141233.74</v>
      </c>
      <c r="AB380">
        <v>0</v>
      </c>
      <c r="AC380">
        <v>0</v>
      </c>
      <c r="AD380">
        <v>0</v>
      </c>
      <c r="AE380">
        <v>8590.86</v>
      </c>
      <c r="AF380">
        <v>0</v>
      </c>
      <c r="AG380">
        <v>0</v>
      </c>
      <c r="AH380">
        <v>0</v>
      </c>
      <c r="AI380">
        <v>16.440000000000001</v>
      </c>
      <c r="AJ380">
        <v>1</v>
      </c>
      <c r="AK380">
        <v>1</v>
      </c>
      <c r="AL380">
        <v>1</v>
      </c>
      <c r="AM380">
        <v>2</v>
      </c>
      <c r="AN380">
        <v>0</v>
      </c>
      <c r="AO380">
        <v>1</v>
      </c>
      <c r="AP380">
        <v>1</v>
      </c>
      <c r="AQ380">
        <v>0</v>
      </c>
      <c r="AR380">
        <v>0</v>
      </c>
      <c r="AS380" t="s">
        <v>3</v>
      </c>
      <c r="AT380">
        <v>3.0000000000000001E-5</v>
      </c>
      <c r="AU380" t="s">
        <v>62</v>
      </c>
      <c r="AV380">
        <v>0</v>
      </c>
      <c r="AW380">
        <v>2</v>
      </c>
      <c r="AX380">
        <v>55929899</v>
      </c>
      <c r="AY380">
        <v>1</v>
      </c>
      <c r="AZ380">
        <v>0</v>
      </c>
      <c r="BA380">
        <v>447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ROUND(Y380*Source!I184,9)</f>
        <v>7.5000000000000002E-7</v>
      </c>
      <c r="CY380">
        <f>AA380</f>
        <v>141233.74</v>
      </c>
      <c r="CZ380">
        <f>AE380</f>
        <v>8590.86</v>
      </c>
      <c r="DA380">
        <f>AI380</f>
        <v>16.440000000000001</v>
      </c>
      <c r="DB380">
        <f>ROUND((ROUND(AT380*CZ380,2)*1),6)</f>
        <v>0.26</v>
      </c>
      <c r="DC380">
        <f>ROUND((ROUND(AT380*AG380,2)*1),6)</f>
        <v>0</v>
      </c>
      <c r="DD380" t="s">
        <v>3</v>
      </c>
      <c r="DE380" t="s">
        <v>3</v>
      </c>
      <c r="DF380">
        <f>ROUND(ROUND(AE380*AI380,2)*CX380,2)</f>
        <v>0.11</v>
      </c>
      <c r="DG380">
        <f t="shared" si="153"/>
        <v>0</v>
      </c>
      <c r="DH380">
        <f t="shared" si="154"/>
        <v>0</v>
      </c>
      <c r="DI380">
        <f t="shared" si="142"/>
        <v>0</v>
      </c>
      <c r="DJ380">
        <f>DF380</f>
        <v>0.11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">
      <c r="A381">
        <f>ROW(Source!A184)</f>
        <v>184</v>
      </c>
      <c r="B381">
        <v>55929115</v>
      </c>
      <c r="C381">
        <v>55929892</v>
      </c>
      <c r="D381">
        <v>55462211</v>
      </c>
      <c r="E381">
        <v>1</v>
      </c>
      <c r="F381">
        <v>1</v>
      </c>
      <c r="G381">
        <v>1081</v>
      </c>
      <c r="H381">
        <v>3</v>
      </c>
      <c r="I381" t="s">
        <v>805</v>
      </c>
      <c r="J381" t="s">
        <v>806</v>
      </c>
      <c r="K381" t="s">
        <v>807</v>
      </c>
      <c r="L381">
        <v>1348</v>
      </c>
      <c r="N381">
        <v>1009</v>
      </c>
      <c r="O381" t="s">
        <v>538</v>
      </c>
      <c r="P381" t="s">
        <v>538</v>
      </c>
      <c r="Q381">
        <v>1000</v>
      </c>
      <c r="W381">
        <v>0</v>
      </c>
      <c r="X381">
        <v>-99994936</v>
      </c>
      <c r="Y381">
        <f>(AT381*1)</f>
        <v>1.2999999999999999E-4</v>
      </c>
      <c r="AA381">
        <v>366045.54</v>
      </c>
      <c r="AB381">
        <v>0</v>
      </c>
      <c r="AC381">
        <v>0</v>
      </c>
      <c r="AD381">
        <v>0</v>
      </c>
      <c r="AE381">
        <v>38010.959999999999</v>
      </c>
      <c r="AF381">
        <v>0</v>
      </c>
      <c r="AG381">
        <v>0</v>
      </c>
      <c r="AH381">
        <v>0</v>
      </c>
      <c r="AI381">
        <v>9.6300000000000008</v>
      </c>
      <c r="AJ381">
        <v>1</v>
      </c>
      <c r="AK381">
        <v>1</v>
      </c>
      <c r="AL381">
        <v>1</v>
      </c>
      <c r="AM381">
        <v>2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1.2999999999999999E-4</v>
      </c>
      <c r="AU381" t="s">
        <v>62</v>
      </c>
      <c r="AV381">
        <v>0</v>
      </c>
      <c r="AW381">
        <v>2</v>
      </c>
      <c r="AX381">
        <v>55929900</v>
      </c>
      <c r="AY381">
        <v>1</v>
      </c>
      <c r="AZ381">
        <v>0</v>
      </c>
      <c r="BA381">
        <v>448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ROUND(Y381*Source!I184,9)</f>
        <v>3.2499999999999998E-6</v>
      </c>
      <c r="CY381">
        <f>AA381</f>
        <v>366045.54</v>
      </c>
      <c r="CZ381">
        <f>AE381</f>
        <v>38010.959999999999</v>
      </c>
      <c r="DA381">
        <f>AI381</f>
        <v>9.6300000000000008</v>
      </c>
      <c r="DB381">
        <f>ROUND((ROUND(AT381*CZ381,2)*1),6)</f>
        <v>4.9400000000000004</v>
      </c>
      <c r="DC381">
        <f>ROUND((ROUND(AT381*AG381,2)*1),6)</f>
        <v>0</v>
      </c>
      <c r="DD381" t="s">
        <v>3</v>
      </c>
      <c r="DE381" t="s">
        <v>3</v>
      </c>
      <c r="DF381">
        <f>ROUND(ROUND(AE381*AI381,2)*CX381,2)</f>
        <v>1.19</v>
      </c>
      <c r="DG381">
        <f t="shared" si="153"/>
        <v>0</v>
      </c>
      <c r="DH381">
        <f t="shared" si="154"/>
        <v>0</v>
      </c>
      <c r="DI381">
        <f t="shared" si="142"/>
        <v>0</v>
      </c>
      <c r="DJ381">
        <f>DF381</f>
        <v>1.19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">
      <c r="A382">
        <f>ROW(Source!A184)</f>
        <v>184</v>
      </c>
      <c r="B382">
        <v>55929115</v>
      </c>
      <c r="C382">
        <v>55929892</v>
      </c>
      <c r="D382">
        <v>55466329</v>
      </c>
      <c r="E382">
        <v>1</v>
      </c>
      <c r="F382">
        <v>1</v>
      </c>
      <c r="G382">
        <v>1081</v>
      </c>
      <c r="H382">
        <v>3</v>
      </c>
      <c r="I382" t="s">
        <v>808</v>
      </c>
      <c r="J382" t="s">
        <v>809</v>
      </c>
      <c r="K382" t="s">
        <v>810</v>
      </c>
      <c r="L382">
        <v>1346</v>
      </c>
      <c r="N382">
        <v>1009</v>
      </c>
      <c r="O382" t="s">
        <v>175</v>
      </c>
      <c r="P382" t="s">
        <v>175</v>
      </c>
      <c r="Q382">
        <v>1</v>
      </c>
      <c r="W382">
        <v>0</v>
      </c>
      <c r="X382">
        <v>56733528</v>
      </c>
      <c r="Y382">
        <f>(AT382*1)</f>
        <v>0.18</v>
      </c>
      <c r="AA382">
        <v>947.42</v>
      </c>
      <c r="AB382">
        <v>0</v>
      </c>
      <c r="AC382">
        <v>0</v>
      </c>
      <c r="AD382">
        <v>0</v>
      </c>
      <c r="AE382">
        <v>73.33</v>
      </c>
      <c r="AF382">
        <v>0</v>
      </c>
      <c r="AG382">
        <v>0</v>
      </c>
      <c r="AH382">
        <v>0</v>
      </c>
      <c r="AI382">
        <v>12.92</v>
      </c>
      <c r="AJ382">
        <v>1</v>
      </c>
      <c r="AK382">
        <v>1</v>
      </c>
      <c r="AL382">
        <v>1</v>
      </c>
      <c r="AM382">
        <v>2</v>
      </c>
      <c r="AN382">
        <v>0</v>
      </c>
      <c r="AO382">
        <v>1</v>
      </c>
      <c r="AP382">
        <v>1</v>
      </c>
      <c r="AQ382">
        <v>0</v>
      </c>
      <c r="AR382">
        <v>0</v>
      </c>
      <c r="AS382" t="s">
        <v>3</v>
      </c>
      <c r="AT382">
        <v>0.18</v>
      </c>
      <c r="AU382" t="s">
        <v>62</v>
      </c>
      <c r="AV382">
        <v>0</v>
      </c>
      <c r="AW382">
        <v>2</v>
      </c>
      <c r="AX382">
        <v>55929901</v>
      </c>
      <c r="AY382">
        <v>1</v>
      </c>
      <c r="AZ382">
        <v>0</v>
      </c>
      <c r="BA382">
        <v>449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ROUND(Y382*Source!I184,9)</f>
        <v>4.4999999999999997E-3</v>
      </c>
      <c r="CY382">
        <f>AA382</f>
        <v>947.42</v>
      </c>
      <c r="CZ382">
        <f>AE382</f>
        <v>73.33</v>
      </c>
      <c r="DA382">
        <f>AI382</f>
        <v>12.92</v>
      </c>
      <c r="DB382">
        <f>ROUND((ROUND(AT382*CZ382,2)*1),6)</f>
        <v>13.2</v>
      </c>
      <c r="DC382">
        <f>ROUND((ROUND(AT382*AG382,2)*1),6)</f>
        <v>0</v>
      </c>
      <c r="DD382" t="s">
        <v>3</v>
      </c>
      <c r="DE382" t="s">
        <v>3</v>
      </c>
      <c r="DF382">
        <f>ROUND(ROUND(AE382*AI382,2)*CX382,2)</f>
        <v>4.26</v>
      </c>
      <c r="DG382">
        <f t="shared" si="153"/>
        <v>0</v>
      </c>
      <c r="DH382">
        <f t="shared" si="154"/>
        <v>0</v>
      </c>
      <c r="DI382">
        <f t="shared" si="142"/>
        <v>0</v>
      </c>
      <c r="DJ382">
        <f>DF382</f>
        <v>4.26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">
      <c r="A383">
        <f>ROW(Source!A187)</f>
        <v>187</v>
      </c>
      <c r="B383">
        <v>55929113</v>
      </c>
      <c r="C383">
        <v>55929927</v>
      </c>
      <c r="D383">
        <v>55424304</v>
      </c>
      <c r="E383">
        <v>1081</v>
      </c>
      <c r="F383">
        <v>1</v>
      </c>
      <c r="G383">
        <v>1081</v>
      </c>
      <c r="H383">
        <v>1</v>
      </c>
      <c r="I383" t="s">
        <v>651</v>
      </c>
      <c r="J383" t="s">
        <v>3</v>
      </c>
      <c r="K383" t="s">
        <v>652</v>
      </c>
      <c r="L383">
        <v>1191</v>
      </c>
      <c r="N383">
        <v>1013</v>
      </c>
      <c r="O383" t="s">
        <v>653</v>
      </c>
      <c r="P383" t="s">
        <v>653</v>
      </c>
      <c r="Q383">
        <v>1</v>
      </c>
      <c r="W383">
        <v>0</v>
      </c>
      <c r="X383">
        <v>476480486</v>
      </c>
      <c r="Y383">
        <f>(AT383*1.2)</f>
        <v>7.1999999999999993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1</v>
      </c>
      <c r="AK383">
        <v>1</v>
      </c>
      <c r="AL383">
        <v>1</v>
      </c>
      <c r="AM383">
        <v>-2</v>
      </c>
      <c r="AN383">
        <v>0</v>
      </c>
      <c r="AO383">
        <v>1</v>
      </c>
      <c r="AP383">
        <v>1</v>
      </c>
      <c r="AQ383">
        <v>0</v>
      </c>
      <c r="AR383">
        <v>0</v>
      </c>
      <c r="AS383" t="s">
        <v>3</v>
      </c>
      <c r="AT383">
        <v>6</v>
      </c>
      <c r="AU383" t="s">
        <v>63</v>
      </c>
      <c r="AV383">
        <v>1</v>
      </c>
      <c r="AW383">
        <v>2</v>
      </c>
      <c r="AX383">
        <v>55929928</v>
      </c>
      <c r="AY383">
        <v>1</v>
      </c>
      <c r="AZ383">
        <v>0</v>
      </c>
      <c r="BA383">
        <v>451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U383">
        <f>ROUND(AT383*Source!I187*AH383*AL383,2)</f>
        <v>0</v>
      </c>
      <c r="CV383">
        <f>ROUND(Y383*Source!I187,9)</f>
        <v>2.6640000000000001</v>
      </c>
      <c r="CW383">
        <v>0</v>
      </c>
      <c r="CX383">
        <f>ROUND(Y383*Source!I187,9)</f>
        <v>2.6640000000000001</v>
      </c>
      <c r="CY383">
        <f>AD383</f>
        <v>0</v>
      </c>
      <c r="CZ383">
        <f>AH383</f>
        <v>0</v>
      </c>
      <c r="DA383">
        <f>AL383</f>
        <v>1</v>
      </c>
      <c r="DB383">
        <f>ROUND((ROUND(AT383*CZ383,2)*1.2),6)</f>
        <v>0</v>
      </c>
      <c r="DC383">
        <f>ROUND((ROUND(AT383*AG383,2)*1.2),6)</f>
        <v>0</v>
      </c>
      <c r="DD383" t="s">
        <v>3</v>
      </c>
      <c r="DE383" t="s">
        <v>3</v>
      </c>
      <c r="DF383">
        <f>ROUND(ROUND(AE383,2)*CX383,2)</f>
        <v>0</v>
      </c>
      <c r="DG383">
        <f t="shared" si="153"/>
        <v>0</v>
      </c>
      <c r="DH383">
        <f t="shared" si="154"/>
        <v>0</v>
      </c>
      <c r="DI383">
        <f t="shared" si="142"/>
        <v>0</v>
      </c>
      <c r="DJ383">
        <f>DI383</f>
        <v>0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">
      <c r="A384">
        <f>ROW(Source!A187)</f>
        <v>187</v>
      </c>
      <c r="B384">
        <v>55929113</v>
      </c>
      <c r="C384">
        <v>55929927</v>
      </c>
      <c r="D384">
        <v>55461714</v>
      </c>
      <c r="E384">
        <v>1</v>
      </c>
      <c r="F384">
        <v>1</v>
      </c>
      <c r="G384">
        <v>1081</v>
      </c>
      <c r="H384">
        <v>3</v>
      </c>
      <c r="I384" t="s">
        <v>811</v>
      </c>
      <c r="J384" t="s">
        <v>812</v>
      </c>
      <c r="K384" t="s">
        <v>813</v>
      </c>
      <c r="L384">
        <v>1348</v>
      </c>
      <c r="N384">
        <v>1009</v>
      </c>
      <c r="O384" t="s">
        <v>538</v>
      </c>
      <c r="P384" t="s">
        <v>538</v>
      </c>
      <c r="Q384">
        <v>1000</v>
      </c>
      <c r="W384">
        <v>0</v>
      </c>
      <c r="X384">
        <v>1102297900</v>
      </c>
      <c r="Y384">
        <f>(AT384*1)</f>
        <v>2.0000000000000001E-4</v>
      </c>
      <c r="AA384">
        <v>9138.59</v>
      </c>
      <c r="AB384">
        <v>0</v>
      </c>
      <c r="AC384">
        <v>0</v>
      </c>
      <c r="AD384">
        <v>0</v>
      </c>
      <c r="AE384">
        <v>9138.59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1</v>
      </c>
      <c r="AL384">
        <v>1</v>
      </c>
      <c r="AM384">
        <v>-2</v>
      </c>
      <c r="AN384">
        <v>0</v>
      </c>
      <c r="AO384">
        <v>1</v>
      </c>
      <c r="AP384">
        <v>1</v>
      </c>
      <c r="AQ384">
        <v>0</v>
      </c>
      <c r="AR384">
        <v>0</v>
      </c>
      <c r="AS384" t="s">
        <v>3</v>
      </c>
      <c r="AT384">
        <v>2.0000000000000001E-4</v>
      </c>
      <c r="AU384" t="s">
        <v>62</v>
      </c>
      <c r="AV384">
        <v>0</v>
      </c>
      <c r="AW384">
        <v>2</v>
      </c>
      <c r="AX384">
        <v>55929929</v>
      </c>
      <c r="AY384">
        <v>1</v>
      </c>
      <c r="AZ384">
        <v>0</v>
      </c>
      <c r="BA384">
        <v>452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ROUND(Y384*Source!I187,9)</f>
        <v>7.3999999999999996E-5</v>
      </c>
      <c r="CY384">
        <f>AA384</f>
        <v>9138.59</v>
      </c>
      <c r="CZ384">
        <f>AE384</f>
        <v>9138.59</v>
      </c>
      <c r="DA384">
        <f>AI384</f>
        <v>1</v>
      </c>
      <c r="DB384">
        <f>ROUND((ROUND(AT384*CZ384,2)*1),6)</f>
        <v>1.83</v>
      </c>
      <c r="DC384">
        <f>ROUND((ROUND(AT384*AG384,2)*1),6)</f>
        <v>0</v>
      </c>
      <c r="DD384" t="s">
        <v>3</v>
      </c>
      <c r="DE384" t="s">
        <v>3</v>
      </c>
      <c r="DF384">
        <f>ROUND(ROUND(AE384,2)*CX384,2)</f>
        <v>0.68</v>
      </c>
      <c r="DG384">
        <f t="shared" si="153"/>
        <v>0</v>
      </c>
      <c r="DH384">
        <f t="shared" si="154"/>
        <v>0</v>
      </c>
      <c r="DI384">
        <f t="shared" si="142"/>
        <v>0</v>
      </c>
      <c r="DJ384">
        <f>DF384</f>
        <v>0.68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">
      <c r="A385">
        <f>ROW(Source!A187)</f>
        <v>187</v>
      </c>
      <c r="B385">
        <v>55929113</v>
      </c>
      <c r="C385">
        <v>55929927</v>
      </c>
      <c r="D385">
        <v>55424290</v>
      </c>
      <c r="E385">
        <v>1081</v>
      </c>
      <c r="F385">
        <v>1</v>
      </c>
      <c r="G385">
        <v>1081</v>
      </c>
      <c r="H385">
        <v>3</v>
      </c>
      <c r="I385" t="s">
        <v>692</v>
      </c>
      <c r="J385" t="s">
        <v>3</v>
      </c>
      <c r="K385" t="s">
        <v>693</v>
      </c>
      <c r="L385">
        <v>1348</v>
      </c>
      <c r="N385">
        <v>1009</v>
      </c>
      <c r="O385" t="s">
        <v>538</v>
      </c>
      <c r="P385" t="s">
        <v>538</v>
      </c>
      <c r="Q385">
        <v>1000</v>
      </c>
      <c r="W385">
        <v>0</v>
      </c>
      <c r="X385">
        <v>-783086922</v>
      </c>
      <c r="Y385">
        <f>(AT385*1)</f>
        <v>0.01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-2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0.01</v>
      </c>
      <c r="AU385" t="s">
        <v>62</v>
      </c>
      <c r="AV385">
        <v>0</v>
      </c>
      <c r="AW385">
        <v>2</v>
      </c>
      <c r="AX385">
        <v>55929931</v>
      </c>
      <c r="AY385">
        <v>1</v>
      </c>
      <c r="AZ385">
        <v>0</v>
      </c>
      <c r="BA385">
        <v>454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V385">
        <v>0</v>
      </c>
      <c r="CW385">
        <v>0</v>
      </c>
      <c r="CX385">
        <f>ROUND(Y385*Source!I187,9)</f>
        <v>3.7000000000000002E-3</v>
      </c>
      <c r="CY385">
        <f>AA385</f>
        <v>0</v>
      </c>
      <c r="CZ385">
        <f>AE385</f>
        <v>0</v>
      </c>
      <c r="DA385">
        <f>AI385</f>
        <v>1</v>
      </c>
      <c r="DB385">
        <f>ROUND((ROUND(AT385*CZ385,2)*1),6)</f>
        <v>0</v>
      </c>
      <c r="DC385">
        <f>ROUND((ROUND(AT385*AG385,2)*1),6)</f>
        <v>0</v>
      </c>
      <c r="DD385" t="s">
        <v>3</v>
      </c>
      <c r="DE385" t="s">
        <v>3</v>
      </c>
      <c r="DF385">
        <f>ROUND(ROUND(AE385,2)*CX385,2)</f>
        <v>0</v>
      </c>
      <c r="DG385">
        <f t="shared" si="153"/>
        <v>0</v>
      </c>
      <c r="DH385">
        <f t="shared" si="154"/>
        <v>0</v>
      </c>
      <c r="DI385">
        <f t="shared" ref="DI385:DI448" si="155">ROUND(ROUND(AH385,2)*CX385,2)</f>
        <v>0</v>
      </c>
      <c r="DJ385">
        <f>DF385</f>
        <v>0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">
      <c r="A386">
        <f>ROW(Source!A188)</f>
        <v>188</v>
      </c>
      <c r="B386">
        <v>55929115</v>
      </c>
      <c r="C386">
        <v>55929927</v>
      </c>
      <c r="D386">
        <v>55424304</v>
      </c>
      <c r="E386">
        <v>1081</v>
      </c>
      <c r="F386">
        <v>1</v>
      </c>
      <c r="G386">
        <v>1081</v>
      </c>
      <c r="H386">
        <v>1</v>
      </c>
      <c r="I386" t="s">
        <v>651</v>
      </c>
      <c r="J386" t="s">
        <v>3</v>
      </c>
      <c r="K386" t="s">
        <v>652</v>
      </c>
      <c r="L386">
        <v>1191</v>
      </c>
      <c r="N386">
        <v>1013</v>
      </c>
      <c r="O386" t="s">
        <v>653</v>
      </c>
      <c r="P386" t="s">
        <v>653</v>
      </c>
      <c r="Q386">
        <v>1</v>
      </c>
      <c r="W386">
        <v>0</v>
      </c>
      <c r="X386">
        <v>476480486</v>
      </c>
      <c r="Y386">
        <f>(AT386*1.2)</f>
        <v>7.1999999999999993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1</v>
      </c>
      <c r="AK386">
        <v>1</v>
      </c>
      <c r="AL386">
        <v>1</v>
      </c>
      <c r="AM386">
        <v>5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6</v>
      </c>
      <c r="AU386" t="s">
        <v>63</v>
      </c>
      <c r="AV386">
        <v>1</v>
      </c>
      <c r="AW386">
        <v>2</v>
      </c>
      <c r="AX386">
        <v>55929928</v>
      </c>
      <c r="AY386">
        <v>1</v>
      </c>
      <c r="AZ386">
        <v>0</v>
      </c>
      <c r="BA386">
        <v>455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U386">
        <f>ROUND(AT386*Source!I188*AH386*AL386,2)</f>
        <v>0</v>
      </c>
      <c r="CV386">
        <f>ROUND(Y386*Source!I188,9)</f>
        <v>2.6640000000000001</v>
      </c>
      <c r="CW386">
        <v>0</v>
      </c>
      <c r="CX386">
        <f>ROUND(Y386*Source!I188,9)</f>
        <v>2.6640000000000001</v>
      </c>
      <c r="CY386">
        <f>AD386</f>
        <v>0</v>
      </c>
      <c r="CZ386">
        <f>AH386</f>
        <v>0</v>
      </c>
      <c r="DA386">
        <f>AL386</f>
        <v>1</v>
      </c>
      <c r="DB386">
        <f>ROUND((ROUND(AT386*CZ386,2)*1.2),6)</f>
        <v>0</v>
      </c>
      <c r="DC386">
        <f>ROUND((ROUND(AT386*AG386,2)*1.2),6)</f>
        <v>0</v>
      </c>
      <c r="DD386" t="s">
        <v>3</v>
      </c>
      <c r="DE386" t="s">
        <v>3</v>
      </c>
      <c r="DF386">
        <f>ROUND(ROUND(AE386,2)*CX386,2)</f>
        <v>0</v>
      </c>
      <c r="DG386">
        <f t="shared" si="153"/>
        <v>0</v>
      </c>
      <c r="DH386">
        <f t="shared" si="154"/>
        <v>0</v>
      </c>
      <c r="DI386">
        <f t="shared" si="155"/>
        <v>0</v>
      </c>
      <c r="DJ386">
        <f>DI386</f>
        <v>0</v>
      </c>
      <c r="DK386">
        <v>0</v>
      </c>
      <c r="DL386" t="s">
        <v>3</v>
      </c>
      <c r="DM386">
        <v>0</v>
      </c>
      <c r="DN386" t="s">
        <v>3</v>
      </c>
      <c r="DO386">
        <v>0</v>
      </c>
    </row>
    <row r="387" spans="1:119" x14ac:dyDescent="0.2">
      <c r="A387">
        <f>ROW(Source!A188)</f>
        <v>188</v>
      </c>
      <c r="B387">
        <v>55929115</v>
      </c>
      <c r="C387">
        <v>55929927</v>
      </c>
      <c r="D387">
        <v>55461714</v>
      </c>
      <c r="E387">
        <v>1</v>
      </c>
      <c r="F387">
        <v>1</v>
      </c>
      <c r="G387">
        <v>1081</v>
      </c>
      <c r="H387">
        <v>3</v>
      </c>
      <c r="I387" t="s">
        <v>811</v>
      </c>
      <c r="J387" t="s">
        <v>812</v>
      </c>
      <c r="K387" t="s">
        <v>813</v>
      </c>
      <c r="L387">
        <v>1348</v>
      </c>
      <c r="N387">
        <v>1009</v>
      </c>
      <c r="O387" t="s">
        <v>538</v>
      </c>
      <c r="P387" t="s">
        <v>538</v>
      </c>
      <c r="Q387">
        <v>1000</v>
      </c>
      <c r="W387">
        <v>0</v>
      </c>
      <c r="X387">
        <v>1102297900</v>
      </c>
      <c r="Y387">
        <f>(AT387*1)</f>
        <v>2.0000000000000001E-4</v>
      </c>
      <c r="AA387">
        <v>61319.94</v>
      </c>
      <c r="AB387">
        <v>0</v>
      </c>
      <c r="AC387">
        <v>0</v>
      </c>
      <c r="AD387">
        <v>0</v>
      </c>
      <c r="AE387">
        <v>9138.59</v>
      </c>
      <c r="AF387">
        <v>0</v>
      </c>
      <c r="AG387">
        <v>0</v>
      </c>
      <c r="AH387">
        <v>0</v>
      </c>
      <c r="AI387">
        <v>6.71</v>
      </c>
      <c r="AJ387">
        <v>1</v>
      </c>
      <c r="AK387">
        <v>1</v>
      </c>
      <c r="AL387">
        <v>1</v>
      </c>
      <c r="AM387">
        <v>2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2.0000000000000001E-4</v>
      </c>
      <c r="AU387" t="s">
        <v>62</v>
      </c>
      <c r="AV387">
        <v>0</v>
      </c>
      <c r="AW387">
        <v>2</v>
      </c>
      <c r="AX387">
        <v>55929929</v>
      </c>
      <c r="AY387">
        <v>1</v>
      </c>
      <c r="AZ387">
        <v>0</v>
      </c>
      <c r="BA387">
        <v>456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v>0</v>
      </c>
      <c r="CX387">
        <f>ROUND(Y387*Source!I188,9)</f>
        <v>7.3999999999999996E-5</v>
      </c>
      <c r="CY387">
        <f>AA387</f>
        <v>61319.94</v>
      </c>
      <c r="CZ387">
        <f>AE387</f>
        <v>9138.59</v>
      </c>
      <c r="DA387">
        <f>AI387</f>
        <v>6.71</v>
      </c>
      <c r="DB387">
        <f>ROUND((ROUND(AT387*CZ387,2)*1),6)</f>
        <v>1.83</v>
      </c>
      <c r="DC387">
        <f>ROUND((ROUND(AT387*AG387,2)*1),6)</f>
        <v>0</v>
      </c>
      <c r="DD387" t="s">
        <v>3</v>
      </c>
      <c r="DE387" t="s">
        <v>3</v>
      </c>
      <c r="DF387">
        <f>ROUND(ROUND(AE387*AI387,2)*CX387,2)</f>
        <v>4.54</v>
      </c>
      <c r="DG387">
        <f t="shared" si="153"/>
        <v>0</v>
      </c>
      <c r="DH387">
        <f t="shared" si="154"/>
        <v>0</v>
      </c>
      <c r="DI387">
        <f t="shared" si="155"/>
        <v>0</v>
      </c>
      <c r="DJ387">
        <f>DF387</f>
        <v>4.54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">
      <c r="A388">
        <f>ROW(Source!A188)</f>
        <v>188</v>
      </c>
      <c r="B388">
        <v>55929115</v>
      </c>
      <c r="C388">
        <v>55929927</v>
      </c>
      <c r="D388">
        <v>55424290</v>
      </c>
      <c r="E388">
        <v>1081</v>
      </c>
      <c r="F388">
        <v>1</v>
      </c>
      <c r="G388">
        <v>1081</v>
      </c>
      <c r="H388">
        <v>3</v>
      </c>
      <c r="I388" t="s">
        <v>692</v>
      </c>
      <c r="J388" t="s">
        <v>3</v>
      </c>
      <c r="K388" t="s">
        <v>693</v>
      </c>
      <c r="L388">
        <v>1348</v>
      </c>
      <c r="N388">
        <v>1009</v>
      </c>
      <c r="O388" t="s">
        <v>538</v>
      </c>
      <c r="P388" t="s">
        <v>538</v>
      </c>
      <c r="Q388">
        <v>1000</v>
      </c>
      <c r="W388">
        <v>0</v>
      </c>
      <c r="X388">
        <v>-783086922</v>
      </c>
      <c r="Y388">
        <f>(AT388*1)</f>
        <v>0.01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9.84</v>
      </c>
      <c r="AJ388">
        <v>1</v>
      </c>
      <c r="AK388">
        <v>1</v>
      </c>
      <c r="AL388">
        <v>1</v>
      </c>
      <c r="AM388">
        <v>5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0.01</v>
      </c>
      <c r="AU388" t="s">
        <v>62</v>
      </c>
      <c r="AV388">
        <v>0</v>
      </c>
      <c r="AW388">
        <v>2</v>
      </c>
      <c r="AX388">
        <v>55929931</v>
      </c>
      <c r="AY388">
        <v>1</v>
      </c>
      <c r="AZ388">
        <v>0</v>
      </c>
      <c r="BA388">
        <v>458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ROUND(Y388*Source!I188,9)</f>
        <v>3.7000000000000002E-3</v>
      </c>
      <c r="CY388">
        <f>AA388</f>
        <v>0</v>
      </c>
      <c r="CZ388">
        <f>AE388</f>
        <v>0</v>
      </c>
      <c r="DA388">
        <f>AI388</f>
        <v>9.84</v>
      </c>
      <c r="DB388">
        <f>ROUND((ROUND(AT388*CZ388,2)*1),6)</f>
        <v>0</v>
      </c>
      <c r="DC388">
        <f>ROUND((ROUND(AT388*AG388,2)*1),6)</f>
        <v>0</v>
      </c>
      <c r="DD388" t="s">
        <v>3</v>
      </c>
      <c r="DE388" t="s">
        <v>3</v>
      </c>
      <c r="DF388">
        <f>ROUND(ROUND(AE388*AI388,2)*CX388,2)</f>
        <v>0</v>
      </c>
      <c r="DG388">
        <f t="shared" si="153"/>
        <v>0</v>
      </c>
      <c r="DH388">
        <f t="shared" si="154"/>
        <v>0</v>
      </c>
      <c r="DI388">
        <f t="shared" si="155"/>
        <v>0</v>
      </c>
      <c r="DJ388">
        <f>DF388</f>
        <v>0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">
      <c r="A389">
        <f>ROW(Source!A191)</f>
        <v>191</v>
      </c>
      <c r="B389">
        <v>55929113</v>
      </c>
      <c r="C389">
        <v>55929954</v>
      </c>
      <c r="D389">
        <v>55424304</v>
      </c>
      <c r="E389">
        <v>1081</v>
      </c>
      <c r="F389">
        <v>1</v>
      </c>
      <c r="G389">
        <v>1081</v>
      </c>
      <c r="H389">
        <v>1</v>
      </c>
      <c r="I389" t="s">
        <v>651</v>
      </c>
      <c r="J389" t="s">
        <v>3</v>
      </c>
      <c r="K389" t="s">
        <v>652</v>
      </c>
      <c r="L389">
        <v>1191</v>
      </c>
      <c r="N389">
        <v>1013</v>
      </c>
      <c r="O389" t="s">
        <v>653</v>
      </c>
      <c r="P389" t="s">
        <v>653</v>
      </c>
      <c r="Q389">
        <v>1</v>
      </c>
      <c r="W389">
        <v>0</v>
      </c>
      <c r="X389">
        <v>476480486</v>
      </c>
      <c r="Y389">
        <f>(AT389*1.2)</f>
        <v>1.236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1</v>
      </c>
      <c r="AK389">
        <v>1</v>
      </c>
      <c r="AL389">
        <v>1</v>
      </c>
      <c r="AM389">
        <v>-2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1.03</v>
      </c>
      <c r="AU389" t="s">
        <v>63</v>
      </c>
      <c r="AV389">
        <v>1</v>
      </c>
      <c r="AW389">
        <v>2</v>
      </c>
      <c r="AX389">
        <v>55929963</v>
      </c>
      <c r="AY389">
        <v>1</v>
      </c>
      <c r="AZ389">
        <v>0</v>
      </c>
      <c r="BA389">
        <v>459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U389">
        <f>ROUND(AT389*Source!I191*AH389*AL389,2)</f>
        <v>0</v>
      </c>
      <c r="CV389">
        <f>ROUND(Y389*Source!I191,9)</f>
        <v>6.18</v>
      </c>
      <c r="CW389">
        <v>0</v>
      </c>
      <c r="CX389">
        <f>ROUND(Y389*Source!I191,9)</f>
        <v>6.18</v>
      </c>
      <c r="CY389">
        <f>AD389</f>
        <v>0</v>
      </c>
      <c r="CZ389">
        <f>AH389</f>
        <v>0</v>
      </c>
      <c r="DA389">
        <f>AL389</f>
        <v>1</v>
      </c>
      <c r="DB389">
        <f>ROUND((ROUND(AT389*CZ389,2)*1.2),6)</f>
        <v>0</v>
      </c>
      <c r="DC389">
        <f>ROUND((ROUND(AT389*AG389,2)*1.2),6)</f>
        <v>0</v>
      </c>
      <c r="DD389" t="s">
        <v>3</v>
      </c>
      <c r="DE389" t="s">
        <v>3</v>
      </c>
      <c r="DF389">
        <f>ROUND(ROUND(AE389,2)*CX389,2)</f>
        <v>0</v>
      </c>
      <c r="DG389">
        <f t="shared" si="153"/>
        <v>0</v>
      </c>
      <c r="DH389">
        <f t="shared" si="154"/>
        <v>0</v>
      </c>
      <c r="DI389">
        <f t="shared" si="155"/>
        <v>0</v>
      </c>
      <c r="DJ389">
        <f>DI389</f>
        <v>0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">
      <c r="A390">
        <f>ROW(Source!A191)</f>
        <v>191</v>
      </c>
      <c r="B390">
        <v>55929113</v>
      </c>
      <c r="C390">
        <v>55929954</v>
      </c>
      <c r="D390">
        <v>55490209</v>
      </c>
      <c r="E390">
        <v>1</v>
      </c>
      <c r="F390">
        <v>1</v>
      </c>
      <c r="G390">
        <v>1081</v>
      </c>
      <c r="H390">
        <v>2</v>
      </c>
      <c r="I390" t="s">
        <v>694</v>
      </c>
      <c r="J390" t="s">
        <v>695</v>
      </c>
      <c r="K390" t="s">
        <v>696</v>
      </c>
      <c r="L390">
        <v>1368</v>
      </c>
      <c r="N390">
        <v>1011</v>
      </c>
      <c r="O390" t="s">
        <v>657</v>
      </c>
      <c r="P390" t="s">
        <v>657</v>
      </c>
      <c r="Q390">
        <v>1</v>
      </c>
      <c r="W390">
        <v>0</v>
      </c>
      <c r="X390">
        <v>874612079</v>
      </c>
      <c r="Y390">
        <f>(AT390*1.2)</f>
        <v>7.1999999999999998E-3</v>
      </c>
      <c r="AA390">
        <v>0</v>
      </c>
      <c r="AB390">
        <v>87.01</v>
      </c>
      <c r="AC390">
        <v>13.21</v>
      </c>
      <c r="AD390">
        <v>0</v>
      </c>
      <c r="AE390">
        <v>0</v>
      </c>
      <c r="AF390">
        <v>83.1</v>
      </c>
      <c r="AG390">
        <v>12.62</v>
      </c>
      <c r="AH390">
        <v>0</v>
      </c>
      <c r="AI390">
        <v>1</v>
      </c>
      <c r="AJ390">
        <v>1</v>
      </c>
      <c r="AK390">
        <v>1</v>
      </c>
      <c r="AL390">
        <v>1</v>
      </c>
      <c r="AM390">
        <v>-2</v>
      </c>
      <c r="AN390">
        <v>0</v>
      </c>
      <c r="AO390">
        <v>1</v>
      </c>
      <c r="AP390">
        <v>1</v>
      </c>
      <c r="AQ390">
        <v>0</v>
      </c>
      <c r="AR390">
        <v>0</v>
      </c>
      <c r="AS390" t="s">
        <v>3</v>
      </c>
      <c r="AT390">
        <v>6.0000000000000001E-3</v>
      </c>
      <c r="AU390" t="s">
        <v>63</v>
      </c>
      <c r="AV390">
        <v>0</v>
      </c>
      <c r="AW390">
        <v>2</v>
      </c>
      <c r="AX390">
        <v>55929964</v>
      </c>
      <c r="AY390">
        <v>1</v>
      </c>
      <c r="AZ390">
        <v>0</v>
      </c>
      <c r="BA390">
        <v>460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f>ROUND(Y390*Source!I191*DO390,9)</f>
        <v>0.45432</v>
      </c>
      <c r="CX390">
        <f>ROUND(Y390*Source!I191,9)</f>
        <v>3.5999999999999997E-2</v>
      </c>
      <c r="CY390">
        <f>AB390</f>
        <v>87.01</v>
      </c>
      <c r="CZ390">
        <f>AF390</f>
        <v>83.1</v>
      </c>
      <c r="DA390">
        <f>AJ390</f>
        <v>1</v>
      </c>
      <c r="DB390">
        <f>ROUND((ROUND(AT390*CZ390,2)*1.2),6)</f>
        <v>0.6</v>
      </c>
      <c r="DC390">
        <f>ROUND((ROUND(AT390*AG390,2)*1.2),6)</f>
        <v>9.6000000000000002E-2</v>
      </c>
      <c r="DD390" t="s">
        <v>3</v>
      </c>
      <c r="DE390" t="s">
        <v>3</v>
      </c>
      <c r="DF390">
        <f>ROUND(ROUND(AE390,2)*CX390,2)</f>
        <v>0</v>
      </c>
      <c r="DG390">
        <f t="shared" si="153"/>
        <v>2.99</v>
      </c>
      <c r="DH390">
        <f t="shared" si="154"/>
        <v>0.45</v>
      </c>
      <c r="DI390">
        <f t="shared" si="155"/>
        <v>0</v>
      </c>
      <c r="DJ390">
        <f>DG390</f>
        <v>2.99</v>
      </c>
      <c r="DK390">
        <v>0</v>
      </c>
      <c r="DL390" t="s">
        <v>658</v>
      </c>
      <c r="DM390">
        <v>0</v>
      </c>
      <c r="DN390" t="s">
        <v>653</v>
      </c>
      <c r="DO390">
        <v>12.62</v>
      </c>
    </row>
    <row r="391" spans="1:119" x14ac:dyDescent="0.2">
      <c r="A391">
        <f>ROW(Source!A191)</f>
        <v>191</v>
      </c>
      <c r="B391">
        <v>55929113</v>
      </c>
      <c r="C391">
        <v>55929954</v>
      </c>
      <c r="D391">
        <v>55563231</v>
      </c>
      <c r="E391">
        <v>1</v>
      </c>
      <c r="F391">
        <v>1</v>
      </c>
      <c r="G391">
        <v>1081</v>
      </c>
      <c r="H391">
        <v>3</v>
      </c>
      <c r="I391" t="s">
        <v>321</v>
      </c>
      <c r="J391" t="s">
        <v>323</v>
      </c>
      <c r="K391" t="s">
        <v>322</v>
      </c>
      <c r="L391">
        <v>1354</v>
      </c>
      <c r="N391">
        <v>1010</v>
      </c>
      <c r="O391" t="s">
        <v>268</v>
      </c>
      <c r="P391" t="s">
        <v>268</v>
      </c>
      <c r="Q391">
        <v>1</v>
      </c>
      <c r="W391">
        <v>0</v>
      </c>
      <c r="X391">
        <v>1776896114</v>
      </c>
      <c r="Y391">
        <f>(AT391*1)</f>
        <v>1</v>
      </c>
      <c r="AA391">
        <v>1348.67</v>
      </c>
      <c r="AB391">
        <v>0</v>
      </c>
      <c r="AC391">
        <v>0</v>
      </c>
      <c r="AD391">
        <v>0</v>
      </c>
      <c r="AE391">
        <v>1348.67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1</v>
      </c>
      <c r="AL391">
        <v>1</v>
      </c>
      <c r="AM391">
        <v>0</v>
      </c>
      <c r="AN391">
        <v>0</v>
      </c>
      <c r="AO391">
        <v>0</v>
      </c>
      <c r="AP391">
        <v>1</v>
      </c>
      <c r="AQ391">
        <v>0</v>
      </c>
      <c r="AR391">
        <v>0</v>
      </c>
      <c r="AS391" t="s">
        <v>3</v>
      </c>
      <c r="AT391">
        <v>1</v>
      </c>
      <c r="AU391" t="s">
        <v>62</v>
      </c>
      <c r="AV391">
        <v>0</v>
      </c>
      <c r="AW391">
        <v>1</v>
      </c>
      <c r="AX391">
        <v>-1</v>
      </c>
      <c r="AY391">
        <v>0</v>
      </c>
      <c r="AZ391">
        <v>0</v>
      </c>
      <c r="BA391" t="s">
        <v>3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v>0</v>
      </c>
      <c r="CX391">
        <f>ROUND(Y391*Source!I191,9)</f>
        <v>5</v>
      </c>
      <c r="CY391">
        <f>AA391</f>
        <v>1348.67</v>
      </c>
      <c r="CZ391">
        <f>AE391</f>
        <v>1348.67</v>
      </c>
      <c r="DA391">
        <f>AI391</f>
        <v>1</v>
      </c>
      <c r="DB391">
        <f>ROUND((ROUND(AT391*CZ391,2)*1),6)</f>
        <v>1348.67</v>
      </c>
      <c r="DC391">
        <f>ROUND((ROUND(AT391*AG391,2)*1),6)</f>
        <v>0</v>
      </c>
      <c r="DD391" t="s">
        <v>3</v>
      </c>
      <c r="DE391" t="s">
        <v>3</v>
      </c>
      <c r="DF391">
        <f>ROUND(ROUND(AE391,2)*CX391,2)</f>
        <v>6743.35</v>
      </c>
      <c r="DG391">
        <f t="shared" si="153"/>
        <v>0</v>
      </c>
      <c r="DH391">
        <f t="shared" si="154"/>
        <v>0</v>
      </c>
      <c r="DI391">
        <f t="shared" si="155"/>
        <v>0</v>
      </c>
      <c r="DJ391">
        <f>DF391</f>
        <v>6743.35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">
      <c r="A392">
        <f>ROW(Source!A192)</f>
        <v>192</v>
      </c>
      <c r="B392">
        <v>55929115</v>
      </c>
      <c r="C392">
        <v>55929954</v>
      </c>
      <c r="D392">
        <v>55424304</v>
      </c>
      <c r="E392">
        <v>1081</v>
      </c>
      <c r="F392">
        <v>1</v>
      </c>
      <c r="G392">
        <v>1081</v>
      </c>
      <c r="H392">
        <v>1</v>
      </c>
      <c r="I392" t="s">
        <v>651</v>
      </c>
      <c r="J392" t="s">
        <v>3</v>
      </c>
      <c r="K392" t="s">
        <v>652</v>
      </c>
      <c r="L392">
        <v>1191</v>
      </c>
      <c r="N392">
        <v>1013</v>
      </c>
      <c r="O392" t="s">
        <v>653</v>
      </c>
      <c r="P392" t="s">
        <v>653</v>
      </c>
      <c r="Q392">
        <v>1</v>
      </c>
      <c r="W392">
        <v>0</v>
      </c>
      <c r="X392">
        <v>476480486</v>
      </c>
      <c r="Y392">
        <f>(AT392*1.2)</f>
        <v>1.236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1</v>
      </c>
      <c r="AK392">
        <v>1</v>
      </c>
      <c r="AL392">
        <v>1</v>
      </c>
      <c r="AM392">
        <v>5</v>
      </c>
      <c r="AN392">
        <v>0</v>
      </c>
      <c r="AO392">
        <v>1</v>
      </c>
      <c r="AP392">
        <v>1</v>
      </c>
      <c r="AQ392">
        <v>0</v>
      </c>
      <c r="AR392">
        <v>0</v>
      </c>
      <c r="AS392" t="s">
        <v>3</v>
      </c>
      <c r="AT392">
        <v>1.03</v>
      </c>
      <c r="AU392" t="s">
        <v>63</v>
      </c>
      <c r="AV392">
        <v>1</v>
      </c>
      <c r="AW392">
        <v>2</v>
      </c>
      <c r="AX392">
        <v>55929963</v>
      </c>
      <c r="AY392">
        <v>1</v>
      </c>
      <c r="AZ392">
        <v>0</v>
      </c>
      <c r="BA392">
        <v>462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U392">
        <f>ROUND(AT392*Source!I192*AH392*AL392,2)</f>
        <v>0</v>
      </c>
      <c r="CV392">
        <f>ROUND(Y392*Source!I192,9)</f>
        <v>6.18</v>
      </c>
      <c r="CW392">
        <v>0</v>
      </c>
      <c r="CX392">
        <f>ROUND(Y392*Source!I192,9)</f>
        <v>6.18</v>
      </c>
      <c r="CY392">
        <f>AD392</f>
        <v>0</v>
      </c>
      <c r="CZ392">
        <f>AH392</f>
        <v>0</v>
      </c>
      <c r="DA392">
        <f>AL392</f>
        <v>1</v>
      </c>
      <c r="DB392">
        <f>ROUND((ROUND(AT392*CZ392,2)*1.2),6)</f>
        <v>0</v>
      </c>
      <c r="DC392">
        <f>ROUND((ROUND(AT392*AG392,2)*1.2),6)</f>
        <v>0</v>
      </c>
      <c r="DD392" t="s">
        <v>3</v>
      </c>
      <c r="DE392" t="s">
        <v>3</v>
      </c>
      <c r="DF392">
        <f>ROUND(ROUND(AE392,2)*CX392,2)</f>
        <v>0</v>
      </c>
      <c r="DG392">
        <f t="shared" si="153"/>
        <v>0</v>
      </c>
      <c r="DH392">
        <f t="shared" si="154"/>
        <v>0</v>
      </c>
      <c r="DI392">
        <f t="shared" si="155"/>
        <v>0</v>
      </c>
      <c r="DJ392">
        <f>DI392</f>
        <v>0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">
      <c r="A393">
        <f>ROW(Source!A192)</f>
        <v>192</v>
      </c>
      <c r="B393">
        <v>55929115</v>
      </c>
      <c r="C393">
        <v>55929954</v>
      </c>
      <c r="D393">
        <v>55490209</v>
      </c>
      <c r="E393">
        <v>1</v>
      </c>
      <c r="F393">
        <v>1</v>
      </c>
      <c r="G393">
        <v>1081</v>
      </c>
      <c r="H393">
        <v>2</v>
      </c>
      <c r="I393" t="s">
        <v>694</v>
      </c>
      <c r="J393" t="s">
        <v>695</v>
      </c>
      <c r="K393" t="s">
        <v>696</v>
      </c>
      <c r="L393">
        <v>1368</v>
      </c>
      <c r="N393">
        <v>1011</v>
      </c>
      <c r="O393" t="s">
        <v>657</v>
      </c>
      <c r="P393" t="s">
        <v>657</v>
      </c>
      <c r="Q393">
        <v>1</v>
      </c>
      <c r="W393">
        <v>0</v>
      </c>
      <c r="X393">
        <v>874612079</v>
      </c>
      <c r="Y393">
        <f>(AT393*1.2)</f>
        <v>7.1999999999999998E-3</v>
      </c>
      <c r="AA393">
        <v>0</v>
      </c>
      <c r="AB393">
        <v>1485.19</v>
      </c>
      <c r="AC393">
        <v>744.56</v>
      </c>
      <c r="AD393">
        <v>0</v>
      </c>
      <c r="AE393">
        <v>0</v>
      </c>
      <c r="AF393">
        <v>83.1</v>
      </c>
      <c r="AG393">
        <v>12.62</v>
      </c>
      <c r="AH393">
        <v>0</v>
      </c>
      <c r="AI393">
        <v>1</v>
      </c>
      <c r="AJ393">
        <v>17.07</v>
      </c>
      <c r="AK393">
        <v>56.35</v>
      </c>
      <c r="AL393">
        <v>1</v>
      </c>
      <c r="AM393">
        <v>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6.0000000000000001E-3</v>
      </c>
      <c r="AU393" t="s">
        <v>63</v>
      </c>
      <c r="AV393">
        <v>0</v>
      </c>
      <c r="AW393">
        <v>2</v>
      </c>
      <c r="AX393">
        <v>55929964</v>
      </c>
      <c r="AY393">
        <v>1</v>
      </c>
      <c r="AZ393">
        <v>0</v>
      </c>
      <c r="BA393">
        <v>463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V393">
        <v>0</v>
      </c>
      <c r="CW393">
        <f>ROUND(Y393*Source!I192*DO393,9)</f>
        <v>0.45432</v>
      </c>
      <c r="CX393">
        <f>ROUND(Y393*Source!I192,9)</f>
        <v>3.5999999999999997E-2</v>
      </c>
      <c r="CY393">
        <f>AB393</f>
        <v>1485.19</v>
      </c>
      <c r="CZ393">
        <f>AF393</f>
        <v>83.1</v>
      </c>
      <c r="DA393">
        <f>AJ393</f>
        <v>17.07</v>
      </c>
      <c r="DB393">
        <f>ROUND((ROUND(AT393*CZ393,2)*1.2),6)</f>
        <v>0.6</v>
      </c>
      <c r="DC393">
        <f>ROUND((ROUND(AT393*AG393,2)*1.2),6)</f>
        <v>9.6000000000000002E-2</v>
      </c>
      <c r="DD393" t="s">
        <v>3</v>
      </c>
      <c r="DE393" t="s">
        <v>3</v>
      </c>
      <c r="DF393">
        <f>ROUND(ROUND(AE393,2)*CX393,2)</f>
        <v>0</v>
      </c>
      <c r="DG393">
        <f>ROUND(ROUND(AF393*AJ393,2)*CX393,2)</f>
        <v>51.07</v>
      </c>
      <c r="DH393">
        <f>ROUND(ROUND(AG393*AK393,2)*CX393,2)</f>
        <v>25.6</v>
      </c>
      <c r="DI393">
        <f t="shared" si="155"/>
        <v>0</v>
      </c>
      <c r="DJ393">
        <f>DG393</f>
        <v>51.07</v>
      </c>
      <c r="DK393">
        <v>0</v>
      </c>
      <c r="DL393" t="s">
        <v>658</v>
      </c>
      <c r="DM393">
        <v>0</v>
      </c>
      <c r="DN393" t="s">
        <v>653</v>
      </c>
      <c r="DO393">
        <v>12.62</v>
      </c>
    </row>
    <row r="394" spans="1:119" x14ac:dyDescent="0.2">
      <c r="A394">
        <f>ROW(Source!A192)</f>
        <v>192</v>
      </c>
      <c r="B394">
        <v>55929115</v>
      </c>
      <c r="C394">
        <v>55929954</v>
      </c>
      <c r="D394">
        <v>55563231</v>
      </c>
      <c r="E394">
        <v>1</v>
      </c>
      <c r="F394">
        <v>1</v>
      </c>
      <c r="G394">
        <v>1081</v>
      </c>
      <c r="H394">
        <v>3</v>
      </c>
      <c r="I394" t="s">
        <v>321</v>
      </c>
      <c r="J394" t="s">
        <v>323</v>
      </c>
      <c r="K394" t="s">
        <v>322</v>
      </c>
      <c r="L394">
        <v>1354</v>
      </c>
      <c r="N394">
        <v>1010</v>
      </c>
      <c r="O394" t="s">
        <v>268</v>
      </c>
      <c r="P394" t="s">
        <v>268</v>
      </c>
      <c r="Q394">
        <v>1</v>
      </c>
      <c r="W394">
        <v>0</v>
      </c>
      <c r="X394">
        <v>1776896114</v>
      </c>
      <c r="Y394">
        <f>(AT394*1)</f>
        <v>1</v>
      </c>
      <c r="AA394">
        <v>2468.0700000000002</v>
      </c>
      <c r="AB394">
        <v>0</v>
      </c>
      <c r="AC394">
        <v>0</v>
      </c>
      <c r="AD394">
        <v>0</v>
      </c>
      <c r="AE394">
        <v>1348.67</v>
      </c>
      <c r="AF394">
        <v>0</v>
      </c>
      <c r="AG394">
        <v>0</v>
      </c>
      <c r="AH394">
        <v>0</v>
      </c>
      <c r="AI394">
        <v>1.83</v>
      </c>
      <c r="AJ394">
        <v>1</v>
      </c>
      <c r="AK394">
        <v>1</v>
      </c>
      <c r="AL394">
        <v>1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0</v>
      </c>
      <c r="AS394" t="s">
        <v>3</v>
      </c>
      <c r="AT394">
        <v>1</v>
      </c>
      <c r="AU394" t="s">
        <v>62</v>
      </c>
      <c r="AV394">
        <v>0</v>
      </c>
      <c r="AW394">
        <v>1</v>
      </c>
      <c r="AX394">
        <v>-1</v>
      </c>
      <c r="AY394">
        <v>0</v>
      </c>
      <c r="AZ394">
        <v>0</v>
      </c>
      <c r="BA394" t="s">
        <v>3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v>0</v>
      </c>
      <c r="CX394">
        <f>ROUND(Y394*Source!I192,9)</f>
        <v>5</v>
      </c>
      <c r="CY394">
        <f>AA394</f>
        <v>2468.0700000000002</v>
      </c>
      <c r="CZ394">
        <f>AE394</f>
        <v>1348.67</v>
      </c>
      <c r="DA394">
        <f>AI394</f>
        <v>1.83</v>
      </c>
      <c r="DB394">
        <f>ROUND((ROUND(AT394*CZ394,2)*1),6)</f>
        <v>1348.67</v>
      </c>
      <c r="DC394">
        <f>ROUND((ROUND(AT394*AG394,2)*1),6)</f>
        <v>0</v>
      </c>
      <c r="DD394" t="s">
        <v>3</v>
      </c>
      <c r="DE394" t="s">
        <v>3</v>
      </c>
      <c r="DF394">
        <f>ROUND(ROUND(AE394*AI394,2)*CX394,2)</f>
        <v>12340.35</v>
      </c>
      <c r="DG394">
        <f>ROUND(ROUND(AF394,2)*CX394,2)</f>
        <v>0</v>
      </c>
      <c r="DH394">
        <f>ROUND(ROUND(AG394,2)*CX394,2)</f>
        <v>0</v>
      </c>
      <c r="DI394">
        <f t="shared" si="155"/>
        <v>0</v>
      </c>
      <c r="DJ394">
        <f>DF394</f>
        <v>12340.35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">
      <c r="A395">
        <f>ROW(Source!A195)</f>
        <v>195</v>
      </c>
      <c r="B395">
        <v>55929113</v>
      </c>
      <c r="C395">
        <v>55929969</v>
      </c>
      <c r="D395">
        <v>55424304</v>
      </c>
      <c r="E395">
        <v>1081</v>
      </c>
      <c r="F395">
        <v>1</v>
      </c>
      <c r="G395">
        <v>1081</v>
      </c>
      <c r="H395">
        <v>1</v>
      </c>
      <c r="I395" t="s">
        <v>651</v>
      </c>
      <c r="J395" t="s">
        <v>3</v>
      </c>
      <c r="K395" t="s">
        <v>652</v>
      </c>
      <c r="L395">
        <v>1191</v>
      </c>
      <c r="N395">
        <v>1013</v>
      </c>
      <c r="O395" t="s">
        <v>653</v>
      </c>
      <c r="P395" t="s">
        <v>653</v>
      </c>
      <c r="Q395">
        <v>1</v>
      </c>
      <c r="W395">
        <v>0</v>
      </c>
      <c r="X395">
        <v>476480486</v>
      </c>
      <c r="Y395">
        <f t="shared" ref="Y395:Y401" si="156">(AT395*1.2)</f>
        <v>2.52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-2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2.1</v>
      </c>
      <c r="AU395" t="s">
        <v>63</v>
      </c>
      <c r="AV395">
        <v>1</v>
      </c>
      <c r="AW395">
        <v>2</v>
      </c>
      <c r="AX395">
        <v>55929970</v>
      </c>
      <c r="AY395">
        <v>1</v>
      </c>
      <c r="AZ395">
        <v>0</v>
      </c>
      <c r="BA395">
        <v>465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U395">
        <f>ROUND(AT395*Source!I195*AH395*AL395,2)</f>
        <v>0</v>
      </c>
      <c r="CV395">
        <f>ROUND(Y395*Source!I195,9)</f>
        <v>37.799999999999997</v>
      </c>
      <c r="CW395">
        <v>0</v>
      </c>
      <c r="CX395">
        <f>ROUND(Y395*Source!I195,9)</f>
        <v>37.799999999999997</v>
      </c>
      <c r="CY395">
        <f>AD395</f>
        <v>0</v>
      </c>
      <c r="CZ395">
        <f>AH395</f>
        <v>0</v>
      </c>
      <c r="DA395">
        <f>AL395</f>
        <v>1</v>
      </c>
      <c r="DB395">
        <f t="shared" ref="DB395:DB401" si="157">ROUND((ROUND(AT395*CZ395,2)*1.2),6)</f>
        <v>0</v>
      </c>
      <c r="DC395">
        <f t="shared" ref="DC395:DC401" si="158">ROUND((ROUND(AT395*AG395,2)*1.2),6)</f>
        <v>0</v>
      </c>
      <c r="DD395" t="s">
        <v>3</v>
      </c>
      <c r="DE395" t="s">
        <v>3</v>
      </c>
      <c r="DF395">
        <f t="shared" ref="DF395:DF404" si="159">ROUND(ROUND(AE395,2)*CX395,2)</f>
        <v>0</v>
      </c>
      <c r="DG395">
        <f>ROUND(ROUND(AF395,2)*CX395,2)</f>
        <v>0</v>
      </c>
      <c r="DH395">
        <f>ROUND(ROUND(AG395,2)*CX395,2)</f>
        <v>0</v>
      </c>
      <c r="DI395">
        <f t="shared" si="155"/>
        <v>0</v>
      </c>
      <c r="DJ395">
        <f>DI395</f>
        <v>0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">
      <c r="A396">
        <f>ROW(Source!A195)</f>
        <v>195</v>
      </c>
      <c r="B396">
        <v>55929113</v>
      </c>
      <c r="C396">
        <v>55929969</v>
      </c>
      <c r="D396">
        <v>55489513</v>
      </c>
      <c r="E396">
        <v>1</v>
      </c>
      <c r="F396">
        <v>1</v>
      </c>
      <c r="G396">
        <v>1081</v>
      </c>
      <c r="H396">
        <v>2</v>
      </c>
      <c r="I396" t="s">
        <v>654</v>
      </c>
      <c r="J396" t="s">
        <v>655</v>
      </c>
      <c r="K396" t="s">
        <v>656</v>
      </c>
      <c r="L396">
        <v>1368</v>
      </c>
      <c r="N396">
        <v>1011</v>
      </c>
      <c r="O396" t="s">
        <v>657</v>
      </c>
      <c r="P396" t="s">
        <v>657</v>
      </c>
      <c r="Q396">
        <v>1</v>
      </c>
      <c r="W396">
        <v>0</v>
      </c>
      <c r="X396">
        <v>-1520980008</v>
      </c>
      <c r="Y396">
        <f t="shared" si="156"/>
        <v>9.6000000000000002E-2</v>
      </c>
      <c r="AA396">
        <v>0</v>
      </c>
      <c r="AB396">
        <v>120.23</v>
      </c>
      <c r="AC396">
        <v>13.21</v>
      </c>
      <c r="AD396">
        <v>0</v>
      </c>
      <c r="AE396">
        <v>0</v>
      </c>
      <c r="AF396">
        <v>114.83</v>
      </c>
      <c r="AG396">
        <v>12.62</v>
      </c>
      <c r="AH396">
        <v>0</v>
      </c>
      <c r="AI396">
        <v>1</v>
      </c>
      <c r="AJ396">
        <v>1</v>
      </c>
      <c r="AK396">
        <v>1</v>
      </c>
      <c r="AL396">
        <v>1</v>
      </c>
      <c r="AM396">
        <v>-2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0.08</v>
      </c>
      <c r="AU396" t="s">
        <v>63</v>
      </c>
      <c r="AV396">
        <v>0</v>
      </c>
      <c r="AW396">
        <v>2</v>
      </c>
      <c r="AX396">
        <v>55929971</v>
      </c>
      <c r="AY396">
        <v>1</v>
      </c>
      <c r="AZ396">
        <v>0</v>
      </c>
      <c r="BA396">
        <v>466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f>ROUND(Y396*Source!I195*DO396,9)</f>
        <v>18.172799999999999</v>
      </c>
      <c r="CX396">
        <f>ROUND(Y396*Source!I195,9)</f>
        <v>1.44</v>
      </c>
      <c r="CY396">
        <f>AB396</f>
        <v>120.23</v>
      </c>
      <c r="CZ396">
        <f>AF396</f>
        <v>114.83</v>
      </c>
      <c r="DA396">
        <f>AJ396</f>
        <v>1</v>
      </c>
      <c r="DB396">
        <f t="shared" si="157"/>
        <v>11.028</v>
      </c>
      <c r="DC396">
        <f t="shared" si="158"/>
        <v>1.212</v>
      </c>
      <c r="DD396" t="s">
        <v>3</v>
      </c>
      <c r="DE396" t="s">
        <v>3</v>
      </c>
      <c r="DF396">
        <f t="shared" si="159"/>
        <v>0</v>
      </c>
      <c r="DG396">
        <f>ROUND(ROUND(AF396,2)*CX396,2)</f>
        <v>165.36</v>
      </c>
      <c r="DH396">
        <f>ROUND(ROUND(AG396,2)*CX396,2)</f>
        <v>18.170000000000002</v>
      </c>
      <c r="DI396">
        <f t="shared" si="155"/>
        <v>0</v>
      </c>
      <c r="DJ396">
        <f>DG396</f>
        <v>165.36</v>
      </c>
      <c r="DK396">
        <v>0</v>
      </c>
      <c r="DL396" t="s">
        <v>658</v>
      </c>
      <c r="DM396">
        <v>0</v>
      </c>
      <c r="DN396" t="s">
        <v>653</v>
      </c>
      <c r="DO396">
        <v>12.62</v>
      </c>
    </row>
    <row r="397" spans="1:119" x14ac:dyDescent="0.2">
      <c r="A397">
        <f>ROW(Source!A196)</f>
        <v>196</v>
      </c>
      <c r="B397">
        <v>55929115</v>
      </c>
      <c r="C397">
        <v>55929969</v>
      </c>
      <c r="D397">
        <v>55424304</v>
      </c>
      <c r="E397">
        <v>1081</v>
      </c>
      <c r="F397">
        <v>1</v>
      </c>
      <c r="G397">
        <v>1081</v>
      </c>
      <c r="H397">
        <v>1</v>
      </c>
      <c r="I397" t="s">
        <v>651</v>
      </c>
      <c r="J397" t="s">
        <v>3</v>
      </c>
      <c r="K397" t="s">
        <v>652</v>
      </c>
      <c r="L397">
        <v>1191</v>
      </c>
      <c r="N397">
        <v>1013</v>
      </c>
      <c r="O397" t="s">
        <v>653</v>
      </c>
      <c r="P397" t="s">
        <v>653</v>
      </c>
      <c r="Q397">
        <v>1</v>
      </c>
      <c r="W397">
        <v>0</v>
      </c>
      <c r="X397">
        <v>476480486</v>
      </c>
      <c r="Y397">
        <f t="shared" si="156"/>
        <v>2.52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5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2.1</v>
      </c>
      <c r="AU397" t="s">
        <v>63</v>
      </c>
      <c r="AV397">
        <v>1</v>
      </c>
      <c r="AW397">
        <v>2</v>
      </c>
      <c r="AX397">
        <v>55929970</v>
      </c>
      <c r="AY397">
        <v>1</v>
      </c>
      <c r="AZ397">
        <v>0</v>
      </c>
      <c r="BA397">
        <v>468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U397">
        <f>ROUND(AT397*Source!I196*AH397*AL397,2)</f>
        <v>0</v>
      </c>
      <c r="CV397">
        <f>ROUND(Y397*Source!I196,9)</f>
        <v>37.799999999999997</v>
      </c>
      <c r="CW397">
        <v>0</v>
      </c>
      <c r="CX397">
        <f>ROUND(Y397*Source!I196,9)</f>
        <v>37.799999999999997</v>
      </c>
      <c r="CY397">
        <f>AD397</f>
        <v>0</v>
      </c>
      <c r="CZ397">
        <f>AH397</f>
        <v>0</v>
      </c>
      <c r="DA397">
        <f>AL397</f>
        <v>1</v>
      </c>
      <c r="DB397">
        <f t="shared" si="157"/>
        <v>0</v>
      </c>
      <c r="DC397">
        <f t="shared" si="158"/>
        <v>0</v>
      </c>
      <c r="DD397" t="s">
        <v>3</v>
      </c>
      <c r="DE397" t="s">
        <v>3</v>
      </c>
      <c r="DF397">
        <f t="shared" si="159"/>
        <v>0</v>
      </c>
      <c r="DG397">
        <f>ROUND(ROUND(AF397,2)*CX397,2)</f>
        <v>0</v>
      </c>
      <c r="DH397">
        <f>ROUND(ROUND(AG397,2)*CX397,2)</f>
        <v>0</v>
      </c>
      <c r="DI397">
        <f t="shared" si="155"/>
        <v>0</v>
      </c>
      <c r="DJ397">
        <f>DI397</f>
        <v>0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">
      <c r="A398">
        <f>ROW(Source!A196)</f>
        <v>196</v>
      </c>
      <c r="B398">
        <v>55929115</v>
      </c>
      <c r="C398">
        <v>55929969</v>
      </c>
      <c r="D398">
        <v>55489513</v>
      </c>
      <c r="E398">
        <v>1</v>
      </c>
      <c r="F398">
        <v>1</v>
      </c>
      <c r="G398">
        <v>1081</v>
      </c>
      <c r="H398">
        <v>2</v>
      </c>
      <c r="I398" t="s">
        <v>654</v>
      </c>
      <c r="J398" t="s">
        <v>655</v>
      </c>
      <c r="K398" t="s">
        <v>656</v>
      </c>
      <c r="L398">
        <v>1368</v>
      </c>
      <c r="N398">
        <v>1011</v>
      </c>
      <c r="O398" t="s">
        <v>657</v>
      </c>
      <c r="P398" t="s">
        <v>657</v>
      </c>
      <c r="Q398">
        <v>1</v>
      </c>
      <c r="W398">
        <v>0</v>
      </c>
      <c r="X398">
        <v>-1520980008</v>
      </c>
      <c r="Y398">
        <f t="shared" si="156"/>
        <v>9.6000000000000002E-2</v>
      </c>
      <c r="AA398">
        <v>0</v>
      </c>
      <c r="AB398">
        <v>1942.87</v>
      </c>
      <c r="AC398">
        <v>744.56</v>
      </c>
      <c r="AD398">
        <v>0</v>
      </c>
      <c r="AE398">
        <v>0</v>
      </c>
      <c r="AF398">
        <v>114.83</v>
      </c>
      <c r="AG398">
        <v>12.62</v>
      </c>
      <c r="AH398">
        <v>0</v>
      </c>
      <c r="AI398">
        <v>1</v>
      </c>
      <c r="AJ398">
        <v>16.16</v>
      </c>
      <c r="AK398">
        <v>56.35</v>
      </c>
      <c r="AL398">
        <v>1</v>
      </c>
      <c r="AM398">
        <v>2</v>
      </c>
      <c r="AN398">
        <v>0</v>
      </c>
      <c r="AO398">
        <v>1</v>
      </c>
      <c r="AP398">
        <v>1</v>
      </c>
      <c r="AQ398">
        <v>0</v>
      </c>
      <c r="AR398">
        <v>0</v>
      </c>
      <c r="AS398" t="s">
        <v>3</v>
      </c>
      <c r="AT398">
        <v>0.08</v>
      </c>
      <c r="AU398" t="s">
        <v>63</v>
      </c>
      <c r="AV398">
        <v>0</v>
      </c>
      <c r="AW398">
        <v>2</v>
      </c>
      <c r="AX398">
        <v>55929971</v>
      </c>
      <c r="AY398">
        <v>1</v>
      </c>
      <c r="AZ398">
        <v>0</v>
      </c>
      <c r="BA398">
        <v>469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f>ROUND(Y398*Source!I196*DO398,9)</f>
        <v>18.172799999999999</v>
      </c>
      <c r="CX398">
        <f>ROUND(Y398*Source!I196,9)</f>
        <v>1.44</v>
      </c>
      <c r="CY398">
        <f>AB398</f>
        <v>1942.87</v>
      </c>
      <c r="CZ398">
        <f>AF398</f>
        <v>114.83</v>
      </c>
      <c r="DA398">
        <f>AJ398</f>
        <v>16.16</v>
      </c>
      <c r="DB398">
        <f t="shared" si="157"/>
        <v>11.028</v>
      </c>
      <c r="DC398">
        <f t="shared" si="158"/>
        <v>1.212</v>
      </c>
      <c r="DD398" t="s">
        <v>3</v>
      </c>
      <c r="DE398" t="s">
        <v>3</v>
      </c>
      <c r="DF398">
        <f t="shared" si="159"/>
        <v>0</v>
      </c>
      <c r="DG398">
        <f>ROUND(ROUND(AF398*AJ398,2)*CX398,2)</f>
        <v>2672.14</v>
      </c>
      <c r="DH398">
        <f>ROUND(ROUND(AG398*AK398,2)*CX398,2)</f>
        <v>1024.04</v>
      </c>
      <c r="DI398">
        <f t="shared" si="155"/>
        <v>0</v>
      </c>
      <c r="DJ398">
        <f>DG398</f>
        <v>2672.14</v>
      </c>
      <c r="DK398">
        <v>0</v>
      </c>
      <c r="DL398" t="s">
        <v>658</v>
      </c>
      <c r="DM398">
        <v>0</v>
      </c>
      <c r="DN398" t="s">
        <v>653</v>
      </c>
      <c r="DO398">
        <v>12.62</v>
      </c>
    </row>
    <row r="399" spans="1:119" x14ac:dyDescent="0.2">
      <c r="A399">
        <f>ROW(Source!A203)</f>
        <v>203</v>
      </c>
      <c r="B399">
        <v>55929113</v>
      </c>
      <c r="C399">
        <v>55929986</v>
      </c>
      <c r="D399">
        <v>55424304</v>
      </c>
      <c r="E399">
        <v>1081</v>
      </c>
      <c r="F399">
        <v>1</v>
      </c>
      <c r="G399">
        <v>1081</v>
      </c>
      <c r="H399">
        <v>1</v>
      </c>
      <c r="I399" t="s">
        <v>651</v>
      </c>
      <c r="J399" t="s">
        <v>3</v>
      </c>
      <c r="K399" t="s">
        <v>652</v>
      </c>
      <c r="L399">
        <v>1191</v>
      </c>
      <c r="N399">
        <v>1013</v>
      </c>
      <c r="O399" t="s">
        <v>653</v>
      </c>
      <c r="P399" t="s">
        <v>653</v>
      </c>
      <c r="Q399">
        <v>1</v>
      </c>
      <c r="W399">
        <v>0</v>
      </c>
      <c r="X399">
        <v>476480486</v>
      </c>
      <c r="Y399">
        <f t="shared" si="156"/>
        <v>3.7199999999999998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-2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3.1</v>
      </c>
      <c r="AU399" t="s">
        <v>63</v>
      </c>
      <c r="AV399">
        <v>1</v>
      </c>
      <c r="AW399">
        <v>2</v>
      </c>
      <c r="AX399">
        <v>55929987</v>
      </c>
      <c r="AY399">
        <v>1</v>
      </c>
      <c r="AZ399">
        <v>0</v>
      </c>
      <c r="BA399">
        <v>471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U399">
        <f>ROUND(AT399*Source!I203*AH399*AL399,2)</f>
        <v>0</v>
      </c>
      <c r="CV399">
        <f>ROUND(Y399*Source!I203,9)</f>
        <v>18.6372</v>
      </c>
      <c r="CW399">
        <v>0</v>
      </c>
      <c r="CX399">
        <f>ROUND(Y399*Source!I203,9)</f>
        <v>18.6372</v>
      </c>
      <c r="CY399">
        <f>AD399</f>
        <v>0</v>
      </c>
      <c r="CZ399">
        <f>AH399</f>
        <v>0</v>
      </c>
      <c r="DA399">
        <f>AL399</f>
        <v>1</v>
      </c>
      <c r="DB399">
        <f t="shared" si="157"/>
        <v>0</v>
      </c>
      <c r="DC399">
        <f t="shared" si="158"/>
        <v>0</v>
      </c>
      <c r="DD399" t="s">
        <v>3</v>
      </c>
      <c r="DE399" t="s">
        <v>3</v>
      </c>
      <c r="DF399">
        <f t="shared" si="159"/>
        <v>0</v>
      </c>
      <c r="DG399">
        <f t="shared" ref="DG399:DG409" si="160">ROUND(ROUND(AF399,2)*CX399,2)</f>
        <v>0</v>
      </c>
      <c r="DH399">
        <f t="shared" ref="DH399:DH409" si="161">ROUND(ROUND(AG399,2)*CX399,2)</f>
        <v>0</v>
      </c>
      <c r="DI399">
        <f t="shared" si="155"/>
        <v>0</v>
      </c>
      <c r="DJ399">
        <f>DI399</f>
        <v>0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">
      <c r="A400">
        <f>ROW(Source!A204)</f>
        <v>204</v>
      </c>
      <c r="B400">
        <v>55929115</v>
      </c>
      <c r="C400">
        <v>55929986</v>
      </c>
      <c r="D400">
        <v>55424304</v>
      </c>
      <c r="E400">
        <v>1081</v>
      </c>
      <c r="F400">
        <v>1</v>
      </c>
      <c r="G400">
        <v>1081</v>
      </c>
      <c r="H400">
        <v>1</v>
      </c>
      <c r="I400" t="s">
        <v>651</v>
      </c>
      <c r="J400" t="s">
        <v>3</v>
      </c>
      <c r="K400" t="s">
        <v>652</v>
      </c>
      <c r="L400">
        <v>1191</v>
      </c>
      <c r="N400">
        <v>1013</v>
      </c>
      <c r="O400" t="s">
        <v>653</v>
      </c>
      <c r="P400" t="s">
        <v>653</v>
      </c>
      <c r="Q400">
        <v>1</v>
      </c>
      <c r="W400">
        <v>0</v>
      </c>
      <c r="X400">
        <v>476480486</v>
      </c>
      <c r="Y400">
        <f t="shared" si="156"/>
        <v>3.7199999999999998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</v>
      </c>
      <c r="AJ400">
        <v>1</v>
      </c>
      <c r="AK400">
        <v>1</v>
      </c>
      <c r="AL400">
        <v>1</v>
      </c>
      <c r="AM400">
        <v>5</v>
      </c>
      <c r="AN400">
        <v>0</v>
      </c>
      <c r="AO400">
        <v>1</v>
      </c>
      <c r="AP400">
        <v>1</v>
      </c>
      <c r="AQ400">
        <v>0</v>
      </c>
      <c r="AR400">
        <v>0</v>
      </c>
      <c r="AS400" t="s">
        <v>3</v>
      </c>
      <c r="AT400">
        <v>3.1</v>
      </c>
      <c r="AU400" t="s">
        <v>63</v>
      </c>
      <c r="AV400">
        <v>1</v>
      </c>
      <c r="AW400">
        <v>2</v>
      </c>
      <c r="AX400">
        <v>55929987</v>
      </c>
      <c r="AY400">
        <v>1</v>
      </c>
      <c r="AZ400">
        <v>0</v>
      </c>
      <c r="BA400">
        <v>473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U400">
        <f>ROUND(AT400*Source!I204*AH400*AL400,2)</f>
        <v>0</v>
      </c>
      <c r="CV400">
        <f>ROUND(Y400*Source!I204,9)</f>
        <v>18.6372</v>
      </c>
      <c r="CW400">
        <v>0</v>
      </c>
      <c r="CX400">
        <f>ROUND(Y400*Source!I204,9)</f>
        <v>18.6372</v>
      </c>
      <c r="CY400">
        <f>AD400</f>
        <v>0</v>
      </c>
      <c r="CZ400">
        <f>AH400</f>
        <v>0</v>
      </c>
      <c r="DA400">
        <f>AL400</f>
        <v>1</v>
      </c>
      <c r="DB400">
        <f t="shared" si="157"/>
        <v>0</v>
      </c>
      <c r="DC400">
        <f t="shared" si="158"/>
        <v>0</v>
      </c>
      <c r="DD400" t="s">
        <v>3</v>
      </c>
      <c r="DE400" t="s">
        <v>3</v>
      </c>
      <c r="DF400">
        <f t="shared" si="159"/>
        <v>0</v>
      </c>
      <c r="DG400">
        <f t="shared" si="160"/>
        <v>0</v>
      </c>
      <c r="DH400">
        <f t="shared" si="161"/>
        <v>0</v>
      </c>
      <c r="DI400">
        <f t="shared" si="155"/>
        <v>0</v>
      </c>
      <c r="DJ400">
        <f>DI400</f>
        <v>0</v>
      </c>
      <c r="DK400">
        <v>0</v>
      </c>
      <c r="DL400" t="s">
        <v>3</v>
      </c>
      <c r="DM400">
        <v>0</v>
      </c>
      <c r="DN400" t="s">
        <v>3</v>
      </c>
      <c r="DO400">
        <v>0</v>
      </c>
    </row>
    <row r="401" spans="1:119" x14ac:dyDescent="0.2">
      <c r="A401">
        <f>ROW(Source!A250)</f>
        <v>250</v>
      </c>
      <c r="B401">
        <v>55929113</v>
      </c>
      <c r="C401">
        <v>55930130</v>
      </c>
      <c r="D401">
        <v>55424304</v>
      </c>
      <c r="E401">
        <v>1081</v>
      </c>
      <c r="F401">
        <v>1</v>
      </c>
      <c r="G401">
        <v>1081</v>
      </c>
      <c r="H401">
        <v>1</v>
      </c>
      <c r="I401" t="s">
        <v>651</v>
      </c>
      <c r="J401" t="s">
        <v>3</v>
      </c>
      <c r="K401" t="s">
        <v>652</v>
      </c>
      <c r="L401">
        <v>1191</v>
      </c>
      <c r="N401">
        <v>1013</v>
      </c>
      <c r="O401" t="s">
        <v>653</v>
      </c>
      <c r="P401" t="s">
        <v>653</v>
      </c>
      <c r="Q401">
        <v>1</v>
      </c>
      <c r="W401">
        <v>0</v>
      </c>
      <c r="X401">
        <v>476480486</v>
      </c>
      <c r="Y401">
        <f t="shared" si="156"/>
        <v>7.1999999999999993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-2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6</v>
      </c>
      <c r="AU401" t="s">
        <v>63</v>
      </c>
      <c r="AV401">
        <v>1</v>
      </c>
      <c r="AW401">
        <v>2</v>
      </c>
      <c r="AX401">
        <v>55930134</v>
      </c>
      <c r="AY401">
        <v>1</v>
      </c>
      <c r="AZ401">
        <v>0</v>
      </c>
      <c r="BA401">
        <v>475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U401">
        <f>ROUND(AT401*Source!I250*AH401*AL401,2)</f>
        <v>0</v>
      </c>
      <c r="CV401">
        <f>ROUND(Y401*Source!I250,9)</f>
        <v>29.376000000000001</v>
      </c>
      <c r="CW401">
        <v>0</v>
      </c>
      <c r="CX401">
        <f>ROUND(Y401*Source!I250,9)</f>
        <v>29.376000000000001</v>
      </c>
      <c r="CY401">
        <f>AD401</f>
        <v>0</v>
      </c>
      <c r="CZ401">
        <f>AH401</f>
        <v>0</v>
      </c>
      <c r="DA401">
        <f>AL401</f>
        <v>1</v>
      </c>
      <c r="DB401">
        <f t="shared" si="157"/>
        <v>0</v>
      </c>
      <c r="DC401">
        <f t="shared" si="158"/>
        <v>0</v>
      </c>
      <c r="DD401" t="s">
        <v>3</v>
      </c>
      <c r="DE401" t="s">
        <v>3</v>
      </c>
      <c r="DF401">
        <f t="shared" si="159"/>
        <v>0</v>
      </c>
      <c r="DG401">
        <f t="shared" si="160"/>
        <v>0</v>
      </c>
      <c r="DH401">
        <f t="shared" si="161"/>
        <v>0</v>
      </c>
      <c r="DI401">
        <f t="shared" si="155"/>
        <v>0</v>
      </c>
      <c r="DJ401">
        <f>DI401</f>
        <v>0</v>
      </c>
      <c r="DK401">
        <v>0</v>
      </c>
      <c r="DL401" t="s">
        <v>3</v>
      </c>
      <c r="DM401">
        <v>0</v>
      </c>
      <c r="DN401" t="s">
        <v>3</v>
      </c>
      <c r="DO401">
        <v>0</v>
      </c>
    </row>
    <row r="402" spans="1:119" x14ac:dyDescent="0.2">
      <c r="A402">
        <f>ROW(Source!A250)</f>
        <v>250</v>
      </c>
      <c r="B402">
        <v>55929113</v>
      </c>
      <c r="C402">
        <v>55930130</v>
      </c>
      <c r="D402">
        <v>55461714</v>
      </c>
      <c r="E402">
        <v>1</v>
      </c>
      <c r="F402">
        <v>1</v>
      </c>
      <c r="G402">
        <v>1081</v>
      </c>
      <c r="H402">
        <v>3</v>
      </c>
      <c r="I402" t="s">
        <v>811</v>
      </c>
      <c r="J402" t="s">
        <v>812</v>
      </c>
      <c r="K402" t="s">
        <v>813</v>
      </c>
      <c r="L402">
        <v>1348</v>
      </c>
      <c r="N402">
        <v>1009</v>
      </c>
      <c r="O402" t="s">
        <v>538</v>
      </c>
      <c r="P402" t="s">
        <v>538</v>
      </c>
      <c r="Q402">
        <v>1000</v>
      </c>
      <c r="W402">
        <v>0</v>
      </c>
      <c r="X402">
        <v>1102297900</v>
      </c>
      <c r="Y402">
        <f>(AT402*1)</f>
        <v>2.0000000000000001E-4</v>
      </c>
      <c r="AA402">
        <v>9138.59</v>
      </c>
      <c r="AB402">
        <v>0</v>
      </c>
      <c r="AC402">
        <v>0</v>
      </c>
      <c r="AD402">
        <v>0</v>
      </c>
      <c r="AE402">
        <v>9138.59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-2</v>
      </c>
      <c r="AN402">
        <v>0</v>
      </c>
      <c r="AO402">
        <v>1</v>
      </c>
      <c r="AP402">
        <v>1</v>
      </c>
      <c r="AQ402">
        <v>0</v>
      </c>
      <c r="AR402">
        <v>0</v>
      </c>
      <c r="AS402" t="s">
        <v>3</v>
      </c>
      <c r="AT402">
        <v>2.0000000000000001E-4</v>
      </c>
      <c r="AU402" t="s">
        <v>62</v>
      </c>
      <c r="AV402">
        <v>0</v>
      </c>
      <c r="AW402">
        <v>2</v>
      </c>
      <c r="AX402">
        <v>55930135</v>
      </c>
      <c r="AY402">
        <v>1</v>
      </c>
      <c r="AZ402">
        <v>0</v>
      </c>
      <c r="BA402">
        <v>476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ROUND(Y402*Source!I250,9)</f>
        <v>8.1599999999999999E-4</v>
      </c>
      <c r="CY402">
        <f>AA402</f>
        <v>9138.59</v>
      </c>
      <c r="CZ402">
        <f>AE402</f>
        <v>9138.59</v>
      </c>
      <c r="DA402">
        <f>AI402</f>
        <v>1</v>
      </c>
      <c r="DB402">
        <f>ROUND((ROUND(AT402*CZ402,2)*1),6)</f>
        <v>1.83</v>
      </c>
      <c r="DC402">
        <f>ROUND((ROUND(AT402*AG402,2)*1),6)</f>
        <v>0</v>
      </c>
      <c r="DD402" t="s">
        <v>3</v>
      </c>
      <c r="DE402" t="s">
        <v>3</v>
      </c>
      <c r="DF402">
        <f t="shared" si="159"/>
        <v>7.46</v>
      </c>
      <c r="DG402">
        <f t="shared" si="160"/>
        <v>0</v>
      </c>
      <c r="DH402">
        <f t="shared" si="161"/>
        <v>0</v>
      </c>
      <c r="DI402">
        <f t="shared" si="155"/>
        <v>0</v>
      </c>
      <c r="DJ402">
        <f>DF402</f>
        <v>7.46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">
      <c r="A403">
        <f>ROW(Source!A250)</f>
        <v>250</v>
      </c>
      <c r="B403">
        <v>55929113</v>
      </c>
      <c r="C403">
        <v>55930130</v>
      </c>
      <c r="D403">
        <v>55424290</v>
      </c>
      <c r="E403">
        <v>1081</v>
      </c>
      <c r="F403">
        <v>1</v>
      </c>
      <c r="G403">
        <v>1081</v>
      </c>
      <c r="H403">
        <v>3</v>
      </c>
      <c r="I403" t="s">
        <v>692</v>
      </c>
      <c r="J403" t="s">
        <v>3</v>
      </c>
      <c r="K403" t="s">
        <v>693</v>
      </c>
      <c r="L403">
        <v>1348</v>
      </c>
      <c r="N403">
        <v>1009</v>
      </c>
      <c r="O403" t="s">
        <v>538</v>
      </c>
      <c r="P403" t="s">
        <v>538</v>
      </c>
      <c r="Q403">
        <v>1000</v>
      </c>
      <c r="W403">
        <v>0</v>
      </c>
      <c r="X403">
        <v>-783086922</v>
      </c>
      <c r="Y403">
        <f>(AT403*1)</f>
        <v>0.01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-2</v>
      </c>
      <c r="AN403">
        <v>0</v>
      </c>
      <c r="AO403">
        <v>1</v>
      </c>
      <c r="AP403">
        <v>1</v>
      </c>
      <c r="AQ403">
        <v>0</v>
      </c>
      <c r="AR403">
        <v>0</v>
      </c>
      <c r="AS403" t="s">
        <v>3</v>
      </c>
      <c r="AT403">
        <v>0.01</v>
      </c>
      <c r="AU403" t="s">
        <v>62</v>
      </c>
      <c r="AV403">
        <v>0</v>
      </c>
      <c r="AW403">
        <v>2</v>
      </c>
      <c r="AX403">
        <v>55930137</v>
      </c>
      <c r="AY403">
        <v>1</v>
      </c>
      <c r="AZ403">
        <v>0</v>
      </c>
      <c r="BA403">
        <v>478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ROUND(Y403*Source!I250,9)</f>
        <v>4.0800000000000003E-2</v>
      </c>
      <c r="CY403">
        <f>AA403</f>
        <v>0</v>
      </c>
      <c r="CZ403">
        <f>AE403</f>
        <v>0</v>
      </c>
      <c r="DA403">
        <f>AI403</f>
        <v>1</v>
      </c>
      <c r="DB403">
        <f>ROUND((ROUND(AT403*CZ403,2)*1),6)</f>
        <v>0</v>
      </c>
      <c r="DC403">
        <f>ROUND((ROUND(AT403*AG403,2)*1),6)</f>
        <v>0</v>
      </c>
      <c r="DD403" t="s">
        <v>3</v>
      </c>
      <c r="DE403" t="s">
        <v>3</v>
      </c>
      <c r="DF403">
        <f t="shared" si="159"/>
        <v>0</v>
      </c>
      <c r="DG403">
        <f t="shared" si="160"/>
        <v>0</v>
      </c>
      <c r="DH403">
        <f t="shared" si="161"/>
        <v>0</v>
      </c>
      <c r="DI403">
        <f t="shared" si="155"/>
        <v>0</v>
      </c>
      <c r="DJ403">
        <f>DF403</f>
        <v>0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">
      <c r="A404">
        <f>ROW(Source!A251)</f>
        <v>251</v>
      </c>
      <c r="B404">
        <v>55929115</v>
      </c>
      <c r="C404">
        <v>55930130</v>
      </c>
      <c r="D404">
        <v>55424304</v>
      </c>
      <c r="E404">
        <v>1081</v>
      </c>
      <c r="F404">
        <v>1</v>
      </c>
      <c r="G404">
        <v>1081</v>
      </c>
      <c r="H404">
        <v>1</v>
      </c>
      <c r="I404" t="s">
        <v>651</v>
      </c>
      <c r="J404" t="s">
        <v>3</v>
      </c>
      <c r="K404" t="s">
        <v>652</v>
      </c>
      <c r="L404">
        <v>1191</v>
      </c>
      <c r="N404">
        <v>1013</v>
      </c>
      <c r="O404" t="s">
        <v>653</v>
      </c>
      <c r="P404" t="s">
        <v>653</v>
      </c>
      <c r="Q404">
        <v>1</v>
      </c>
      <c r="W404">
        <v>0</v>
      </c>
      <c r="X404">
        <v>476480486</v>
      </c>
      <c r="Y404">
        <f>(AT404*1.2)</f>
        <v>7.1999999999999993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1</v>
      </c>
      <c r="AM404">
        <v>5</v>
      </c>
      <c r="AN404">
        <v>0</v>
      </c>
      <c r="AO404">
        <v>1</v>
      </c>
      <c r="AP404">
        <v>1</v>
      </c>
      <c r="AQ404">
        <v>0</v>
      </c>
      <c r="AR404">
        <v>0</v>
      </c>
      <c r="AS404" t="s">
        <v>3</v>
      </c>
      <c r="AT404">
        <v>6</v>
      </c>
      <c r="AU404" t="s">
        <v>63</v>
      </c>
      <c r="AV404">
        <v>1</v>
      </c>
      <c r="AW404">
        <v>2</v>
      </c>
      <c r="AX404">
        <v>55930134</v>
      </c>
      <c r="AY404">
        <v>1</v>
      </c>
      <c r="AZ404">
        <v>0</v>
      </c>
      <c r="BA404">
        <v>479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U404">
        <f>ROUND(AT404*Source!I251*AH404*AL404,2)</f>
        <v>0</v>
      </c>
      <c r="CV404">
        <f>ROUND(Y404*Source!I251,9)</f>
        <v>29.376000000000001</v>
      </c>
      <c r="CW404">
        <v>0</v>
      </c>
      <c r="CX404">
        <f>ROUND(Y404*Source!I251,9)</f>
        <v>29.376000000000001</v>
      </c>
      <c r="CY404">
        <f>AD404</f>
        <v>0</v>
      </c>
      <c r="CZ404">
        <f>AH404</f>
        <v>0</v>
      </c>
      <c r="DA404">
        <f>AL404</f>
        <v>1</v>
      </c>
      <c r="DB404">
        <f>ROUND((ROUND(AT404*CZ404,2)*1.2),6)</f>
        <v>0</v>
      </c>
      <c r="DC404">
        <f>ROUND((ROUND(AT404*AG404,2)*1.2),6)</f>
        <v>0</v>
      </c>
      <c r="DD404" t="s">
        <v>3</v>
      </c>
      <c r="DE404" t="s">
        <v>3</v>
      </c>
      <c r="DF404">
        <f t="shared" si="159"/>
        <v>0</v>
      </c>
      <c r="DG404">
        <f t="shared" si="160"/>
        <v>0</v>
      </c>
      <c r="DH404">
        <f t="shared" si="161"/>
        <v>0</v>
      </c>
      <c r="DI404">
        <f t="shared" si="155"/>
        <v>0</v>
      </c>
      <c r="DJ404">
        <f>DI404</f>
        <v>0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">
      <c r="A405">
        <f>ROW(Source!A251)</f>
        <v>251</v>
      </c>
      <c r="B405">
        <v>55929115</v>
      </c>
      <c r="C405">
        <v>55930130</v>
      </c>
      <c r="D405">
        <v>55461714</v>
      </c>
      <c r="E405">
        <v>1</v>
      </c>
      <c r="F405">
        <v>1</v>
      </c>
      <c r="G405">
        <v>1081</v>
      </c>
      <c r="H405">
        <v>3</v>
      </c>
      <c r="I405" t="s">
        <v>811</v>
      </c>
      <c r="J405" t="s">
        <v>812</v>
      </c>
      <c r="K405" t="s">
        <v>813</v>
      </c>
      <c r="L405">
        <v>1348</v>
      </c>
      <c r="N405">
        <v>1009</v>
      </c>
      <c r="O405" t="s">
        <v>538</v>
      </c>
      <c r="P405" t="s">
        <v>538</v>
      </c>
      <c r="Q405">
        <v>1000</v>
      </c>
      <c r="W405">
        <v>0</v>
      </c>
      <c r="X405">
        <v>1102297900</v>
      </c>
      <c r="Y405">
        <f>(AT405*1)</f>
        <v>2.0000000000000001E-4</v>
      </c>
      <c r="AA405">
        <v>61319.94</v>
      </c>
      <c r="AB405">
        <v>0</v>
      </c>
      <c r="AC405">
        <v>0</v>
      </c>
      <c r="AD405">
        <v>0</v>
      </c>
      <c r="AE405">
        <v>9138.59</v>
      </c>
      <c r="AF405">
        <v>0</v>
      </c>
      <c r="AG405">
        <v>0</v>
      </c>
      <c r="AH405">
        <v>0</v>
      </c>
      <c r="AI405">
        <v>6.71</v>
      </c>
      <c r="AJ405">
        <v>1</v>
      </c>
      <c r="AK405">
        <v>1</v>
      </c>
      <c r="AL405">
        <v>1</v>
      </c>
      <c r="AM405">
        <v>2</v>
      </c>
      <c r="AN405">
        <v>0</v>
      </c>
      <c r="AO405">
        <v>1</v>
      </c>
      <c r="AP405">
        <v>1</v>
      </c>
      <c r="AQ405">
        <v>0</v>
      </c>
      <c r="AR405">
        <v>0</v>
      </c>
      <c r="AS405" t="s">
        <v>3</v>
      </c>
      <c r="AT405">
        <v>2.0000000000000001E-4</v>
      </c>
      <c r="AU405" t="s">
        <v>62</v>
      </c>
      <c r="AV405">
        <v>0</v>
      </c>
      <c r="AW405">
        <v>2</v>
      </c>
      <c r="AX405">
        <v>55930135</v>
      </c>
      <c r="AY405">
        <v>1</v>
      </c>
      <c r="AZ405">
        <v>0</v>
      </c>
      <c r="BA405">
        <v>480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v>0</v>
      </c>
      <c r="CX405">
        <f>ROUND(Y405*Source!I251,9)</f>
        <v>8.1599999999999999E-4</v>
      </c>
      <c r="CY405">
        <f>AA405</f>
        <v>61319.94</v>
      </c>
      <c r="CZ405">
        <f>AE405</f>
        <v>9138.59</v>
      </c>
      <c r="DA405">
        <f>AI405</f>
        <v>6.71</v>
      </c>
      <c r="DB405">
        <f>ROUND((ROUND(AT405*CZ405,2)*1),6)</f>
        <v>1.83</v>
      </c>
      <c r="DC405">
        <f>ROUND((ROUND(AT405*AG405,2)*1),6)</f>
        <v>0</v>
      </c>
      <c r="DD405" t="s">
        <v>3</v>
      </c>
      <c r="DE405" t="s">
        <v>3</v>
      </c>
      <c r="DF405">
        <f>ROUND(ROUND(AE405*AI405,2)*CX405,2)</f>
        <v>50.04</v>
      </c>
      <c r="DG405">
        <f t="shared" si="160"/>
        <v>0</v>
      </c>
      <c r="DH405">
        <f t="shared" si="161"/>
        <v>0</v>
      </c>
      <c r="DI405">
        <f t="shared" si="155"/>
        <v>0</v>
      </c>
      <c r="DJ405">
        <f>DF405</f>
        <v>50.04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">
      <c r="A406">
        <f>ROW(Source!A251)</f>
        <v>251</v>
      </c>
      <c r="B406">
        <v>55929115</v>
      </c>
      <c r="C406">
        <v>55930130</v>
      </c>
      <c r="D406">
        <v>55424290</v>
      </c>
      <c r="E406">
        <v>1081</v>
      </c>
      <c r="F406">
        <v>1</v>
      </c>
      <c r="G406">
        <v>1081</v>
      </c>
      <c r="H406">
        <v>3</v>
      </c>
      <c r="I406" t="s">
        <v>692</v>
      </c>
      <c r="J406" t="s">
        <v>3</v>
      </c>
      <c r="K406" t="s">
        <v>693</v>
      </c>
      <c r="L406">
        <v>1348</v>
      </c>
      <c r="N406">
        <v>1009</v>
      </c>
      <c r="O406" t="s">
        <v>538</v>
      </c>
      <c r="P406" t="s">
        <v>538</v>
      </c>
      <c r="Q406">
        <v>1000</v>
      </c>
      <c r="W406">
        <v>0</v>
      </c>
      <c r="X406">
        <v>-783086922</v>
      </c>
      <c r="Y406">
        <f>(AT406*1)</f>
        <v>0.01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9.84</v>
      </c>
      <c r="AJ406">
        <v>1</v>
      </c>
      <c r="AK406">
        <v>1</v>
      </c>
      <c r="AL406">
        <v>1</v>
      </c>
      <c r="AM406">
        <v>5</v>
      </c>
      <c r="AN406">
        <v>0</v>
      </c>
      <c r="AO406">
        <v>1</v>
      </c>
      <c r="AP406">
        <v>1</v>
      </c>
      <c r="AQ406">
        <v>0</v>
      </c>
      <c r="AR406">
        <v>0</v>
      </c>
      <c r="AS406" t="s">
        <v>3</v>
      </c>
      <c r="AT406">
        <v>0.01</v>
      </c>
      <c r="AU406" t="s">
        <v>62</v>
      </c>
      <c r="AV406">
        <v>0</v>
      </c>
      <c r="AW406">
        <v>2</v>
      </c>
      <c r="AX406">
        <v>55930137</v>
      </c>
      <c r="AY406">
        <v>1</v>
      </c>
      <c r="AZ406">
        <v>0</v>
      </c>
      <c r="BA406">
        <v>482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ROUND(Y406*Source!I251,9)</f>
        <v>4.0800000000000003E-2</v>
      </c>
      <c r="CY406">
        <f>AA406</f>
        <v>0</v>
      </c>
      <c r="CZ406">
        <f>AE406</f>
        <v>0</v>
      </c>
      <c r="DA406">
        <f>AI406</f>
        <v>9.84</v>
      </c>
      <c r="DB406">
        <f>ROUND((ROUND(AT406*CZ406,2)*1),6)</f>
        <v>0</v>
      </c>
      <c r="DC406">
        <f>ROUND((ROUND(AT406*AG406,2)*1),6)</f>
        <v>0</v>
      </c>
      <c r="DD406" t="s">
        <v>3</v>
      </c>
      <c r="DE406" t="s">
        <v>3</v>
      </c>
      <c r="DF406">
        <f>ROUND(ROUND(AE406*AI406,2)*CX406,2)</f>
        <v>0</v>
      </c>
      <c r="DG406">
        <f t="shared" si="160"/>
        <v>0</v>
      </c>
      <c r="DH406">
        <f t="shared" si="161"/>
        <v>0</v>
      </c>
      <c r="DI406">
        <f t="shared" si="155"/>
        <v>0</v>
      </c>
      <c r="DJ406">
        <f>DF406</f>
        <v>0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">
      <c r="A407">
        <f>ROW(Source!A256)</f>
        <v>256</v>
      </c>
      <c r="B407">
        <v>55929113</v>
      </c>
      <c r="C407">
        <v>55930150</v>
      </c>
      <c r="D407">
        <v>55424304</v>
      </c>
      <c r="E407">
        <v>1081</v>
      </c>
      <c r="F407">
        <v>1</v>
      </c>
      <c r="G407">
        <v>1081</v>
      </c>
      <c r="H407">
        <v>1</v>
      </c>
      <c r="I407" t="s">
        <v>651</v>
      </c>
      <c r="J407" t="s">
        <v>3</v>
      </c>
      <c r="K407" t="s">
        <v>652</v>
      </c>
      <c r="L407">
        <v>1191</v>
      </c>
      <c r="N407">
        <v>1013</v>
      </c>
      <c r="O407" t="s">
        <v>653</v>
      </c>
      <c r="P407" t="s">
        <v>653</v>
      </c>
      <c r="Q407">
        <v>1</v>
      </c>
      <c r="W407">
        <v>0</v>
      </c>
      <c r="X407">
        <v>476480486</v>
      </c>
      <c r="Y407">
        <f t="shared" ref="Y407:Y413" si="162">(AT407*1.2)</f>
        <v>22.608000000000001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1</v>
      </c>
      <c r="AM407">
        <v>-2</v>
      </c>
      <c r="AN407">
        <v>0</v>
      </c>
      <c r="AO407">
        <v>1</v>
      </c>
      <c r="AP407">
        <v>1</v>
      </c>
      <c r="AQ407">
        <v>0</v>
      </c>
      <c r="AR407">
        <v>0</v>
      </c>
      <c r="AS407" t="s">
        <v>3</v>
      </c>
      <c r="AT407">
        <v>18.84</v>
      </c>
      <c r="AU407" t="s">
        <v>63</v>
      </c>
      <c r="AV407">
        <v>1</v>
      </c>
      <c r="AW407">
        <v>2</v>
      </c>
      <c r="AX407">
        <v>55930151</v>
      </c>
      <c r="AY407">
        <v>1</v>
      </c>
      <c r="AZ407">
        <v>0</v>
      </c>
      <c r="BA407">
        <v>483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U407">
        <f>ROUND(AT407*Source!I256*AH407*AL407,2)</f>
        <v>0</v>
      </c>
      <c r="CV407">
        <f>ROUND(Y407*Source!I256,9)</f>
        <v>21.251519999999999</v>
      </c>
      <c r="CW407">
        <v>0</v>
      </c>
      <c r="CX407">
        <f>ROUND(Y407*Source!I256,9)</f>
        <v>21.251519999999999</v>
      </c>
      <c r="CY407">
        <f>AD407</f>
        <v>0</v>
      </c>
      <c r="CZ407">
        <f>AH407</f>
        <v>0</v>
      </c>
      <c r="DA407">
        <f>AL407</f>
        <v>1</v>
      </c>
      <c r="DB407">
        <f t="shared" ref="DB407:DB413" si="163">ROUND((ROUND(AT407*CZ407,2)*1.2),6)</f>
        <v>0</v>
      </c>
      <c r="DC407">
        <f t="shared" ref="DC407:DC413" si="164">ROUND((ROUND(AT407*AG407,2)*1.2),6)</f>
        <v>0</v>
      </c>
      <c r="DD407" t="s">
        <v>3</v>
      </c>
      <c r="DE407" t="s">
        <v>3</v>
      </c>
      <c r="DF407">
        <f t="shared" ref="DF407:DF420" si="165">ROUND(ROUND(AE407,2)*CX407,2)</f>
        <v>0</v>
      </c>
      <c r="DG407">
        <f t="shared" si="160"/>
        <v>0</v>
      </c>
      <c r="DH407">
        <f t="shared" si="161"/>
        <v>0</v>
      </c>
      <c r="DI407">
        <f t="shared" si="155"/>
        <v>0</v>
      </c>
      <c r="DJ407">
        <f>DI407</f>
        <v>0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">
      <c r="A408">
        <f>ROW(Source!A256)</f>
        <v>256</v>
      </c>
      <c r="B408">
        <v>55929113</v>
      </c>
      <c r="C408">
        <v>55930150</v>
      </c>
      <c r="D408">
        <v>55490209</v>
      </c>
      <c r="E408">
        <v>1</v>
      </c>
      <c r="F408">
        <v>1</v>
      </c>
      <c r="G408">
        <v>1081</v>
      </c>
      <c r="H408">
        <v>2</v>
      </c>
      <c r="I408" t="s">
        <v>694</v>
      </c>
      <c r="J408" t="s">
        <v>695</v>
      </c>
      <c r="K408" t="s">
        <v>696</v>
      </c>
      <c r="L408">
        <v>1368</v>
      </c>
      <c r="N408">
        <v>1011</v>
      </c>
      <c r="O408" t="s">
        <v>657</v>
      </c>
      <c r="P408" t="s">
        <v>657</v>
      </c>
      <c r="Q408">
        <v>1</v>
      </c>
      <c r="W408">
        <v>0</v>
      </c>
      <c r="X408">
        <v>874612079</v>
      </c>
      <c r="Y408">
        <f t="shared" si="162"/>
        <v>1.2E-2</v>
      </c>
      <c r="AA408">
        <v>0</v>
      </c>
      <c r="AB408">
        <v>87.01</v>
      </c>
      <c r="AC408">
        <v>13.21</v>
      </c>
      <c r="AD408">
        <v>0</v>
      </c>
      <c r="AE408">
        <v>0</v>
      </c>
      <c r="AF408">
        <v>83.1</v>
      </c>
      <c r="AG408">
        <v>12.62</v>
      </c>
      <c r="AH408">
        <v>0</v>
      </c>
      <c r="AI408">
        <v>1</v>
      </c>
      <c r="AJ408">
        <v>1</v>
      </c>
      <c r="AK408">
        <v>1</v>
      </c>
      <c r="AL408">
        <v>1</v>
      </c>
      <c r="AM408">
        <v>-2</v>
      </c>
      <c r="AN408">
        <v>0</v>
      </c>
      <c r="AO408">
        <v>1</v>
      </c>
      <c r="AP408">
        <v>1</v>
      </c>
      <c r="AQ408">
        <v>0</v>
      </c>
      <c r="AR408">
        <v>0</v>
      </c>
      <c r="AS408" t="s">
        <v>3</v>
      </c>
      <c r="AT408">
        <v>0.01</v>
      </c>
      <c r="AU408" t="s">
        <v>63</v>
      </c>
      <c r="AV408">
        <v>0</v>
      </c>
      <c r="AW408">
        <v>2</v>
      </c>
      <c r="AX408">
        <v>55930152</v>
      </c>
      <c r="AY408">
        <v>1</v>
      </c>
      <c r="AZ408">
        <v>0</v>
      </c>
      <c r="BA408">
        <v>484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f>ROUND(Y408*Source!I256*DO408,9)</f>
        <v>0.1423536</v>
      </c>
      <c r="CX408">
        <f>ROUND(Y408*Source!I256,9)</f>
        <v>1.128E-2</v>
      </c>
      <c r="CY408">
        <f>AB408</f>
        <v>87.01</v>
      </c>
      <c r="CZ408">
        <f>AF408</f>
        <v>83.1</v>
      </c>
      <c r="DA408">
        <f>AJ408</f>
        <v>1</v>
      </c>
      <c r="DB408">
        <f t="shared" si="163"/>
        <v>0.996</v>
      </c>
      <c r="DC408">
        <f t="shared" si="164"/>
        <v>0.156</v>
      </c>
      <c r="DD408" t="s">
        <v>3</v>
      </c>
      <c r="DE408" t="s">
        <v>3</v>
      </c>
      <c r="DF408">
        <f t="shared" si="165"/>
        <v>0</v>
      </c>
      <c r="DG408">
        <f t="shared" si="160"/>
        <v>0.94</v>
      </c>
      <c r="DH408">
        <f t="shared" si="161"/>
        <v>0.14000000000000001</v>
      </c>
      <c r="DI408">
        <f t="shared" si="155"/>
        <v>0</v>
      </c>
      <c r="DJ408">
        <f>DG408</f>
        <v>0.94</v>
      </c>
      <c r="DK408">
        <v>0</v>
      </c>
      <c r="DL408" t="s">
        <v>658</v>
      </c>
      <c r="DM408">
        <v>0</v>
      </c>
      <c r="DN408" t="s">
        <v>653</v>
      </c>
      <c r="DO408">
        <v>12.62</v>
      </c>
    </row>
    <row r="409" spans="1:119" x14ac:dyDescent="0.2">
      <c r="A409">
        <f>ROW(Source!A257)</f>
        <v>257</v>
      </c>
      <c r="B409">
        <v>55929115</v>
      </c>
      <c r="C409">
        <v>55930150</v>
      </c>
      <c r="D409">
        <v>55424304</v>
      </c>
      <c r="E409">
        <v>1081</v>
      </c>
      <c r="F409">
        <v>1</v>
      </c>
      <c r="G409">
        <v>1081</v>
      </c>
      <c r="H409">
        <v>1</v>
      </c>
      <c r="I409" t="s">
        <v>651</v>
      </c>
      <c r="J409" t="s">
        <v>3</v>
      </c>
      <c r="K409" t="s">
        <v>652</v>
      </c>
      <c r="L409">
        <v>1191</v>
      </c>
      <c r="N409">
        <v>1013</v>
      </c>
      <c r="O409" t="s">
        <v>653</v>
      </c>
      <c r="P409" t="s">
        <v>653</v>
      </c>
      <c r="Q409">
        <v>1</v>
      </c>
      <c r="W409">
        <v>0</v>
      </c>
      <c r="X409">
        <v>476480486</v>
      </c>
      <c r="Y409">
        <f t="shared" si="162"/>
        <v>22.608000000000001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1</v>
      </c>
      <c r="AL409">
        <v>1</v>
      </c>
      <c r="AM409">
        <v>5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18.84</v>
      </c>
      <c r="AU409" t="s">
        <v>63</v>
      </c>
      <c r="AV409">
        <v>1</v>
      </c>
      <c r="AW409">
        <v>2</v>
      </c>
      <c r="AX409">
        <v>55930151</v>
      </c>
      <c r="AY409">
        <v>1</v>
      </c>
      <c r="AZ409">
        <v>0</v>
      </c>
      <c r="BA409">
        <v>486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U409">
        <f>ROUND(AT409*Source!I257*AH409*AL409,2)</f>
        <v>0</v>
      </c>
      <c r="CV409">
        <f>ROUND(Y409*Source!I257,9)</f>
        <v>21.251519999999999</v>
      </c>
      <c r="CW409">
        <v>0</v>
      </c>
      <c r="CX409">
        <f>ROUND(Y409*Source!I257,9)</f>
        <v>21.251519999999999</v>
      </c>
      <c r="CY409">
        <f>AD409</f>
        <v>0</v>
      </c>
      <c r="CZ409">
        <f>AH409</f>
        <v>0</v>
      </c>
      <c r="DA409">
        <f>AL409</f>
        <v>1</v>
      </c>
      <c r="DB409">
        <f t="shared" si="163"/>
        <v>0</v>
      </c>
      <c r="DC409">
        <f t="shared" si="164"/>
        <v>0</v>
      </c>
      <c r="DD409" t="s">
        <v>3</v>
      </c>
      <c r="DE409" t="s">
        <v>3</v>
      </c>
      <c r="DF409">
        <f t="shared" si="165"/>
        <v>0</v>
      </c>
      <c r="DG409">
        <f t="shared" si="160"/>
        <v>0</v>
      </c>
      <c r="DH409">
        <f t="shared" si="161"/>
        <v>0</v>
      </c>
      <c r="DI409">
        <f t="shared" si="155"/>
        <v>0</v>
      </c>
      <c r="DJ409">
        <f>DI409</f>
        <v>0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">
      <c r="A410">
        <f>ROW(Source!A257)</f>
        <v>257</v>
      </c>
      <c r="B410">
        <v>55929115</v>
      </c>
      <c r="C410">
        <v>55930150</v>
      </c>
      <c r="D410">
        <v>55490209</v>
      </c>
      <c r="E410">
        <v>1</v>
      </c>
      <c r="F410">
        <v>1</v>
      </c>
      <c r="G410">
        <v>1081</v>
      </c>
      <c r="H410">
        <v>2</v>
      </c>
      <c r="I410" t="s">
        <v>694</v>
      </c>
      <c r="J410" t="s">
        <v>695</v>
      </c>
      <c r="K410" t="s">
        <v>696</v>
      </c>
      <c r="L410">
        <v>1368</v>
      </c>
      <c r="N410">
        <v>1011</v>
      </c>
      <c r="O410" t="s">
        <v>657</v>
      </c>
      <c r="P410" t="s">
        <v>657</v>
      </c>
      <c r="Q410">
        <v>1</v>
      </c>
      <c r="W410">
        <v>0</v>
      </c>
      <c r="X410">
        <v>874612079</v>
      </c>
      <c r="Y410">
        <f t="shared" si="162"/>
        <v>1.2E-2</v>
      </c>
      <c r="AA410">
        <v>0</v>
      </c>
      <c r="AB410">
        <v>1485.19</v>
      </c>
      <c r="AC410">
        <v>744.56</v>
      </c>
      <c r="AD410">
        <v>0</v>
      </c>
      <c r="AE410">
        <v>0</v>
      </c>
      <c r="AF410">
        <v>83.1</v>
      </c>
      <c r="AG410">
        <v>12.62</v>
      </c>
      <c r="AH410">
        <v>0</v>
      </c>
      <c r="AI410">
        <v>1</v>
      </c>
      <c r="AJ410">
        <v>17.07</v>
      </c>
      <c r="AK410">
        <v>56.35</v>
      </c>
      <c r="AL410">
        <v>1</v>
      </c>
      <c r="AM410">
        <v>2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0.01</v>
      </c>
      <c r="AU410" t="s">
        <v>63</v>
      </c>
      <c r="AV410">
        <v>0</v>
      </c>
      <c r="AW410">
        <v>2</v>
      </c>
      <c r="AX410">
        <v>55930152</v>
      </c>
      <c r="AY410">
        <v>1</v>
      </c>
      <c r="AZ410">
        <v>0</v>
      </c>
      <c r="BA410">
        <v>487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f>ROUND(Y410*Source!I257*DO410,9)</f>
        <v>0.1423536</v>
      </c>
      <c r="CX410">
        <f>ROUND(Y410*Source!I257,9)</f>
        <v>1.128E-2</v>
      </c>
      <c r="CY410">
        <f>AB410</f>
        <v>1485.19</v>
      </c>
      <c r="CZ410">
        <f>AF410</f>
        <v>83.1</v>
      </c>
      <c r="DA410">
        <f>AJ410</f>
        <v>17.07</v>
      </c>
      <c r="DB410">
        <f t="shared" si="163"/>
        <v>0.996</v>
      </c>
      <c r="DC410">
        <f t="shared" si="164"/>
        <v>0.156</v>
      </c>
      <c r="DD410" t="s">
        <v>3</v>
      </c>
      <c r="DE410" t="s">
        <v>3</v>
      </c>
      <c r="DF410">
        <f t="shared" si="165"/>
        <v>0</v>
      </c>
      <c r="DG410">
        <f>ROUND(ROUND(AF410*AJ410,2)*CX410,2)</f>
        <v>16</v>
      </c>
      <c r="DH410">
        <f>ROUND(ROUND(AG410*AK410,2)*CX410,2)</f>
        <v>8.02</v>
      </c>
      <c r="DI410">
        <f t="shared" si="155"/>
        <v>0</v>
      </c>
      <c r="DJ410">
        <f>DG410</f>
        <v>16</v>
      </c>
      <c r="DK410">
        <v>0</v>
      </c>
      <c r="DL410" t="s">
        <v>658</v>
      </c>
      <c r="DM410">
        <v>0</v>
      </c>
      <c r="DN410" t="s">
        <v>653</v>
      </c>
      <c r="DO410">
        <v>12.62</v>
      </c>
    </row>
    <row r="411" spans="1:119" x14ac:dyDescent="0.2">
      <c r="A411">
        <f>ROW(Source!A266)</f>
        <v>266</v>
      </c>
      <c r="B411">
        <v>55929113</v>
      </c>
      <c r="C411">
        <v>55930167</v>
      </c>
      <c r="D411">
        <v>55424304</v>
      </c>
      <c r="E411">
        <v>1081</v>
      </c>
      <c r="F411">
        <v>1</v>
      </c>
      <c r="G411">
        <v>1081</v>
      </c>
      <c r="H411">
        <v>1</v>
      </c>
      <c r="I411" t="s">
        <v>651</v>
      </c>
      <c r="J411" t="s">
        <v>3</v>
      </c>
      <c r="K411" t="s">
        <v>652</v>
      </c>
      <c r="L411">
        <v>1191</v>
      </c>
      <c r="N411">
        <v>1013</v>
      </c>
      <c r="O411" t="s">
        <v>653</v>
      </c>
      <c r="P411" t="s">
        <v>653</v>
      </c>
      <c r="Q411">
        <v>1</v>
      </c>
      <c r="W411">
        <v>0</v>
      </c>
      <c r="X411">
        <v>476480486</v>
      </c>
      <c r="Y411">
        <f t="shared" si="162"/>
        <v>36.9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1</v>
      </c>
      <c r="AK411">
        <v>1</v>
      </c>
      <c r="AL411">
        <v>1</v>
      </c>
      <c r="AM411">
        <v>-2</v>
      </c>
      <c r="AN411">
        <v>0</v>
      </c>
      <c r="AO411">
        <v>1</v>
      </c>
      <c r="AP411">
        <v>1</v>
      </c>
      <c r="AQ411">
        <v>0</v>
      </c>
      <c r="AR411">
        <v>0</v>
      </c>
      <c r="AS411" t="s">
        <v>3</v>
      </c>
      <c r="AT411">
        <v>30.75</v>
      </c>
      <c r="AU411" t="s">
        <v>63</v>
      </c>
      <c r="AV411">
        <v>1</v>
      </c>
      <c r="AW411">
        <v>2</v>
      </c>
      <c r="AX411">
        <v>55930168</v>
      </c>
      <c r="AY411">
        <v>1</v>
      </c>
      <c r="AZ411">
        <v>0</v>
      </c>
      <c r="BA411">
        <v>489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U411">
        <f>ROUND(AT411*Source!I266*AH411*AL411,2)</f>
        <v>0</v>
      </c>
      <c r="CV411">
        <f>ROUND(Y411*Source!I266,9)</f>
        <v>34.686</v>
      </c>
      <c r="CW411">
        <v>0</v>
      </c>
      <c r="CX411">
        <f>ROUND(Y411*Source!I266,9)</f>
        <v>34.686</v>
      </c>
      <c r="CY411">
        <f>AD411</f>
        <v>0</v>
      </c>
      <c r="CZ411">
        <f>AH411</f>
        <v>0</v>
      </c>
      <c r="DA411">
        <f>AL411</f>
        <v>1</v>
      </c>
      <c r="DB411">
        <f t="shared" si="163"/>
        <v>0</v>
      </c>
      <c r="DC411">
        <f t="shared" si="164"/>
        <v>0</v>
      </c>
      <c r="DD411" t="s">
        <v>3</v>
      </c>
      <c r="DE411" t="s">
        <v>3</v>
      </c>
      <c r="DF411">
        <f t="shared" si="165"/>
        <v>0</v>
      </c>
      <c r="DG411">
        <f t="shared" ref="DG411:DG418" si="166">ROUND(ROUND(AF411,2)*CX411,2)</f>
        <v>0</v>
      </c>
      <c r="DH411">
        <f t="shared" ref="DH411:DH418" si="167">ROUND(ROUND(AG411,2)*CX411,2)</f>
        <v>0</v>
      </c>
      <c r="DI411">
        <f t="shared" si="155"/>
        <v>0</v>
      </c>
      <c r="DJ411">
        <f>DI411</f>
        <v>0</v>
      </c>
      <c r="DK411">
        <v>0</v>
      </c>
      <c r="DL411" t="s">
        <v>3</v>
      </c>
      <c r="DM411">
        <v>0</v>
      </c>
      <c r="DN411" t="s">
        <v>3</v>
      </c>
      <c r="DO411">
        <v>0</v>
      </c>
    </row>
    <row r="412" spans="1:119" x14ac:dyDescent="0.2">
      <c r="A412">
        <f>ROW(Source!A266)</f>
        <v>266</v>
      </c>
      <c r="B412">
        <v>55929113</v>
      </c>
      <c r="C412">
        <v>55930167</v>
      </c>
      <c r="D412">
        <v>55490209</v>
      </c>
      <c r="E412">
        <v>1</v>
      </c>
      <c r="F412">
        <v>1</v>
      </c>
      <c r="G412">
        <v>1081</v>
      </c>
      <c r="H412">
        <v>2</v>
      </c>
      <c r="I412" t="s">
        <v>694</v>
      </c>
      <c r="J412" t="s">
        <v>695</v>
      </c>
      <c r="K412" t="s">
        <v>696</v>
      </c>
      <c r="L412">
        <v>1368</v>
      </c>
      <c r="N412">
        <v>1011</v>
      </c>
      <c r="O412" t="s">
        <v>657</v>
      </c>
      <c r="P412" t="s">
        <v>657</v>
      </c>
      <c r="Q412">
        <v>1</v>
      </c>
      <c r="W412">
        <v>0</v>
      </c>
      <c r="X412">
        <v>874612079</v>
      </c>
      <c r="Y412">
        <f t="shared" si="162"/>
        <v>1.2E-2</v>
      </c>
      <c r="AA412">
        <v>0</v>
      </c>
      <c r="AB412">
        <v>87.01</v>
      </c>
      <c r="AC412">
        <v>13.21</v>
      </c>
      <c r="AD412">
        <v>0</v>
      </c>
      <c r="AE412">
        <v>0</v>
      </c>
      <c r="AF412">
        <v>83.1</v>
      </c>
      <c r="AG412">
        <v>12.62</v>
      </c>
      <c r="AH412">
        <v>0</v>
      </c>
      <c r="AI412">
        <v>1</v>
      </c>
      <c r="AJ412">
        <v>1</v>
      </c>
      <c r="AK412">
        <v>1</v>
      </c>
      <c r="AL412">
        <v>1</v>
      </c>
      <c r="AM412">
        <v>-2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0.01</v>
      </c>
      <c r="AU412" t="s">
        <v>63</v>
      </c>
      <c r="AV412">
        <v>0</v>
      </c>
      <c r="AW412">
        <v>2</v>
      </c>
      <c r="AX412">
        <v>55930169</v>
      </c>
      <c r="AY412">
        <v>1</v>
      </c>
      <c r="AZ412">
        <v>0</v>
      </c>
      <c r="BA412">
        <v>490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f>ROUND(Y412*Source!I266*DO412,9)</f>
        <v>0.1423536</v>
      </c>
      <c r="CX412">
        <f>ROUND(Y412*Source!I266,9)</f>
        <v>1.128E-2</v>
      </c>
      <c r="CY412">
        <f>AB412</f>
        <v>87.01</v>
      </c>
      <c r="CZ412">
        <f>AF412</f>
        <v>83.1</v>
      </c>
      <c r="DA412">
        <f>AJ412</f>
        <v>1</v>
      </c>
      <c r="DB412">
        <f t="shared" si="163"/>
        <v>0.996</v>
      </c>
      <c r="DC412">
        <f t="shared" si="164"/>
        <v>0.156</v>
      </c>
      <c r="DD412" t="s">
        <v>3</v>
      </c>
      <c r="DE412" t="s">
        <v>3</v>
      </c>
      <c r="DF412">
        <f t="shared" si="165"/>
        <v>0</v>
      </c>
      <c r="DG412">
        <f t="shared" si="166"/>
        <v>0.94</v>
      </c>
      <c r="DH412">
        <f t="shared" si="167"/>
        <v>0.14000000000000001</v>
      </c>
      <c r="DI412">
        <f t="shared" si="155"/>
        <v>0</v>
      </c>
      <c r="DJ412">
        <f>DG412</f>
        <v>0.94</v>
      </c>
      <c r="DK412">
        <v>0</v>
      </c>
      <c r="DL412" t="s">
        <v>658</v>
      </c>
      <c r="DM412">
        <v>0</v>
      </c>
      <c r="DN412" t="s">
        <v>653</v>
      </c>
      <c r="DO412">
        <v>12.62</v>
      </c>
    </row>
    <row r="413" spans="1:119" x14ac:dyDescent="0.2">
      <c r="A413">
        <f>ROW(Source!A266)</f>
        <v>266</v>
      </c>
      <c r="B413">
        <v>55929113</v>
      </c>
      <c r="C413">
        <v>55930167</v>
      </c>
      <c r="D413">
        <v>55490263</v>
      </c>
      <c r="E413">
        <v>1</v>
      </c>
      <c r="F413">
        <v>1</v>
      </c>
      <c r="G413">
        <v>1081</v>
      </c>
      <c r="H413">
        <v>2</v>
      </c>
      <c r="I413" t="s">
        <v>722</v>
      </c>
      <c r="J413" t="s">
        <v>723</v>
      </c>
      <c r="K413" t="s">
        <v>724</v>
      </c>
      <c r="L413">
        <v>1368</v>
      </c>
      <c r="N413">
        <v>1011</v>
      </c>
      <c r="O413" t="s">
        <v>657</v>
      </c>
      <c r="P413" t="s">
        <v>657</v>
      </c>
      <c r="Q413">
        <v>1</v>
      </c>
      <c r="W413">
        <v>0</v>
      </c>
      <c r="X413">
        <v>-1895752648</v>
      </c>
      <c r="Y413">
        <f t="shared" si="162"/>
        <v>22.344000000000001</v>
      </c>
      <c r="AA413">
        <v>0</v>
      </c>
      <c r="AB413">
        <v>0.81</v>
      </c>
      <c r="AC413">
        <v>0</v>
      </c>
      <c r="AD413">
        <v>0</v>
      </c>
      <c r="AE413">
        <v>0</v>
      </c>
      <c r="AF413">
        <v>0.77</v>
      </c>
      <c r="AG413">
        <v>0</v>
      </c>
      <c r="AH413">
        <v>0</v>
      </c>
      <c r="AI413">
        <v>1</v>
      </c>
      <c r="AJ413">
        <v>1</v>
      </c>
      <c r="AK413">
        <v>1</v>
      </c>
      <c r="AL413">
        <v>1</v>
      </c>
      <c r="AM413">
        <v>-2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18.62</v>
      </c>
      <c r="AU413" t="s">
        <v>63</v>
      </c>
      <c r="AV413">
        <v>0</v>
      </c>
      <c r="AW413">
        <v>2</v>
      </c>
      <c r="AX413">
        <v>55930170</v>
      </c>
      <c r="AY413">
        <v>1</v>
      </c>
      <c r="AZ413">
        <v>0</v>
      </c>
      <c r="BA413">
        <v>491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V413">
        <v>0</v>
      </c>
      <c r="CW413">
        <f>ROUND(Y413*Source!I266*DO413,9)</f>
        <v>0</v>
      </c>
      <c r="CX413">
        <f>ROUND(Y413*Source!I266,9)</f>
        <v>21.003360000000001</v>
      </c>
      <c r="CY413">
        <f>AB413</f>
        <v>0.81</v>
      </c>
      <c r="CZ413">
        <f>AF413</f>
        <v>0.77</v>
      </c>
      <c r="DA413">
        <f>AJ413</f>
        <v>1</v>
      </c>
      <c r="DB413">
        <f t="shared" si="163"/>
        <v>17.207999999999998</v>
      </c>
      <c r="DC413">
        <f t="shared" si="164"/>
        <v>0</v>
      </c>
      <c r="DD413" t="s">
        <v>3</v>
      </c>
      <c r="DE413" t="s">
        <v>3</v>
      </c>
      <c r="DF413">
        <f t="shared" si="165"/>
        <v>0</v>
      </c>
      <c r="DG413">
        <f t="shared" si="166"/>
        <v>16.170000000000002</v>
      </c>
      <c r="DH413">
        <f t="shared" si="167"/>
        <v>0</v>
      </c>
      <c r="DI413">
        <f t="shared" si="155"/>
        <v>0</v>
      </c>
      <c r="DJ413">
        <f>DG413</f>
        <v>16.170000000000002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">
      <c r="A414">
        <f>ROW(Source!A266)</f>
        <v>266</v>
      </c>
      <c r="B414">
        <v>55929113</v>
      </c>
      <c r="C414">
        <v>55930167</v>
      </c>
      <c r="D414">
        <v>55459237</v>
      </c>
      <c r="E414">
        <v>1</v>
      </c>
      <c r="F414">
        <v>1</v>
      </c>
      <c r="G414">
        <v>1081</v>
      </c>
      <c r="H414">
        <v>3</v>
      </c>
      <c r="I414" t="s">
        <v>725</v>
      </c>
      <c r="J414" t="s">
        <v>726</v>
      </c>
      <c r="K414" t="s">
        <v>727</v>
      </c>
      <c r="L414">
        <v>1339</v>
      </c>
      <c r="N414">
        <v>1007</v>
      </c>
      <c r="O414" t="s">
        <v>728</v>
      </c>
      <c r="P414" t="s">
        <v>728</v>
      </c>
      <c r="Q414">
        <v>1</v>
      </c>
      <c r="W414">
        <v>0</v>
      </c>
      <c r="X414">
        <v>-1622585150</v>
      </c>
      <c r="Y414">
        <f>(AT414*1)</f>
        <v>3.2000000000000002E-3</v>
      </c>
      <c r="AA414">
        <v>7.07</v>
      </c>
      <c r="AB414">
        <v>0</v>
      </c>
      <c r="AC414">
        <v>0</v>
      </c>
      <c r="AD414">
        <v>0</v>
      </c>
      <c r="AE414">
        <v>7.07</v>
      </c>
      <c r="AF414">
        <v>0</v>
      </c>
      <c r="AG414">
        <v>0</v>
      </c>
      <c r="AH414">
        <v>0</v>
      </c>
      <c r="AI414">
        <v>1</v>
      </c>
      <c r="AJ414">
        <v>1</v>
      </c>
      <c r="AK414">
        <v>1</v>
      </c>
      <c r="AL414">
        <v>1</v>
      </c>
      <c r="AM414">
        <v>-2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3.2000000000000002E-3</v>
      </c>
      <c r="AU414" t="s">
        <v>62</v>
      </c>
      <c r="AV414">
        <v>0</v>
      </c>
      <c r="AW414">
        <v>2</v>
      </c>
      <c r="AX414">
        <v>55930171</v>
      </c>
      <c r="AY414">
        <v>1</v>
      </c>
      <c r="AZ414">
        <v>0</v>
      </c>
      <c r="BA414">
        <v>492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v>0</v>
      </c>
      <c r="CX414">
        <f>ROUND(Y414*Source!I266,9)</f>
        <v>3.0079999999999998E-3</v>
      </c>
      <c r="CY414">
        <f>AA414</f>
        <v>7.07</v>
      </c>
      <c r="CZ414">
        <f>AE414</f>
        <v>7.07</v>
      </c>
      <c r="DA414">
        <f>AI414</f>
        <v>1</v>
      </c>
      <c r="DB414">
        <f>ROUND((ROUND(AT414*CZ414,2)*1),6)</f>
        <v>0.02</v>
      </c>
      <c r="DC414">
        <f>ROUND((ROUND(AT414*AG414,2)*1),6)</f>
        <v>0</v>
      </c>
      <c r="DD414" t="s">
        <v>3</v>
      </c>
      <c r="DE414" t="s">
        <v>3</v>
      </c>
      <c r="DF414">
        <f t="shared" si="165"/>
        <v>0.02</v>
      </c>
      <c r="DG414">
        <f t="shared" si="166"/>
        <v>0</v>
      </c>
      <c r="DH414">
        <f t="shared" si="167"/>
        <v>0</v>
      </c>
      <c r="DI414">
        <f t="shared" si="155"/>
        <v>0</v>
      </c>
      <c r="DJ414">
        <f>DF414</f>
        <v>0.02</v>
      </c>
      <c r="DK414">
        <v>0</v>
      </c>
      <c r="DL414" t="s">
        <v>3</v>
      </c>
      <c r="DM414">
        <v>0</v>
      </c>
      <c r="DN414" t="s">
        <v>3</v>
      </c>
      <c r="DO414">
        <v>0</v>
      </c>
    </row>
    <row r="415" spans="1:119" x14ac:dyDescent="0.2">
      <c r="A415">
        <f>ROW(Source!A266)</f>
        <v>266</v>
      </c>
      <c r="B415">
        <v>55929113</v>
      </c>
      <c r="C415">
        <v>55930167</v>
      </c>
      <c r="D415">
        <v>55481516</v>
      </c>
      <c r="E415">
        <v>1</v>
      </c>
      <c r="F415">
        <v>1</v>
      </c>
      <c r="G415">
        <v>1081</v>
      </c>
      <c r="H415">
        <v>3</v>
      </c>
      <c r="I415" t="s">
        <v>397</v>
      </c>
      <c r="J415" t="s">
        <v>400</v>
      </c>
      <c r="K415" t="s">
        <v>398</v>
      </c>
      <c r="L415">
        <v>1356</v>
      </c>
      <c r="N415">
        <v>1010</v>
      </c>
      <c r="O415" t="s">
        <v>399</v>
      </c>
      <c r="P415" t="s">
        <v>399</v>
      </c>
      <c r="Q415">
        <v>1000</v>
      </c>
      <c r="W415">
        <v>0</v>
      </c>
      <c r="X415">
        <v>-2118310231</v>
      </c>
      <c r="Y415">
        <f>(AT415*1)</f>
        <v>0.10199999999999999</v>
      </c>
      <c r="AA415">
        <v>3906.65</v>
      </c>
      <c r="AB415">
        <v>0</v>
      </c>
      <c r="AC415">
        <v>0</v>
      </c>
      <c r="AD415">
        <v>0</v>
      </c>
      <c r="AE415">
        <v>3906.65</v>
      </c>
      <c r="AF415">
        <v>0</v>
      </c>
      <c r="AG415">
        <v>0</v>
      </c>
      <c r="AH415">
        <v>0</v>
      </c>
      <c r="AI415">
        <v>1</v>
      </c>
      <c r="AJ415">
        <v>1</v>
      </c>
      <c r="AK415">
        <v>1</v>
      </c>
      <c r="AL415">
        <v>1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0</v>
      </c>
      <c r="AS415" t="s">
        <v>3</v>
      </c>
      <c r="AT415">
        <v>0.10199999999999999</v>
      </c>
      <c r="AU415" t="s">
        <v>62</v>
      </c>
      <c r="AV415">
        <v>0</v>
      </c>
      <c r="AW415">
        <v>1</v>
      </c>
      <c r="AX415">
        <v>-1</v>
      </c>
      <c r="AY415">
        <v>0</v>
      </c>
      <c r="AZ415">
        <v>0</v>
      </c>
      <c r="BA415" t="s">
        <v>3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v>0</v>
      </c>
      <c r="CX415">
        <f>ROUND(Y415*Source!I266,9)</f>
        <v>9.5880000000000007E-2</v>
      </c>
      <c r="CY415">
        <f>AA415</f>
        <v>3906.65</v>
      </c>
      <c r="CZ415">
        <f>AE415</f>
        <v>3906.65</v>
      </c>
      <c r="DA415">
        <f>AI415</f>
        <v>1</v>
      </c>
      <c r="DB415">
        <f>ROUND((ROUND(AT415*CZ415,2)*1),6)</f>
        <v>398.48</v>
      </c>
      <c r="DC415">
        <f>ROUND((ROUND(AT415*AG415,2)*1),6)</f>
        <v>0</v>
      </c>
      <c r="DD415" t="s">
        <v>3</v>
      </c>
      <c r="DE415" t="s">
        <v>3</v>
      </c>
      <c r="DF415">
        <f t="shared" si="165"/>
        <v>374.57</v>
      </c>
      <c r="DG415">
        <f t="shared" si="166"/>
        <v>0</v>
      </c>
      <c r="DH415">
        <f t="shared" si="167"/>
        <v>0</v>
      </c>
      <c r="DI415">
        <f t="shared" si="155"/>
        <v>0</v>
      </c>
      <c r="DJ415">
        <f>DF415</f>
        <v>374.57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">
      <c r="A416">
        <f>ROW(Source!A266)</f>
        <v>266</v>
      </c>
      <c r="B416">
        <v>55929113</v>
      </c>
      <c r="C416">
        <v>55930167</v>
      </c>
      <c r="D416">
        <v>55466860</v>
      </c>
      <c r="E416">
        <v>1</v>
      </c>
      <c r="F416">
        <v>1</v>
      </c>
      <c r="G416">
        <v>1081</v>
      </c>
      <c r="H416">
        <v>3</v>
      </c>
      <c r="I416" t="s">
        <v>729</v>
      </c>
      <c r="J416" t="s">
        <v>730</v>
      </c>
      <c r="K416" t="s">
        <v>1251</v>
      </c>
      <c r="L416">
        <v>1346</v>
      </c>
      <c r="N416">
        <v>1009</v>
      </c>
      <c r="O416" t="s">
        <v>175</v>
      </c>
      <c r="P416" t="s">
        <v>175</v>
      </c>
      <c r="Q416">
        <v>1</v>
      </c>
      <c r="W416">
        <v>0</v>
      </c>
      <c r="X416">
        <v>-28009815</v>
      </c>
      <c r="Y416">
        <f>(AT416*1)</f>
        <v>4.5659999999999998</v>
      </c>
      <c r="AA416">
        <v>3.17</v>
      </c>
      <c r="AB416">
        <v>0</v>
      </c>
      <c r="AC416">
        <v>0</v>
      </c>
      <c r="AD416">
        <v>0</v>
      </c>
      <c r="AE416">
        <v>3.17</v>
      </c>
      <c r="AF416">
        <v>0</v>
      </c>
      <c r="AG416">
        <v>0</v>
      </c>
      <c r="AH416">
        <v>0</v>
      </c>
      <c r="AI416">
        <v>1</v>
      </c>
      <c r="AJ416">
        <v>1</v>
      </c>
      <c r="AK416">
        <v>1</v>
      </c>
      <c r="AL416">
        <v>1</v>
      </c>
      <c r="AM416">
        <v>-2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4.5659999999999998</v>
      </c>
      <c r="AU416" t="s">
        <v>62</v>
      </c>
      <c r="AV416">
        <v>0</v>
      </c>
      <c r="AW416">
        <v>2</v>
      </c>
      <c r="AX416">
        <v>55930172</v>
      </c>
      <c r="AY416">
        <v>1</v>
      </c>
      <c r="AZ416">
        <v>0</v>
      </c>
      <c r="BA416">
        <v>493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ROUND(Y416*Source!I266,9)</f>
        <v>4.2920400000000001</v>
      </c>
      <c r="CY416">
        <f>AA416</f>
        <v>3.17</v>
      </c>
      <c r="CZ416">
        <f>AE416</f>
        <v>3.17</v>
      </c>
      <c r="DA416">
        <f>AI416</f>
        <v>1</v>
      </c>
      <c r="DB416">
        <f>ROUND((ROUND(AT416*CZ416,2)*1),6)</f>
        <v>14.47</v>
      </c>
      <c r="DC416">
        <f>ROUND((ROUND(AT416*AG416,2)*1),6)</f>
        <v>0</v>
      </c>
      <c r="DD416" t="s">
        <v>3</v>
      </c>
      <c r="DE416" t="s">
        <v>3</v>
      </c>
      <c r="DF416">
        <f t="shared" si="165"/>
        <v>13.61</v>
      </c>
      <c r="DG416">
        <f t="shared" si="166"/>
        <v>0</v>
      </c>
      <c r="DH416">
        <f t="shared" si="167"/>
        <v>0</v>
      </c>
      <c r="DI416">
        <f t="shared" si="155"/>
        <v>0</v>
      </c>
      <c r="DJ416">
        <f>DF416</f>
        <v>13.61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">
      <c r="A417">
        <f>ROW(Source!A266)</f>
        <v>266</v>
      </c>
      <c r="B417">
        <v>55929113</v>
      </c>
      <c r="C417">
        <v>55930167</v>
      </c>
      <c r="D417">
        <v>55469280</v>
      </c>
      <c r="E417">
        <v>1</v>
      </c>
      <c r="F417">
        <v>1</v>
      </c>
      <c r="G417">
        <v>1081</v>
      </c>
      <c r="H417">
        <v>3</v>
      </c>
      <c r="I417" t="s">
        <v>732</v>
      </c>
      <c r="J417" t="s">
        <v>733</v>
      </c>
      <c r="K417" t="s">
        <v>734</v>
      </c>
      <c r="L417">
        <v>1354</v>
      </c>
      <c r="N417">
        <v>1010</v>
      </c>
      <c r="O417" t="s">
        <v>268</v>
      </c>
      <c r="P417" t="s">
        <v>268</v>
      </c>
      <c r="Q417">
        <v>1</v>
      </c>
      <c r="W417">
        <v>0</v>
      </c>
      <c r="X417">
        <v>995337843</v>
      </c>
      <c r="Y417">
        <f>(AT417*1)</f>
        <v>1.946</v>
      </c>
      <c r="AA417">
        <v>780.82</v>
      </c>
      <c r="AB417">
        <v>0</v>
      </c>
      <c r="AC417">
        <v>0</v>
      </c>
      <c r="AD417">
        <v>0</v>
      </c>
      <c r="AE417">
        <v>780.82</v>
      </c>
      <c r="AF417">
        <v>0</v>
      </c>
      <c r="AG417">
        <v>0</v>
      </c>
      <c r="AH417">
        <v>0</v>
      </c>
      <c r="AI417">
        <v>1</v>
      </c>
      <c r="AJ417">
        <v>1</v>
      </c>
      <c r="AK417">
        <v>1</v>
      </c>
      <c r="AL417">
        <v>1</v>
      </c>
      <c r="AM417">
        <v>-2</v>
      </c>
      <c r="AN417">
        <v>0</v>
      </c>
      <c r="AO417">
        <v>1</v>
      </c>
      <c r="AP417">
        <v>1</v>
      </c>
      <c r="AQ417">
        <v>0</v>
      </c>
      <c r="AR417">
        <v>0</v>
      </c>
      <c r="AS417" t="s">
        <v>3</v>
      </c>
      <c r="AT417">
        <v>1.946</v>
      </c>
      <c r="AU417" t="s">
        <v>62</v>
      </c>
      <c r="AV417">
        <v>0</v>
      </c>
      <c r="AW417">
        <v>2</v>
      </c>
      <c r="AX417">
        <v>55930173</v>
      </c>
      <c r="AY417">
        <v>1</v>
      </c>
      <c r="AZ417">
        <v>0</v>
      </c>
      <c r="BA417">
        <v>494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v>0</v>
      </c>
      <c r="CX417">
        <f>ROUND(Y417*Source!I266,9)</f>
        <v>1.82924</v>
      </c>
      <c r="CY417">
        <f>AA417</f>
        <v>780.82</v>
      </c>
      <c r="CZ417">
        <f>AE417</f>
        <v>780.82</v>
      </c>
      <c r="DA417">
        <f>AI417</f>
        <v>1</v>
      </c>
      <c r="DB417">
        <f>ROUND((ROUND(AT417*CZ417,2)*1),6)</f>
        <v>1519.48</v>
      </c>
      <c r="DC417">
        <f>ROUND((ROUND(AT417*AG417,2)*1),6)</f>
        <v>0</v>
      </c>
      <c r="DD417" t="s">
        <v>3</v>
      </c>
      <c r="DE417" t="s">
        <v>3</v>
      </c>
      <c r="DF417">
        <f t="shared" si="165"/>
        <v>1428.31</v>
      </c>
      <c r="DG417">
        <f t="shared" si="166"/>
        <v>0</v>
      </c>
      <c r="DH417">
        <f t="shared" si="167"/>
        <v>0</v>
      </c>
      <c r="DI417">
        <f t="shared" si="155"/>
        <v>0</v>
      </c>
      <c r="DJ417">
        <f>DF417</f>
        <v>1428.31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">
      <c r="A418">
        <f>ROW(Source!A267)</f>
        <v>267</v>
      </c>
      <c r="B418">
        <v>55929115</v>
      </c>
      <c r="C418">
        <v>55930167</v>
      </c>
      <c r="D418">
        <v>55424304</v>
      </c>
      <c r="E418">
        <v>1081</v>
      </c>
      <c r="F418">
        <v>1</v>
      </c>
      <c r="G418">
        <v>1081</v>
      </c>
      <c r="H418">
        <v>1</v>
      </c>
      <c r="I418" t="s">
        <v>651</v>
      </c>
      <c r="J418" t="s">
        <v>3</v>
      </c>
      <c r="K418" t="s">
        <v>652</v>
      </c>
      <c r="L418">
        <v>1191</v>
      </c>
      <c r="N418">
        <v>1013</v>
      </c>
      <c r="O418" t="s">
        <v>653</v>
      </c>
      <c r="P418" t="s">
        <v>653</v>
      </c>
      <c r="Q418">
        <v>1</v>
      </c>
      <c r="W418">
        <v>0</v>
      </c>
      <c r="X418">
        <v>476480486</v>
      </c>
      <c r="Y418">
        <f>(AT418*1.2)</f>
        <v>36.9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1</v>
      </c>
      <c r="AK418">
        <v>1</v>
      </c>
      <c r="AL418">
        <v>1</v>
      </c>
      <c r="AM418">
        <v>5</v>
      </c>
      <c r="AN418">
        <v>0</v>
      </c>
      <c r="AO418">
        <v>1</v>
      </c>
      <c r="AP418">
        <v>1</v>
      </c>
      <c r="AQ418">
        <v>0</v>
      </c>
      <c r="AR418">
        <v>0</v>
      </c>
      <c r="AS418" t="s">
        <v>3</v>
      </c>
      <c r="AT418">
        <v>30.75</v>
      </c>
      <c r="AU418" t="s">
        <v>63</v>
      </c>
      <c r="AV418">
        <v>1</v>
      </c>
      <c r="AW418">
        <v>2</v>
      </c>
      <c r="AX418">
        <v>55930168</v>
      </c>
      <c r="AY418">
        <v>1</v>
      </c>
      <c r="AZ418">
        <v>0</v>
      </c>
      <c r="BA418">
        <v>496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U418">
        <f>ROUND(AT418*Source!I267*AH418*AL418,2)</f>
        <v>0</v>
      </c>
      <c r="CV418">
        <f>ROUND(Y418*Source!I267,9)</f>
        <v>34.686</v>
      </c>
      <c r="CW418">
        <v>0</v>
      </c>
      <c r="CX418">
        <f>ROUND(Y418*Source!I267,9)</f>
        <v>34.686</v>
      </c>
      <c r="CY418">
        <f>AD418</f>
        <v>0</v>
      </c>
      <c r="CZ418">
        <f>AH418</f>
        <v>0</v>
      </c>
      <c r="DA418">
        <f>AL418</f>
        <v>1</v>
      </c>
      <c r="DB418">
        <f>ROUND((ROUND(AT418*CZ418,2)*1.2),6)</f>
        <v>0</v>
      </c>
      <c r="DC418">
        <f>ROUND((ROUND(AT418*AG418,2)*1.2),6)</f>
        <v>0</v>
      </c>
      <c r="DD418" t="s">
        <v>3</v>
      </c>
      <c r="DE418" t="s">
        <v>3</v>
      </c>
      <c r="DF418">
        <f t="shared" si="165"/>
        <v>0</v>
      </c>
      <c r="DG418">
        <f t="shared" si="166"/>
        <v>0</v>
      </c>
      <c r="DH418">
        <f t="shared" si="167"/>
        <v>0</v>
      </c>
      <c r="DI418">
        <f t="shared" si="155"/>
        <v>0</v>
      </c>
      <c r="DJ418">
        <f>DI418</f>
        <v>0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">
      <c r="A419">
        <f>ROW(Source!A267)</f>
        <v>267</v>
      </c>
      <c r="B419">
        <v>55929115</v>
      </c>
      <c r="C419">
        <v>55930167</v>
      </c>
      <c r="D419">
        <v>55490209</v>
      </c>
      <c r="E419">
        <v>1</v>
      </c>
      <c r="F419">
        <v>1</v>
      </c>
      <c r="G419">
        <v>1081</v>
      </c>
      <c r="H419">
        <v>2</v>
      </c>
      <c r="I419" t="s">
        <v>694</v>
      </c>
      <c r="J419" t="s">
        <v>695</v>
      </c>
      <c r="K419" t="s">
        <v>696</v>
      </c>
      <c r="L419">
        <v>1368</v>
      </c>
      <c r="N419">
        <v>1011</v>
      </c>
      <c r="O419" t="s">
        <v>657</v>
      </c>
      <c r="P419" t="s">
        <v>657</v>
      </c>
      <c r="Q419">
        <v>1</v>
      </c>
      <c r="W419">
        <v>0</v>
      </c>
      <c r="X419">
        <v>874612079</v>
      </c>
      <c r="Y419">
        <f>(AT419*1.2)</f>
        <v>1.2E-2</v>
      </c>
      <c r="AA419">
        <v>0</v>
      </c>
      <c r="AB419">
        <v>1485.19</v>
      </c>
      <c r="AC419">
        <v>744.56</v>
      </c>
      <c r="AD419">
        <v>0</v>
      </c>
      <c r="AE419">
        <v>0</v>
      </c>
      <c r="AF419">
        <v>83.1</v>
      </c>
      <c r="AG419">
        <v>12.62</v>
      </c>
      <c r="AH419">
        <v>0</v>
      </c>
      <c r="AI419">
        <v>1</v>
      </c>
      <c r="AJ419">
        <v>17.07</v>
      </c>
      <c r="AK419">
        <v>56.35</v>
      </c>
      <c r="AL419">
        <v>1</v>
      </c>
      <c r="AM419">
        <v>2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0.01</v>
      </c>
      <c r="AU419" t="s">
        <v>63</v>
      </c>
      <c r="AV419">
        <v>0</v>
      </c>
      <c r="AW419">
        <v>2</v>
      </c>
      <c r="AX419">
        <v>55930169</v>
      </c>
      <c r="AY419">
        <v>1</v>
      </c>
      <c r="AZ419">
        <v>0</v>
      </c>
      <c r="BA419">
        <v>497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V419">
        <v>0</v>
      </c>
      <c r="CW419">
        <f>ROUND(Y419*Source!I267*DO419,9)</f>
        <v>0.1423536</v>
      </c>
      <c r="CX419">
        <f>ROUND(Y419*Source!I267,9)</f>
        <v>1.128E-2</v>
      </c>
      <c r="CY419">
        <f>AB419</f>
        <v>1485.19</v>
      </c>
      <c r="CZ419">
        <f>AF419</f>
        <v>83.1</v>
      </c>
      <c r="DA419">
        <f>AJ419</f>
        <v>17.07</v>
      </c>
      <c r="DB419">
        <f>ROUND((ROUND(AT419*CZ419,2)*1.2),6)</f>
        <v>0.996</v>
      </c>
      <c r="DC419">
        <f>ROUND((ROUND(AT419*AG419,2)*1.2),6)</f>
        <v>0.156</v>
      </c>
      <c r="DD419" t="s">
        <v>3</v>
      </c>
      <c r="DE419" t="s">
        <v>3</v>
      </c>
      <c r="DF419">
        <f t="shared" si="165"/>
        <v>0</v>
      </c>
      <c r="DG419">
        <f>ROUND(ROUND(AF419*AJ419,2)*CX419,2)</f>
        <v>16</v>
      </c>
      <c r="DH419">
        <f>ROUND(ROUND(AG419*AK419,2)*CX419,2)</f>
        <v>8.02</v>
      </c>
      <c r="DI419">
        <f t="shared" si="155"/>
        <v>0</v>
      </c>
      <c r="DJ419">
        <f>DG419</f>
        <v>16</v>
      </c>
      <c r="DK419">
        <v>0</v>
      </c>
      <c r="DL419" t="s">
        <v>658</v>
      </c>
      <c r="DM419">
        <v>0</v>
      </c>
      <c r="DN419" t="s">
        <v>653</v>
      </c>
      <c r="DO419">
        <v>12.62</v>
      </c>
    </row>
    <row r="420" spans="1:119" x14ac:dyDescent="0.2">
      <c r="A420">
        <f>ROW(Source!A267)</f>
        <v>267</v>
      </c>
      <c r="B420">
        <v>55929115</v>
      </c>
      <c r="C420">
        <v>55930167</v>
      </c>
      <c r="D420">
        <v>55490263</v>
      </c>
      <c r="E420">
        <v>1</v>
      </c>
      <c r="F420">
        <v>1</v>
      </c>
      <c r="G420">
        <v>1081</v>
      </c>
      <c r="H420">
        <v>2</v>
      </c>
      <c r="I420" t="s">
        <v>722</v>
      </c>
      <c r="J420" t="s">
        <v>723</v>
      </c>
      <c r="K420" t="s">
        <v>724</v>
      </c>
      <c r="L420">
        <v>1368</v>
      </c>
      <c r="N420">
        <v>1011</v>
      </c>
      <c r="O420" t="s">
        <v>657</v>
      </c>
      <c r="P420" t="s">
        <v>657</v>
      </c>
      <c r="Q420">
        <v>1</v>
      </c>
      <c r="W420">
        <v>0</v>
      </c>
      <c r="X420">
        <v>-1895752648</v>
      </c>
      <c r="Y420">
        <f>(AT420*1.2)</f>
        <v>22.344000000000001</v>
      </c>
      <c r="AA420">
        <v>0</v>
      </c>
      <c r="AB420">
        <v>7.71</v>
      </c>
      <c r="AC420">
        <v>0</v>
      </c>
      <c r="AD420">
        <v>0</v>
      </c>
      <c r="AE420">
        <v>0</v>
      </c>
      <c r="AF420">
        <v>0.77</v>
      </c>
      <c r="AG420">
        <v>0</v>
      </c>
      <c r="AH420">
        <v>0</v>
      </c>
      <c r="AI420">
        <v>1</v>
      </c>
      <c r="AJ420">
        <v>9.56</v>
      </c>
      <c r="AK420">
        <v>1</v>
      </c>
      <c r="AL420">
        <v>1</v>
      </c>
      <c r="AM420">
        <v>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18.62</v>
      </c>
      <c r="AU420" t="s">
        <v>63</v>
      </c>
      <c r="AV420">
        <v>0</v>
      </c>
      <c r="AW420">
        <v>2</v>
      </c>
      <c r="AX420">
        <v>55930170</v>
      </c>
      <c r="AY420">
        <v>1</v>
      </c>
      <c r="AZ420">
        <v>0</v>
      </c>
      <c r="BA420">
        <v>498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f>ROUND(Y420*Source!I267*DO420,9)</f>
        <v>0</v>
      </c>
      <c r="CX420">
        <f>ROUND(Y420*Source!I267,9)</f>
        <v>21.003360000000001</v>
      </c>
      <c r="CY420">
        <f>AB420</f>
        <v>7.71</v>
      </c>
      <c r="CZ420">
        <f>AF420</f>
        <v>0.77</v>
      </c>
      <c r="DA420">
        <f>AJ420</f>
        <v>9.56</v>
      </c>
      <c r="DB420">
        <f>ROUND((ROUND(AT420*CZ420,2)*1.2),6)</f>
        <v>17.207999999999998</v>
      </c>
      <c r="DC420">
        <f>ROUND((ROUND(AT420*AG420,2)*1.2),6)</f>
        <v>0</v>
      </c>
      <c r="DD420" t="s">
        <v>3</v>
      </c>
      <c r="DE420" t="s">
        <v>3</v>
      </c>
      <c r="DF420">
        <f t="shared" si="165"/>
        <v>0</v>
      </c>
      <c r="DG420">
        <f>ROUND(ROUND(AF420*AJ420,2)*CX420,2)</f>
        <v>154.58000000000001</v>
      </c>
      <c r="DH420">
        <f t="shared" ref="DH420:DH451" si="168">ROUND(ROUND(AG420,2)*CX420,2)</f>
        <v>0</v>
      </c>
      <c r="DI420">
        <f t="shared" si="155"/>
        <v>0</v>
      </c>
      <c r="DJ420">
        <f>DG420</f>
        <v>154.58000000000001</v>
      </c>
      <c r="DK420">
        <v>0</v>
      </c>
      <c r="DL420" t="s">
        <v>3</v>
      </c>
      <c r="DM420">
        <v>0</v>
      </c>
      <c r="DN420" t="s">
        <v>3</v>
      </c>
      <c r="DO420">
        <v>0</v>
      </c>
    </row>
    <row r="421" spans="1:119" x14ac:dyDescent="0.2">
      <c r="A421">
        <f>ROW(Source!A267)</f>
        <v>267</v>
      </c>
      <c r="B421">
        <v>55929115</v>
      </c>
      <c r="C421">
        <v>55930167</v>
      </c>
      <c r="D421">
        <v>55459237</v>
      </c>
      <c r="E421">
        <v>1</v>
      </c>
      <c r="F421">
        <v>1</v>
      </c>
      <c r="G421">
        <v>1081</v>
      </c>
      <c r="H421">
        <v>3</v>
      </c>
      <c r="I421" t="s">
        <v>725</v>
      </c>
      <c r="J421" t="s">
        <v>726</v>
      </c>
      <c r="K421" t="s">
        <v>727</v>
      </c>
      <c r="L421">
        <v>1339</v>
      </c>
      <c r="N421">
        <v>1007</v>
      </c>
      <c r="O421" t="s">
        <v>728</v>
      </c>
      <c r="P421" t="s">
        <v>728</v>
      </c>
      <c r="Q421">
        <v>1</v>
      </c>
      <c r="W421">
        <v>0</v>
      </c>
      <c r="X421">
        <v>-1622585150</v>
      </c>
      <c r="Y421">
        <f>(AT421*1)</f>
        <v>3.2000000000000002E-3</v>
      </c>
      <c r="AA421">
        <v>54.79</v>
      </c>
      <c r="AB421">
        <v>0</v>
      </c>
      <c r="AC421">
        <v>0</v>
      </c>
      <c r="AD421">
        <v>0</v>
      </c>
      <c r="AE421">
        <v>7.07</v>
      </c>
      <c r="AF421">
        <v>0</v>
      </c>
      <c r="AG421">
        <v>0</v>
      </c>
      <c r="AH421">
        <v>0</v>
      </c>
      <c r="AI421">
        <v>7.75</v>
      </c>
      <c r="AJ421">
        <v>1</v>
      </c>
      <c r="AK421">
        <v>1</v>
      </c>
      <c r="AL421">
        <v>1</v>
      </c>
      <c r="AM421">
        <v>2</v>
      </c>
      <c r="AN421">
        <v>0</v>
      </c>
      <c r="AO421">
        <v>1</v>
      </c>
      <c r="AP421">
        <v>1</v>
      </c>
      <c r="AQ421">
        <v>0</v>
      </c>
      <c r="AR421">
        <v>0</v>
      </c>
      <c r="AS421" t="s">
        <v>3</v>
      </c>
      <c r="AT421">
        <v>3.2000000000000002E-3</v>
      </c>
      <c r="AU421" t="s">
        <v>62</v>
      </c>
      <c r="AV421">
        <v>0</v>
      </c>
      <c r="AW421">
        <v>2</v>
      </c>
      <c r="AX421">
        <v>55930171</v>
      </c>
      <c r="AY421">
        <v>1</v>
      </c>
      <c r="AZ421">
        <v>0</v>
      </c>
      <c r="BA421">
        <v>499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v>0</v>
      </c>
      <c r="CX421">
        <f>ROUND(Y421*Source!I267,9)</f>
        <v>3.0079999999999998E-3</v>
      </c>
      <c r="CY421">
        <f>AA421</f>
        <v>54.79</v>
      </c>
      <c r="CZ421">
        <f>AE421</f>
        <v>7.07</v>
      </c>
      <c r="DA421">
        <f>AI421</f>
        <v>7.75</v>
      </c>
      <c r="DB421">
        <f>ROUND((ROUND(AT421*CZ421,2)*1),6)</f>
        <v>0.02</v>
      </c>
      <c r="DC421">
        <f>ROUND((ROUND(AT421*AG421,2)*1),6)</f>
        <v>0</v>
      </c>
      <c r="DD421" t="s">
        <v>3</v>
      </c>
      <c r="DE421" t="s">
        <v>3</v>
      </c>
      <c r="DF421">
        <f>ROUND(ROUND(AE421*AI421,2)*CX421,2)</f>
        <v>0.16</v>
      </c>
      <c r="DG421">
        <f t="shared" ref="DG421:DG452" si="169">ROUND(ROUND(AF421,2)*CX421,2)</f>
        <v>0</v>
      </c>
      <c r="DH421">
        <f t="shared" si="168"/>
        <v>0</v>
      </c>
      <c r="DI421">
        <f t="shared" si="155"/>
        <v>0</v>
      </c>
      <c r="DJ421">
        <f>DF421</f>
        <v>0.16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">
      <c r="A422">
        <f>ROW(Source!A267)</f>
        <v>267</v>
      </c>
      <c r="B422">
        <v>55929115</v>
      </c>
      <c r="C422">
        <v>55930167</v>
      </c>
      <c r="D422">
        <v>55481516</v>
      </c>
      <c r="E422">
        <v>1</v>
      </c>
      <c r="F422">
        <v>1</v>
      </c>
      <c r="G422">
        <v>1081</v>
      </c>
      <c r="H422">
        <v>3</v>
      </c>
      <c r="I422" t="s">
        <v>397</v>
      </c>
      <c r="J422" t="s">
        <v>400</v>
      </c>
      <c r="K422" t="s">
        <v>398</v>
      </c>
      <c r="L422">
        <v>1356</v>
      </c>
      <c r="N422">
        <v>1010</v>
      </c>
      <c r="O422" t="s">
        <v>399</v>
      </c>
      <c r="P422" t="s">
        <v>399</v>
      </c>
      <c r="Q422">
        <v>1000</v>
      </c>
      <c r="W422">
        <v>0</v>
      </c>
      <c r="X422">
        <v>-2118310231</v>
      </c>
      <c r="Y422">
        <f>(AT422*1)</f>
        <v>0.10199999999999999</v>
      </c>
      <c r="AA422">
        <v>52817.91</v>
      </c>
      <c r="AB422">
        <v>0</v>
      </c>
      <c r="AC422">
        <v>0</v>
      </c>
      <c r="AD422">
        <v>0</v>
      </c>
      <c r="AE422">
        <v>3906.65</v>
      </c>
      <c r="AF422">
        <v>0</v>
      </c>
      <c r="AG422">
        <v>0</v>
      </c>
      <c r="AH422">
        <v>0</v>
      </c>
      <c r="AI422">
        <v>13.52</v>
      </c>
      <c r="AJ422">
        <v>1</v>
      </c>
      <c r="AK422">
        <v>1</v>
      </c>
      <c r="AL422">
        <v>1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  <c r="AS422" t="s">
        <v>3</v>
      </c>
      <c r="AT422">
        <v>0.10199999999999999</v>
      </c>
      <c r="AU422" t="s">
        <v>62</v>
      </c>
      <c r="AV422">
        <v>0</v>
      </c>
      <c r="AW422">
        <v>1</v>
      </c>
      <c r="AX422">
        <v>-1</v>
      </c>
      <c r="AY422">
        <v>0</v>
      </c>
      <c r="AZ422">
        <v>0</v>
      </c>
      <c r="BA422" t="s">
        <v>3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ROUND(Y422*Source!I267,9)</f>
        <v>9.5880000000000007E-2</v>
      </c>
      <c r="CY422">
        <f>AA422</f>
        <v>52817.91</v>
      </c>
      <c r="CZ422">
        <f>AE422</f>
        <v>3906.65</v>
      </c>
      <c r="DA422">
        <f>AI422</f>
        <v>13.52</v>
      </c>
      <c r="DB422">
        <f>ROUND((ROUND(AT422*CZ422,2)*1),6)</f>
        <v>398.48</v>
      </c>
      <c r="DC422">
        <f>ROUND((ROUND(AT422*AG422,2)*1),6)</f>
        <v>0</v>
      </c>
      <c r="DD422" t="s">
        <v>3</v>
      </c>
      <c r="DE422" t="s">
        <v>3</v>
      </c>
      <c r="DF422">
        <f>ROUND(ROUND(AE422*AI422,2)*CX422,2)</f>
        <v>5064.18</v>
      </c>
      <c r="DG422">
        <f t="shared" si="169"/>
        <v>0</v>
      </c>
      <c r="DH422">
        <f t="shared" si="168"/>
        <v>0</v>
      </c>
      <c r="DI422">
        <f t="shared" si="155"/>
        <v>0</v>
      </c>
      <c r="DJ422">
        <f>DF422</f>
        <v>5064.18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">
      <c r="A423">
        <f>ROW(Source!A267)</f>
        <v>267</v>
      </c>
      <c r="B423">
        <v>55929115</v>
      </c>
      <c r="C423">
        <v>55930167</v>
      </c>
      <c r="D423">
        <v>55466860</v>
      </c>
      <c r="E423">
        <v>1</v>
      </c>
      <c r="F423">
        <v>1</v>
      </c>
      <c r="G423">
        <v>1081</v>
      </c>
      <c r="H423">
        <v>3</v>
      </c>
      <c r="I423" t="s">
        <v>729</v>
      </c>
      <c r="J423" t="s">
        <v>730</v>
      </c>
      <c r="K423" t="s">
        <v>1251</v>
      </c>
      <c r="L423">
        <v>1346</v>
      </c>
      <c r="N423">
        <v>1009</v>
      </c>
      <c r="O423" t="s">
        <v>175</v>
      </c>
      <c r="P423" t="s">
        <v>175</v>
      </c>
      <c r="Q423">
        <v>1</v>
      </c>
      <c r="W423">
        <v>0</v>
      </c>
      <c r="X423">
        <v>-28009815</v>
      </c>
      <c r="Y423">
        <f>(AT423*1)</f>
        <v>4.5659999999999998</v>
      </c>
      <c r="AA423">
        <v>14.36</v>
      </c>
      <c r="AB423">
        <v>0</v>
      </c>
      <c r="AC423">
        <v>0</v>
      </c>
      <c r="AD423">
        <v>0</v>
      </c>
      <c r="AE423">
        <v>3.17</v>
      </c>
      <c r="AF423">
        <v>0</v>
      </c>
      <c r="AG423">
        <v>0</v>
      </c>
      <c r="AH423">
        <v>0</v>
      </c>
      <c r="AI423">
        <v>4.53</v>
      </c>
      <c r="AJ423">
        <v>1</v>
      </c>
      <c r="AK423">
        <v>1</v>
      </c>
      <c r="AL423">
        <v>1</v>
      </c>
      <c r="AM423">
        <v>2</v>
      </c>
      <c r="AN423">
        <v>0</v>
      </c>
      <c r="AO423">
        <v>1</v>
      </c>
      <c r="AP423">
        <v>1</v>
      </c>
      <c r="AQ423">
        <v>0</v>
      </c>
      <c r="AR423">
        <v>0</v>
      </c>
      <c r="AS423" t="s">
        <v>3</v>
      </c>
      <c r="AT423">
        <v>4.5659999999999998</v>
      </c>
      <c r="AU423" t="s">
        <v>62</v>
      </c>
      <c r="AV423">
        <v>0</v>
      </c>
      <c r="AW423">
        <v>2</v>
      </c>
      <c r="AX423">
        <v>55930172</v>
      </c>
      <c r="AY423">
        <v>1</v>
      </c>
      <c r="AZ423">
        <v>0</v>
      </c>
      <c r="BA423">
        <v>500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v>0</v>
      </c>
      <c r="CX423">
        <f>ROUND(Y423*Source!I267,9)</f>
        <v>4.2920400000000001</v>
      </c>
      <c r="CY423">
        <f>AA423</f>
        <v>14.36</v>
      </c>
      <c r="CZ423">
        <f>AE423</f>
        <v>3.17</v>
      </c>
      <c r="DA423">
        <f>AI423</f>
        <v>4.53</v>
      </c>
      <c r="DB423">
        <f>ROUND((ROUND(AT423*CZ423,2)*1),6)</f>
        <v>14.47</v>
      </c>
      <c r="DC423">
        <f>ROUND((ROUND(AT423*AG423,2)*1),6)</f>
        <v>0</v>
      </c>
      <c r="DD423" t="s">
        <v>3</v>
      </c>
      <c r="DE423" t="s">
        <v>3</v>
      </c>
      <c r="DF423">
        <f>ROUND(ROUND(AE423*AI423,2)*CX423,2)</f>
        <v>61.63</v>
      </c>
      <c r="DG423">
        <f t="shared" si="169"/>
        <v>0</v>
      </c>
      <c r="DH423">
        <f t="shared" si="168"/>
        <v>0</v>
      </c>
      <c r="DI423">
        <f t="shared" si="155"/>
        <v>0</v>
      </c>
      <c r="DJ423">
        <f>DF423</f>
        <v>61.63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">
      <c r="A424">
        <f>ROW(Source!A267)</f>
        <v>267</v>
      </c>
      <c r="B424">
        <v>55929115</v>
      </c>
      <c r="C424">
        <v>55930167</v>
      </c>
      <c r="D424">
        <v>55469280</v>
      </c>
      <c r="E424">
        <v>1</v>
      </c>
      <c r="F424">
        <v>1</v>
      </c>
      <c r="G424">
        <v>1081</v>
      </c>
      <c r="H424">
        <v>3</v>
      </c>
      <c r="I424" t="s">
        <v>732</v>
      </c>
      <c r="J424" t="s">
        <v>733</v>
      </c>
      <c r="K424" t="s">
        <v>734</v>
      </c>
      <c r="L424">
        <v>1354</v>
      </c>
      <c r="N424">
        <v>1010</v>
      </c>
      <c r="O424" t="s">
        <v>268</v>
      </c>
      <c r="P424" t="s">
        <v>268</v>
      </c>
      <c r="Q424">
        <v>1</v>
      </c>
      <c r="W424">
        <v>0</v>
      </c>
      <c r="X424">
        <v>995337843</v>
      </c>
      <c r="Y424">
        <f>(AT424*1)</f>
        <v>1.946</v>
      </c>
      <c r="AA424">
        <v>2201.91</v>
      </c>
      <c r="AB424">
        <v>0</v>
      </c>
      <c r="AC424">
        <v>0</v>
      </c>
      <c r="AD424">
        <v>0</v>
      </c>
      <c r="AE424">
        <v>780.82</v>
      </c>
      <c r="AF424">
        <v>0</v>
      </c>
      <c r="AG424">
        <v>0</v>
      </c>
      <c r="AH424">
        <v>0</v>
      </c>
      <c r="AI424">
        <v>2.82</v>
      </c>
      <c r="AJ424">
        <v>1</v>
      </c>
      <c r="AK424">
        <v>1</v>
      </c>
      <c r="AL424">
        <v>1</v>
      </c>
      <c r="AM424">
        <v>2</v>
      </c>
      <c r="AN424">
        <v>0</v>
      </c>
      <c r="AO424">
        <v>1</v>
      </c>
      <c r="AP424">
        <v>1</v>
      </c>
      <c r="AQ424">
        <v>0</v>
      </c>
      <c r="AR424">
        <v>0</v>
      </c>
      <c r="AS424" t="s">
        <v>3</v>
      </c>
      <c r="AT424">
        <v>1.946</v>
      </c>
      <c r="AU424" t="s">
        <v>62</v>
      </c>
      <c r="AV424">
        <v>0</v>
      </c>
      <c r="AW424">
        <v>2</v>
      </c>
      <c r="AX424">
        <v>55930173</v>
      </c>
      <c r="AY424">
        <v>1</v>
      </c>
      <c r="AZ424">
        <v>0</v>
      </c>
      <c r="BA424">
        <v>501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ROUND(Y424*Source!I267,9)</f>
        <v>1.82924</v>
      </c>
      <c r="CY424">
        <f>AA424</f>
        <v>2201.91</v>
      </c>
      <c r="CZ424">
        <f>AE424</f>
        <v>780.82</v>
      </c>
      <c r="DA424">
        <f>AI424</f>
        <v>2.82</v>
      </c>
      <c r="DB424">
        <f>ROUND((ROUND(AT424*CZ424,2)*1),6)</f>
        <v>1519.48</v>
      </c>
      <c r="DC424">
        <f>ROUND((ROUND(AT424*AG424,2)*1),6)</f>
        <v>0</v>
      </c>
      <c r="DD424" t="s">
        <v>3</v>
      </c>
      <c r="DE424" t="s">
        <v>3</v>
      </c>
      <c r="DF424">
        <f>ROUND(ROUND(AE424*AI424,2)*CX424,2)</f>
        <v>4027.82</v>
      </c>
      <c r="DG424">
        <f t="shared" si="169"/>
        <v>0</v>
      </c>
      <c r="DH424">
        <f t="shared" si="168"/>
        <v>0</v>
      </c>
      <c r="DI424">
        <f t="shared" si="155"/>
        <v>0</v>
      </c>
      <c r="DJ424">
        <f>DF424</f>
        <v>4027.82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">
      <c r="A425">
        <f>ROW(Source!A270)</f>
        <v>270</v>
      </c>
      <c r="B425">
        <v>55929113</v>
      </c>
      <c r="C425">
        <v>55930176</v>
      </c>
      <c r="D425">
        <v>55424304</v>
      </c>
      <c r="E425">
        <v>1081</v>
      </c>
      <c r="F425">
        <v>1</v>
      </c>
      <c r="G425">
        <v>1081</v>
      </c>
      <c r="H425">
        <v>1</v>
      </c>
      <c r="I425" t="s">
        <v>651</v>
      </c>
      <c r="J425" t="s">
        <v>3</v>
      </c>
      <c r="K425" t="s">
        <v>652</v>
      </c>
      <c r="L425">
        <v>1191</v>
      </c>
      <c r="N425">
        <v>1013</v>
      </c>
      <c r="O425" t="s">
        <v>653</v>
      </c>
      <c r="P425" t="s">
        <v>653</v>
      </c>
      <c r="Q425">
        <v>1</v>
      </c>
      <c r="W425">
        <v>0</v>
      </c>
      <c r="X425">
        <v>476480486</v>
      </c>
      <c r="Y425">
        <f>(AT425*1.2)</f>
        <v>1.2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-2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1</v>
      </c>
      <c r="AU425" t="s">
        <v>63</v>
      </c>
      <c r="AV425">
        <v>1</v>
      </c>
      <c r="AW425">
        <v>2</v>
      </c>
      <c r="AX425">
        <v>55930177</v>
      </c>
      <c r="AY425">
        <v>1</v>
      </c>
      <c r="AZ425">
        <v>0</v>
      </c>
      <c r="BA425">
        <v>503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U425">
        <f>ROUND(AT425*Source!I270*AH425*AL425,2)</f>
        <v>0</v>
      </c>
      <c r="CV425">
        <f>ROUND(Y425*Source!I270,9)</f>
        <v>153.6</v>
      </c>
      <c r="CW425">
        <v>0</v>
      </c>
      <c r="CX425">
        <f>ROUND(Y425*Source!I270,9)</f>
        <v>153.6</v>
      </c>
      <c r="CY425">
        <f>AD425</f>
        <v>0</v>
      </c>
      <c r="CZ425">
        <f>AH425</f>
        <v>0</v>
      </c>
      <c r="DA425">
        <f>AL425</f>
        <v>1</v>
      </c>
      <c r="DB425">
        <f>ROUND((ROUND(AT425*CZ425,2)*1.2),6)</f>
        <v>0</v>
      </c>
      <c r="DC425">
        <f>ROUND((ROUND(AT425*AG425,2)*1.2),6)</f>
        <v>0</v>
      </c>
      <c r="DD425" t="s">
        <v>3</v>
      </c>
      <c r="DE425" t="s">
        <v>3</v>
      </c>
      <c r="DF425">
        <f t="shared" ref="DF425:DF433" si="170">ROUND(ROUND(AE425,2)*CX425,2)</f>
        <v>0</v>
      </c>
      <c r="DG425">
        <f t="shared" si="169"/>
        <v>0</v>
      </c>
      <c r="DH425">
        <f t="shared" si="168"/>
        <v>0</v>
      </c>
      <c r="DI425">
        <f t="shared" si="155"/>
        <v>0</v>
      </c>
      <c r="DJ425">
        <f>DI425</f>
        <v>0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">
      <c r="A426">
        <f>ROW(Source!A270)</f>
        <v>270</v>
      </c>
      <c r="B426">
        <v>55929113</v>
      </c>
      <c r="C426">
        <v>55930176</v>
      </c>
      <c r="D426">
        <v>55460546</v>
      </c>
      <c r="E426">
        <v>1</v>
      </c>
      <c r="F426">
        <v>1</v>
      </c>
      <c r="G426">
        <v>1081</v>
      </c>
      <c r="H426">
        <v>3</v>
      </c>
      <c r="I426" t="s">
        <v>814</v>
      </c>
      <c r="J426" t="s">
        <v>815</v>
      </c>
      <c r="K426" t="s">
        <v>816</v>
      </c>
      <c r="L426">
        <v>1255</v>
      </c>
      <c r="N426">
        <v>1013</v>
      </c>
      <c r="O426" t="s">
        <v>817</v>
      </c>
      <c r="P426" t="s">
        <v>817</v>
      </c>
      <c r="Q426">
        <v>1</v>
      </c>
      <c r="W426">
        <v>0</v>
      </c>
      <c r="X426">
        <v>-1398468845</v>
      </c>
      <c r="Y426">
        <f t="shared" ref="Y426:Y432" si="171">(AT426*1)</f>
        <v>1.2E-2</v>
      </c>
      <c r="AA426">
        <v>0.42</v>
      </c>
      <c r="AB426">
        <v>0</v>
      </c>
      <c r="AC426">
        <v>0</v>
      </c>
      <c r="AD426">
        <v>0</v>
      </c>
      <c r="AE426">
        <v>0.42</v>
      </c>
      <c r="AF426">
        <v>0</v>
      </c>
      <c r="AG426">
        <v>0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-2</v>
      </c>
      <c r="AN426">
        <v>0</v>
      </c>
      <c r="AO426">
        <v>1</v>
      </c>
      <c r="AP426">
        <v>1</v>
      </c>
      <c r="AQ426">
        <v>0</v>
      </c>
      <c r="AR426">
        <v>0</v>
      </c>
      <c r="AS426" t="s">
        <v>3</v>
      </c>
      <c r="AT426">
        <v>1.2E-2</v>
      </c>
      <c r="AU426" t="s">
        <v>62</v>
      </c>
      <c r="AV426">
        <v>0</v>
      </c>
      <c r="AW426">
        <v>2</v>
      </c>
      <c r="AX426">
        <v>55930178</v>
      </c>
      <c r="AY426">
        <v>1</v>
      </c>
      <c r="AZ426">
        <v>0</v>
      </c>
      <c r="BA426">
        <v>504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v>0</v>
      </c>
      <c r="CX426">
        <f>ROUND(Y426*Source!I270,9)</f>
        <v>1.536</v>
      </c>
      <c r="CY426">
        <f t="shared" ref="CY426:CY432" si="172">AA426</f>
        <v>0.42</v>
      </c>
      <c r="CZ426">
        <f t="shared" ref="CZ426:CZ432" si="173">AE426</f>
        <v>0.42</v>
      </c>
      <c r="DA426">
        <f t="shared" ref="DA426:DA432" si="174">AI426</f>
        <v>1</v>
      </c>
      <c r="DB426">
        <f t="shared" ref="DB426:DB432" si="175">ROUND((ROUND(AT426*CZ426,2)*1),6)</f>
        <v>0.01</v>
      </c>
      <c r="DC426">
        <f t="shared" ref="DC426:DC432" si="176">ROUND((ROUND(AT426*AG426,2)*1),6)</f>
        <v>0</v>
      </c>
      <c r="DD426" t="s">
        <v>3</v>
      </c>
      <c r="DE426" t="s">
        <v>3</v>
      </c>
      <c r="DF426">
        <f t="shared" si="170"/>
        <v>0.65</v>
      </c>
      <c r="DG426">
        <f t="shared" si="169"/>
        <v>0</v>
      </c>
      <c r="DH426">
        <f t="shared" si="168"/>
        <v>0</v>
      </c>
      <c r="DI426">
        <f t="shared" si="155"/>
        <v>0</v>
      </c>
      <c r="DJ426">
        <f t="shared" ref="DJ426:DJ432" si="177">DF426</f>
        <v>0.65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">
      <c r="A427">
        <f>ROW(Source!A270)</f>
        <v>270</v>
      </c>
      <c r="B427">
        <v>55929113</v>
      </c>
      <c r="C427">
        <v>55930176</v>
      </c>
      <c r="D427">
        <v>55461230</v>
      </c>
      <c r="E427">
        <v>1</v>
      </c>
      <c r="F427">
        <v>1</v>
      </c>
      <c r="G427">
        <v>1081</v>
      </c>
      <c r="H427">
        <v>3</v>
      </c>
      <c r="I427" t="s">
        <v>668</v>
      </c>
      <c r="J427" t="s">
        <v>669</v>
      </c>
      <c r="K427" t="s">
        <v>670</v>
      </c>
      <c r="L427">
        <v>1346</v>
      </c>
      <c r="N427">
        <v>1009</v>
      </c>
      <c r="O427" t="s">
        <v>175</v>
      </c>
      <c r="P427" t="s">
        <v>175</v>
      </c>
      <c r="Q427">
        <v>1</v>
      </c>
      <c r="W427">
        <v>0</v>
      </c>
      <c r="X427">
        <v>1561715650</v>
      </c>
      <c r="Y427">
        <f t="shared" si="171"/>
        <v>2E-3</v>
      </c>
      <c r="AA427">
        <v>15.11</v>
      </c>
      <c r="AB427">
        <v>0</v>
      </c>
      <c r="AC427">
        <v>0</v>
      </c>
      <c r="AD427">
        <v>0</v>
      </c>
      <c r="AE427">
        <v>15.11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-2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2E-3</v>
      </c>
      <c r="AU427" t="s">
        <v>62</v>
      </c>
      <c r="AV427">
        <v>0</v>
      </c>
      <c r="AW427">
        <v>2</v>
      </c>
      <c r="AX427">
        <v>55930179</v>
      </c>
      <c r="AY427">
        <v>1</v>
      </c>
      <c r="AZ427">
        <v>0</v>
      </c>
      <c r="BA427">
        <v>505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V427">
        <v>0</v>
      </c>
      <c r="CW427">
        <v>0</v>
      </c>
      <c r="CX427">
        <f>ROUND(Y427*Source!I270,9)</f>
        <v>0.25600000000000001</v>
      </c>
      <c r="CY427">
        <f t="shared" si="172"/>
        <v>15.11</v>
      </c>
      <c r="CZ427">
        <f t="shared" si="173"/>
        <v>15.11</v>
      </c>
      <c r="DA427">
        <f t="shared" si="174"/>
        <v>1</v>
      </c>
      <c r="DB427">
        <f t="shared" si="175"/>
        <v>0.03</v>
      </c>
      <c r="DC427">
        <f t="shared" si="176"/>
        <v>0</v>
      </c>
      <c r="DD427" t="s">
        <v>3</v>
      </c>
      <c r="DE427" t="s">
        <v>3</v>
      </c>
      <c r="DF427">
        <f t="shared" si="170"/>
        <v>3.87</v>
      </c>
      <c r="DG427">
        <f t="shared" si="169"/>
        <v>0</v>
      </c>
      <c r="DH427">
        <f t="shared" si="168"/>
        <v>0</v>
      </c>
      <c r="DI427">
        <f t="shared" si="155"/>
        <v>0</v>
      </c>
      <c r="DJ427">
        <f t="shared" si="177"/>
        <v>3.87</v>
      </c>
      <c r="DK427">
        <v>0</v>
      </c>
      <c r="DL427" t="s">
        <v>3</v>
      </c>
      <c r="DM427">
        <v>0</v>
      </c>
      <c r="DN427" t="s">
        <v>3</v>
      </c>
      <c r="DO427">
        <v>0</v>
      </c>
    </row>
    <row r="428" spans="1:119" x14ac:dyDescent="0.2">
      <c r="A428">
        <f>ROW(Source!A270)</f>
        <v>270</v>
      </c>
      <c r="B428">
        <v>55929113</v>
      </c>
      <c r="C428">
        <v>55930176</v>
      </c>
      <c r="D428">
        <v>55459792</v>
      </c>
      <c r="E428">
        <v>1</v>
      </c>
      <c r="F428">
        <v>1</v>
      </c>
      <c r="G428">
        <v>1081</v>
      </c>
      <c r="H428">
        <v>3</v>
      </c>
      <c r="I428" t="s">
        <v>818</v>
      </c>
      <c r="J428" t="s">
        <v>819</v>
      </c>
      <c r="K428" t="s">
        <v>820</v>
      </c>
      <c r="L428">
        <v>1348</v>
      </c>
      <c r="N428">
        <v>1009</v>
      </c>
      <c r="O428" t="s">
        <v>538</v>
      </c>
      <c r="P428" t="s">
        <v>538</v>
      </c>
      <c r="Q428">
        <v>1000</v>
      </c>
      <c r="W428">
        <v>0</v>
      </c>
      <c r="X428">
        <v>114569696</v>
      </c>
      <c r="Y428">
        <f t="shared" si="171"/>
        <v>1.0000000000000001E-5</v>
      </c>
      <c r="AA428">
        <v>60960.43</v>
      </c>
      <c r="AB428">
        <v>0</v>
      </c>
      <c r="AC428">
        <v>0</v>
      </c>
      <c r="AD428">
        <v>0</v>
      </c>
      <c r="AE428">
        <v>60960.43</v>
      </c>
      <c r="AF428">
        <v>0</v>
      </c>
      <c r="AG428">
        <v>0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-2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1.0000000000000001E-5</v>
      </c>
      <c r="AU428" t="s">
        <v>62</v>
      </c>
      <c r="AV428">
        <v>0</v>
      </c>
      <c r="AW428">
        <v>2</v>
      </c>
      <c r="AX428">
        <v>55930180</v>
      </c>
      <c r="AY428">
        <v>1</v>
      </c>
      <c r="AZ428">
        <v>0</v>
      </c>
      <c r="BA428">
        <v>506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v>0</v>
      </c>
      <c r="CX428">
        <f>ROUND(Y428*Source!I270,9)</f>
        <v>1.2800000000000001E-3</v>
      </c>
      <c r="CY428">
        <f t="shared" si="172"/>
        <v>60960.43</v>
      </c>
      <c r="CZ428">
        <f t="shared" si="173"/>
        <v>60960.43</v>
      </c>
      <c r="DA428">
        <f t="shared" si="174"/>
        <v>1</v>
      </c>
      <c r="DB428">
        <f t="shared" si="175"/>
        <v>0.61</v>
      </c>
      <c r="DC428">
        <f t="shared" si="176"/>
        <v>0</v>
      </c>
      <c r="DD428" t="s">
        <v>3</v>
      </c>
      <c r="DE428" t="s">
        <v>3</v>
      </c>
      <c r="DF428">
        <f t="shared" si="170"/>
        <v>78.03</v>
      </c>
      <c r="DG428">
        <f t="shared" si="169"/>
        <v>0</v>
      </c>
      <c r="DH428">
        <f t="shared" si="168"/>
        <v>0</v>
      </c>
      <c r="DI428">
        <f t="shared" si="155"/>
        <v>0</v>
      </c>
      <c r="DJ428">
        <f t="shared" si="177"/>
        <v>78.03</v>
      </c>
      <c r="DK428">
        <v>0</v>
      </c>
      <c r="DL428" t="s">
        <v>3</v>
      </c>
      <c r="DM428">
        <v>0</v>
      </c>
      <c r="DN428" t="s">
        <v>3</v>
      </c>
      <c r="DO428">
        <v>0</v>
      </c>
    </row>
    <row r="429" spans="1:119" x14ac:dyDescent="0.2">
      <c r="A429">
        <f>ROW(Source!A270)</f>
        <v>270</v>
      </c>
      <c r="B429">
        <v>55929113</v>
      </c>
      <c r="C429">
        <v>55930176</v>
      </c>
      <c r="D429">
        <v>55466338</v>
      </c>
      <c r="E429">
        <v>1</v>
      </c>
      <c r="F429">
        <v>1</v>
      </c>
      <c r="G429">
        <v>1081</v>
      </c>
      <c r="H429">
        <v>3</v>
      </c>
      <c r="I429" t="s">
        <v>821</v>
      </c>
      <c r="J429" t="s">
        <v>822</v>
      </c>
      <c r="K429" t="s">
        <v>823</v>
      </c>
      <c r="L429">
        <v>1349</v>
      </c>
      <c r="N429">
        <v>1009</v>
      </c>
      <c r="O429" t="s">
        <v>824</v>
      </c>
      <c r="P429" t="s">
        <v>824</v>
      </c>
      <c r="Q429">
        <v>1E-3</v>
      </c>
      <c r="W429">
        <v>0</v>
      </c>
      <c r="X429">
        <v>-667754050</v>
      </c>
      <c r="Y429">
        <f t="shared" si="171"/>
        <v>2</v>
      </c>
      <c r="AA429">
        <v>7.0000000000000007E-2</v>
      </c>
      <c r="AB429">
        <v>0</v>
      </c>
      <c r="AC429">
        <v>0</v>
      </c>
      <c r="AD429">
        <v>0</v>
      </c>
      <c r="AE429">
        <v>7.0000000000000007E-2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-2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2</v>
      </c>
      <c r="AU429" t="s">
        <v>62</v>
      </c>
      <c r="AV429">
        <v>0</v>
      </c>
      <c r="AW429">
        <v>2</v>
      </c>
      <c r="AX429">
        <v>55930181</v>
      </c>
      <c r="AY429">
        <v>1</v>
      </c>
      <c r="AZ429">
        <v>0</v>
      </c>
      <c r="BA429">
        <v>507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V429">
        <v>0</v>
      </c>
      <c r="CW429">
        <v>0</v>
      </c>
      <c r="CX429">
        <f>ROUND(Y429*Source!I270,9)</f>
        <v>256</v>
      </c>
      <c r="CY429">
        <f t="shared" si="172"/>
        <v>7.0000000000000007E-2</v>
      </c>
      <c r="CZ429">
        <f t="shared" si="173"/>
        <v>7.0000000000000007E-2</v>
      </c>
      <c r="DA429">
        <f t="shared" si="174"/>
        <v>1</v>
      </c>
      <c r="DB429">
        <f t="shared" si="175"/>
        <v>0.14000000000000001</v>
      </c>
      <c r="DC429">
        <f t="shared" si="176"/>
        <v>0</v>
      </c>
      <c r="DD429" t="s">
        <v>3</v>
      </c>
      <c r="DE429" t="s">
        <v>3</v>
      </c>
      <c r="DF429">
        <f t="shared" si="170"/>
        <v>17.920000000000002</v>
      </c>
      <c r="DG429">
        <f t="shared" si="169"/>
        <v>0</v>
      </c>
      <c r="DH429">
        <f t="shared" si="168"/>
        <v>0</v>
      </c>
      <c r="DI429">
        <f t="shared" si="155"/>
        <v>0</v>
      </c>
      <c r="DJ429">
        <f t="shared" si="177"/>
        <v>17.920000000000002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">
      <c r="A430">
        <f>ROW(Source!A270)</f>
        <v>270</v>
      </c>
      <c r="B430">
        <v>55929113</v>
      </c>
      <c r="C430">
        <v>55930176</v>
      </c>
      <c r="D430">
        <v>55477692</v>
      </c>
      <c r="E430">
        <v>1</v>
      </c>
      <c r="F430">
        <v>1</v>
      </c>
      <c r="G430">
        <v>1081</v>
      </c>
      <c r="H430">
        <v>3</v>
      </c>
      <c r="I430" t="s">
        <v>406</v>
      </c>
      <c r="J430" t="s">
        <v>408</v>
      </c>
      <c r="K430" t="s">
        <v>407</v>
      </c>
      <c r="L430">
        <v>1354</v>
      </c>
      <c r="N430">
        <v>1010</v>
      </c>
      <c r="O430" t="s">
        <v>268</v>
      </c>
      <c r="P430" t="s">
        <v>268</v>
      </c>
      <c r="Q430">
        <v>1</v>
      </c>
      <c r="W430">
        <v>0</v>
      </c>
      <c r="X430">
        <v>101613251</v>
      </c>
      <c r="Y430">
        <f t="shared" si="171"/>
        <v>1</v>
      </c>
      <c r="AA430">
        <v>80.400000000000006</v>
      </c>
      <c r="AB430">
        <v>0</v>
      </c>
      <c r="AC430">
        <v>0</v>
      </c>
      <c r="AD430">
        <v>0</v>
      </c>
      <c r="AE430">
        <v>80.400000000000006</v>
      </c>
      <c r="AF430">
        <v>0</v>
      </c>
      <c r="AG430">
        <v>0</v>
      </c>
      <c r="AH430">
        <v>0</v>
      </c>
      <c r="AI430">
        <v>1</v>
      </c>
      <c r="AJ430">
        <v>1</v>
      </c>
      <c r="AK430">
        <v>1</v>
      </c>
      <c r="AL430">
        <v>1</v>
      </c>
      <c r="AM430">
        <v>0</v>
      </c>
      <c r="AN430">
        <v>0</v>
      </c>
      <c r="AO430">
        <v>0</v>
      </c>
      <c r="AP430">
        <v>1</v>
      </c>
      <c r="AQ430">
        <v>0</v>
      </c>
      <c r="AR430">
        <v>0</v>
      </c>
      <c r="AS430" t="s">
        <v>3</v>
      </c>
      <c r="AT430">
        <v>1</v>
      </c>
      <c r="AU430" t="s">
        <v>62</v>
      </c>
      <c r="AV430">
        <v>0</v>
      </c>
      <c r="AW430">
        <v>1</v>
      </c>
      <c r="AX430">
        <v>-1</v>
      </c>
      <c r="AY430">
        <v>0</v>
      </c>
      <c r="AZ430">
        <v>0</v>
      </c>
      <c r="BA430" t="s">
        <v>3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v>0</v>
      </c>
      <c r="CX430">
        <f>ROUND(Y430*Source!I270,9)</f>
        <v>128</v>
      </c>
      <c r="CY430">
        <f t="shared" si="172"/>
        <v>80.400000000000006</v>
      </c>
      <c r="CZ430">
        <f t="shared" si="173"/>
        <v>80.400000000000006</v>
      </c>
      <c r="DA430">
        <f t="shared" si="174"/>
        <v>1</v>
      </c>
      <c r="DB430">
        <f t="shared" si="175"/>
        <v>80.400000000000006</v>
      </c>
      <c r="DC430">
        <f t="shared" si="176"/>
        <v>0</v>
      </c>
      <c r="DD430" t="s">
        <v>3</v>
      </c>
      <c r="DE430" t="s">
        <v>3</v>
      </c>
      <c r="DF430">
        <f t="shared" si="170"/>
        <v>10291.200000000001</v>
      </c>
      <c r="DG430">
        <f t="shared" si="169"/>
        <v>0</v>
      </c>
      <c r="DH430">
        <f t="shared" si="168"/>
        <v>0</v>
      </c>
      <c r="DI430">
        <f t="shared" si="155"/>
        <v>0</v>
      </c>
      <c r="DJ430">
        <f t="shared" si="177"/>
        <v>10291.200000000001</v>
      </c>
      <c r="DK430">
        <v>0</v>
      </c>
      <c r="DL430" t="s">
        <v>3</v>
      </c>
      <c r="DM430">
        <v>0</v>
      </c>
      <c r="DN430" t="s">
        <v>3</v>
      </c>
      <c r="DO430">
        <v>0</v>
      </c>
    </row>
    <row r="431" spans="1:119" x14ac:dyDescent="0.2">
      <c r="A431">
        <f>ROW(Source!A270)</f>
        <v>270</v>
      </c>
      <c r="B431">
        <v>55929113</v>
      </c>
      <c r="C431">
        <v>55930176</v>
      </c>
      <c r="D431">
        <v>55482233</v>
      </c>
      <c r="E431">
        <v>1</v>
      </c>
      <c r="F431">
        <v>1</v>
      </c>
      <c r="G431">
        <v>1081</v>
      </c>
      <c r="H431">
        <v>3</v>
      </c>
      <c r="I431" t="s">
        <v>686</v>
      </c>
      <c r="J431" t="s">
        <v>687</v>
      </c>
      <c r="K431" t="s">
        <v>688</v>
      </c>
      <c r="L431">
        <v>1346</v>
      </c>
      <c r="N431">
        <v>1009</v>
      </c>
      <c r="O431" t="s">
        <v>175</v>
      </c>
      <c r="P431" t="s">
        <v>175</v>
      </c>
      <c r="Q431">
        <v>1</v>
      </c>
      <c r="W431">
        <v>0</v>
      </c>
      <c r="X431">
        <v>1566362712</v>
      </c>
      <c r="Y431">
        <f t="shared" si="171"/>
        <v>1E-3</v>
      </c>
      <c r="AA431">
        <v>493.08</v>
      </c>
      <c r="AB431">
        <v>0</v>
      </c>
      <c r="AC431">
        <v>0</v>
      </c>
      <c r="AD431">
        <v>0</v>
      </c>
      <c r="AE431">
        <v>493.08</v>
      </c>
      <c r="AF431">
        <v>0</v>
      </c>
      <c r="AG431">
        <v>0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-2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1E-3</v>
      </c>
      <c r="AU431" t="s">
        <v>62</v>
      </c>
      <c r="AV431">
        <v>0</v>
      </c>
      <c r="AW431">
        <v>2</v>
      </c>
      <c r="AX431">
        <v>55930182</v>
      </c>
      <c r="AY431">
        <v>1</v>
      </c>
      <c r="AZ431">
        <v>0</v>
      </c>
      <c r="BA431">
        <v>508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V431">
        <v>0</v>
      </c>
      <c r="CW431">
        <v>0</v>
      </c>
      <c r="CX431">
        <f>ROUND(Y431*Source!I270,9)</f>
        <v>0.128</v>
      </c>
      <c r="CY431">
        <f t="shared" si="172"/>
        <v>493.08</v>
      </c>
      <c r="CZ431">
        <f t="shared" si="173"/>
        <v>493.08</v>
      </c>
      <c r="DA431">
        <f t="shared" si="174"/>
        <v>1</v>
      </c>
      <c r="DB431">
        <f t="shared" si="175"/>
        <v>0.49</v>
      </c>
      <c r="DC431">
        <f t="shared" si="176"/>
        <v>0</v>
      </c>
      <c r="DD431" t="s">
        <v>3</v>
      </c>
      <c r="DE431" t="s">
        <v>3</v>
      </c>
      <c r="DF431">
        <f t="shared" si="170"/>
        <v>63.11</v>
      </c>
      <c r="DG431">
        <f t="shared" si="169"/>
        <v>0</v>
      </c>
      <c r="DH431">
        <f t="shared" si="168"/>
        <v>0</v>
      </c>
      <c r="DI431">
        <f t="shared" si="155"/>
        <v>0</v>
      </c>
      <c r="DJ431">
        <f t="shared" si="177"/>
        <v>63.11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">
      <c r="A432">
        <f>ROW(Source!A270)</f>
        <v>270</v>
      </c>
      <c r="B432">
        <v>55929113</v>
      </c>
      <c r="C432">
        <v>55930176</v>
      </c>
      <c r="D432">
        <v>55424290</v>
      </c>
      <c r="E432">
        <v>1081</v>
      </c>
      <c r="F432">
        <v>1</v>
      </c>
      <c r="G432">
        <v>1081</v>
      </c>
      <c r="H432">
        <v>3</v>
      </c>
      <c r="I432" t="s">
        <v>692</v>
      </c>
      <c r="J432" t="s">
        <v>3</v>
      </c>
      <c r="K432" t="s">
        <v>693</v>
      </c>
      <c r="L432">
        <v>1348</v>
      </c>
      <c r="N432">
        <v>1009</v>
      </c>
      <c r="O432" t="s">
        <v>538</v>
      </c>
      <c r="P432" t="s">
        <v>538</v>
      </c>
      <c r="Q432">
        <v>1000</v>
      </c>
      <c r="W432">
        <v>0</v>
      </c>
      <c r="X432">
        <v>-783086922</v>
      </c>
      <c r="Y432">
        <f t="shared" si="171"/>
        <v>1E-4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1</v>
      </c>
      <c r="AK432">
        <v>1</v>
      </c>
      <c r="AL432">
        <v>1</v>
      </c>
      <c r="AM432">
        <v>-2</v>
      </c>
      <c r="AN432">
        <v>0</v>
      </c>
      <c r="AO432">
        <v>1</v>
      </c>
      <c r="AP432">
        <v>1</v>
      </c>
      <c r="AQ432">
        <v>0</v>
      </c>
      <c r="AR432">
        <v>0</v>
      </c>
      <c r="AS432" t="s">
        <v>3</v>
      </c>
      <c r="AT432">
        <v>1E-4</v>
      </c>
      <c r="AU432" t="s">
        <v>62</v>
      </c>
      <c r="AV432">
        <v>0</v>
      </c>
      <c r="AW432">
        <v>2</v>
      </c>
      <c r="AX432">
        <v>55930184</v>
      </c>
      <c r="AY432">
        <v>1</v>
      </c>
      <c r="AZ432">
        <v>0</v>
      </c>
      <c r="BA432">
        <v>510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ROUND(Y432*Source!I270,9)</f>
        <v>1.2800000000000001E-2</v>
      </c>
      <c r="CY432">
        <f t="shared" si="172"/>
        <v>0</v>
      </c>
      <c r="CZ432">
        <f t="shared" si="173"/>
        <v>0</v>
      </c>
      <c r="DA432">
        <f t="shared" si="174"/>
        <v>1</v>
      </c>
      <c r="DB432">
        <f t="shared" si="175"/>
        <v>0</v>
      </c>
      <c r="DC432">
        <f t="shared" si="176"/>
        <v>0</v>
      </c>
      <c r="DD432" t="s">
        <v>3</v>
      </c>
      <c r="DE432" t="s">
        <v>3</v>
      </c>
      <c r="DF432">
        <f t="shared" si="170"/>
        <v>0</v>
      </c>
      <c r="DG432">
        <f t="shared" si="169"/>
        <v>0</v>
      </c>
      <c r="DH432">
        <f t="shared" si="168"/>
        <v>0</v>
      </c>
      <c r="DI432">
        <f t="shared" si="155"/>
        <v>0</v>
      </c>
      <c r="DJ432">
        <f t="shared" si="177"/>
        <v>0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">
      <c r="A433">
        <f>ROW(Source!A271)</f>
        <v>271</v>
      </c>
      <c r="B433">
        <v>55929115</v>
      </c>
      <c r="C433">
        <v>55930176</v>
      </c>
      <c r="D433">
        <v>55424304</v>
      </c>
      <c r="E433">
        <v>1081</v>
      </c>
      <c r="F433">
        <v>1</v>
      </c>
      <c r="G433">
        <v>1081</v>
      </c>
      <c r="H433">
        <v>1</v>
      </c>
      <c r="I433" t="s">
        <v>651</v>
      </c>
      <c r="J433" t="s">
        <v>3</v>
      </c>
      <c r="K433" t="s">
        <v>652</v>
      </c>
      <c r="L433">
        <v>1191</v>
      </c>
      <c r="N433">
        <v>1013</v>
      </c>
      <c r="O433" t="s">
        <v>653</v>
      </c>
      <c r="P433" t="s">
        <v>653</v>
      </c>
      <c r="Q433">
        <v>1</v>
      </c>
      <c r="W433">
        <v>0</v>
      </c>
      <c r="X433">
        <v>476480486</v>
      </c>
      <c r="Y433">
        <f>(AT433*1.2)</f>
        <v>1.2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1</v>
      </c>
      <c r="AL433">
        <v>1</v>
      </c>
      <c r="AM433">
        <v>5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1</v>
      </c>
      <c r="AU433" t="s">
        <v>63</v>
      </c>
      <c r="AV433">
        <v>1</v>
      </c>
      <c r="AW433">
        <v>2</v>
      </c>
      <c r="AX433">
        <v>55930177</v>
      </c>
      <c r="AY433">
        <v>1</v>
      </c>
      <c r="AZ433">
        <v>0</v>
      </c>
      <c r="BA433">
        <v>511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U433">
        <f>ROUND(AT433*Source!I271*AH433*AL433,2)</f>
        <v>0</v>
      </c>
      <c r="CV433">
        <f>ROUND(Y433*Source!I271,9)</f>
        <v>153.6</v>
      </c>
      <c r="CW433">
        <v>0</v>
      </c>
      <c r="CX433">
        <f>ROUND(Y433*Source!I271,9)</f>
        <v>153.6</v>
      </c>
      <c r="CY433">
        <f>AD433</f>
        <v>0</v>
      </c>
      <c r="CZ433">
        <f>AH433</f>
        <v>0</v>
      </c>
      <c r="DA433">
        <f>AL433</f>
        <v>1</v>
      </c>
      <c r="DB433">
        <f>ROUND((ROUND(AT433*CZ433,2)*1.2),6)</f>
        <v>0</v>
      </c>
      <c r="DC433">
        <f>ROUND((ROUND(AT433*AG433,2)*1.2),6)</f>
        <v>0</v>
      </c>
      <c r="DD433" t="s">
        <v>3</v>
      </c>
      <c r="DE433" t="s">
        <v>3</v>
      </c>
      <c r="DF433">
        <f t="shared" si="170"/>
        <v>0</v>
      </c>
      <c r="DG433">
        <f t="shared" si="169"/>
        <v>0</v>
      </c>
      <c r="DH433">
        <f t="shared" si="168"/>
        <v>0</v>
      </c>
      <c r="DI433">
        <f t="shared" si="155"/>
        <v>0</v>
      </c>
      <c r="DJ433">
        <f>DI433</f>
        <v>0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">
      <c r="A434">
        <f>ROW(Source!A271)</f>
        <v>271</v>
      </c>
      <c r="B434">
        <v>55929115</v>
      </c>
      <c r="C434">
        <v>55930176</v>
      </c>
      <c r="D434">
        <v>55460546</v>
      </c>
      <c r="E434">
        <v>1</v>
      </c>
      <c r="F434">
        <v>1</v>
      </c>
      <c r="G434">
        <v>1081</v>
      </c>
      <c r="H434">
        <v>3</v>
      </c>
      <c r="I434" t="s">
        <v>814</v>
      </c>
      <c r="J434" t="s">
        <v>815</v>
      </c>
      <c r="K434" t="s">
        <v>816</v>
      </c>
      <c r="L434">
        <v>1255</v>
      </c>
      <c r="N434">
        <v>1013</v>
      </c>
      <c r="O434" t="s">
        <v>817</v>
      </c>
      <c r="P434" t="s">
        <v>817</v>
      </c>
      <c r="Q434">
        <v>1</v>
      </c>
      <c r="W434">
        <v>0</v>
      </c>
      <c r="X434">
        <v>-1398468845</v>
      </c>
      <c r="Y434">
        <f t="shared" ref="Y434:Y440" si="178">(AT434*1)</f>
        <v>1.2E-2</v>
      </c>
      <c r="AA434">
        <v>6.82</v>
      </c>
      <c r="AB434">
        <v>0</v>
      </c>
      <c r="AC434">
        <v>0</v>
      </c>
      <c r="AD434">
        <v>0</v>
      </c>
      <c r="AE434">
        <v>0.42</v>
      </c>
      <c r="AF434">
        <v>0</v>
      </c>
      <c r="AG434">
        <v>0</v>
      </c>
      <c r="AH434">
        <v>0</v>
      </c>
      <c r="AI434">
        <v>16.239999999999998</v>
      </c>
      <c r="AJ434">
        <v>1</v>
      </c>
      <c r="AK434">
        <v>1</v>
      </c>
      <c r="AL434">
        <v>1</v>
      </c>
      <c r="AM434">
        <v>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1.2E-2</v>
      </c>
      <c r="AU434" t="s">
        <v>62</v>
      </c>
      <c r="AV434">
        <v>0</v>
      </c>
      <c r="AW434">
        <v>2</v>
      </c>
      <c r="AX434">
        <v>55930178</v>
      </c>
      <c r="AY434">
        <v>1</v>
      </c>
      <c r="AZ434">
        <v>0</v>
      </c>
      <c r="BA434">
        <v>512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v>0</v>
      </c>
      <c r="CX434">
        <f>ROUND(Y434*Source!I271,9)</f>
        <v>1.536</v>
      </c>
      <c r="CY434">
        <f t="shared" ref="CY434:CY440" si="179">AA434</f>
        <v>6.82</v>
      </c>
      <c r="CZ434">
        <f t="shared" ref="CZ434:CZ440" si="180">AE434</f>
        <v>0.42</v>
      </c>
      <c r="DA434">
        <f t="shared" ref="DA434:DA440" si="181">AI434</f>
        <v>16.239999999999998</v>
      </c>
      <c r="DB434">
        <f t="shared" ref="DB434:DB440" si="182">ROUND((ROUND(AT434*CZ434,2)*1),6)</f>
        <v>0.01</v>
      </c>
      <c r="DC434">
        <f t="shared" ref="DC434:DC440" si="183">ROUND((ROUND(AT434*AG434,2)*1),6)</f>
        <v>0</v>
      </c>
      <c r="DD434" t="s">
        <v>3</v>
      </c>
      <c r="DE434" t="s">
        <v>3</v>
      </c>
      <c r="DF434">
        <f t="shared" ref="DF434:DF440" si="184">ROUND(ROUND(AE434*AI434,2)*CX434,2)</f>
        <v>10.48</v>
      </c>
      <c r="DG434">
        <f t="shared" si="169"/>
        <v>0</v>
      </c>
      <c r="DH434">
        <f t="shared" si="168"/>
        <v>0</v>
      </c>
      <c r="DI434">
        <f t="shared" si="155"/>
        <v>0</v>
      </c>
      <c r="DJ434">
        <f t="shared" ref="DJ434:DJ440" si="185">DF434</f>
        <v>10.48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">
      <c r="A435">
        <f>ROW(Source!A271)</f>
        <v>271</v>
      </c>
      <c r="B435">
        <v>55929115</v>
      </c>
      <c r="C435">
        <v>55930176</v>
      </c>
      <c r="D435">
        <v>55461230</v>
      </c>
      <c r="E435">
        <v>1</v>
      </c>
      <c r="F435">
        <v>1</v>
      </c>
      <c r="G435">
        <v>1081</v>
      </c>
      <c r="H435">
        <v>3</v>
      </c>
      <c r="I435" t="s">
        <v>668</v>
      </c>
      <c r="J435" t="s">
        <v>669</v>
      </c>
      <c r="K435" t="s">
        <v>670</v>
      </c>
      <c r="L435">
        <v>1346</v>
      </c>
      <c r="N435">
        <v>1009</v>
      </c>
      <c r="O435" t="s">
        <v>175</v>
      </c>
      <c r="P435" t="s">
        <v>175</v>
      </c>
      <c r="Q435">
        <v>1</v>
      </c>
      <c r="W435">
        <v>0</v>
      </c>
      <c r="X435">
        <v>1561715650</v>
      </c>
      <c r="Y435">
        <f t="shared" si="178"/>
        <v>2E-3</v>
      </c>
      <c r="AA435">
        <v>200.81</v>
      </c>
      <c r="AB435">
        <v>0</v>
      </c>
      <c r="AC435">
        <v>0</v>
      </c>
      <c r="AD435">
        <v>0</v>
      </c>
      <c r="AE435">
        <v>15.11</v>
      </c>
      <c r="AF435">
        <v>0</v>
      </c>
      <c r="AG435">
        <v>0</v>
      </c>
      <c r="AH435">
        <v>0</v>
      </c>
      <c r="AI435">
        <v>13.29</v>
      </c>
      <c r="AJ435">
        <v>1</v>
      </c>
      <c r="AK435">
        <v>1</v>
      </c>
      <c r="AL435">
        <v>1</v>
      </c>
      <c r="AM435">
        <v>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2E-3</v>
      </c>
      <c r="AU435" t="s">
        <v>62</v>
      </c>
      <c r="AV435">
        <v>0</v>
      </c>
      <c r="AW435">
        <v>2</v>
      </c>
      <c r="AX435">
        <v>55930179</v>
      </c>
      <c r="AY435">
        <v>1</v>
      </c>
      <c r="AZ435">
        <v>0</v>
      </c>
      <c r="BA435">
        <v>513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V435">
        <v>0</v>
      </c>
      <c r="CW435">
        <v>0</v>
      </c>
      <c r="CX435">
        <f>ROUND(Y435*Source!I271,9)</f>
        <v>0.25600000000000001</v>
      </c>
      <c r="CY435">
        <f t="shared" si="179"/>
        <v>200.81</v>
      </c>
      <c r="CZ435">
        <f t="shared" si="180"/>
        <v>15.11</v>
      </c>
      <c r="DA435">
        <f t="shared" si="181"/>
        <v>13.29</v>
      </c>
      <c r="DB435">
        <f t="shared" si="182"/>
        <v>0.03</v>
      </c>
      <c r="DC435">
        <f t="shared" si="183"/>
        <v>0</v>
      </c>
      <c r="DD435" t="s">
        <v>3</v>
      </c>
      <c r="DE435" t="s">
        <v>3</v>
      </c>
      <c r="DF435">
        <f t="shared" si="184"/>
        <v>51.41</v>
      </c>
      <c r="DG435">
        <f t="shared" si="169"/>
        <v>0</v>
      </c>
      <c r="DH435">
        <f t="shared" si="168"/>
        <v>0</v>
      </c>
      <c r="DI435">
        <f t="shared" si="155"/>
        <v>0</v>
      </c>
      <c r="DJ435">
        <f t="shared" si="185"/>
        <v>51.41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">
      <c r="A436">
        <f>ROW(Source!A271)</f>
        <v>271</v>
      </c>
      <c r="B436">
        <v>55929115</v>
      </c>
      <c r="C436">
        <v>55930176</v>
      </c>
      <c r="D436">
        <v>55459792</v>
      </c>
      <c r="E436">
        <v>1</v>
      </c>
      <c r="F436">
        <v>1</v>
      </c>
      <c r="G436">
        <v>1081</v>
      </c>
      <c r="H436">
        <v>3</v>
      </c>
      <c r="I436" t="s">
        <v>818</v>
      </c>
      <c r="J436" t="s">
        <v>819</v>
      </c>
      <c r="K436" t="s">
        <v>820</v>
      </c>
      <c r="L436">
        <v>1348</v>
      </c>
      <c r="N436">
        <v>1009</v>
      </c>
      <c r="O436" t="s">
        <v>538</v>
      </c>
      <c r="P436" t="s">
        <v>538</v>
      </c>
      <c r="Q436">
        <v>1000</v>
      </c>
      <c r="W436">
        <v>0</v>
      </c>
      <c r="X436">
        <v>114569696</v>
      </c>
      <c r="Y436">
        <f t="shared" si="178"/>
        <v>1.0000000000000001E-5</v>
      </c>
      <c r="AA436">
        <v>1497188.16</v>
      </c>
      <c r="AB436">
        <v>0</v>
      </c>
      <c r="AC436">
        <v>0</v>
      </c>
      <c r="AD436">
        <v>0</v>
      </c>
      <c r="AE436">
        <v>60960.43</v>
      </c>
      <c r="AF436">
        <v>0</v>
      </c>
      <c r="AG436">
        <v>0</v>
      </c>
      <c r="AH436">
        <v>0</v>
      </c>
      <c r="AI436">
        <v>24.56</v>
      </c>
      <c r="AJ436">
        <v>1</v>
      </c>
      <c r="AK436">
        <v>1</v>
      </c>
      <c r="AL436">
        <v>1</v>
      </c>
      <c r="AM436">
        <v>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1.0000000000000001E-5</v>
      </c>
      <c r="AU436" t="s">
        <v>62</v>
      </c>
      <c r="AV436">
        <v>0</v>
      </c>
      <c r="AW436">
        <v>2</v>
      </c>
      <c r="AX436">
        <v>55930180</v>
      </c>
      <c r="AY436">
        <v>1</v>
      </c>
      <c r="AZ436">
        <v>0</v>
      </c>
      <c r="BA436">
        <v>514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v>0</v>
      </c>
      <c r="CX436">
        <f>ROUND(Y436*Source!I271,9)</f>
        <v>1.2800000000000001E-3</v>
      </c>
      <c r="CY436">
        <f t="shared" si="179"/>
        <v>1497188.16</v>
      </c>
      <c r="CZ436">
        <f t="shared" si="180"/>
        <v>60960.43</v>
      </c>
      <c r="DA436">
        <f t="shared" si="181"/>
        <v>24.56</v>
      </c>
      <c r="DB436">
        <f t="shared" si="182"/>
        <v>0.61</v>
      </c>
      <c r="DC436">
        <f t="shared" si="183"/>
        <v>0</v>
      </c>
      <c r="DD436" t="s">
        <v>3</v>
      </c>
      <c r="DE436" t="s">
        <v>3</v>
      </c>
      <c r="DF436">
        <f t="shared" si="184"/>
        <v>1916.4</v>
      </c>
      <c r="DG436">
        <f t="shared" si="169"/>
        <v>0</v>
      </c>
      <c r="DH436">
        <f t="shared" si="168"/>
        <v>0</v>
      </c>
      <c r="DI436">
        <f t="shared" si="155"/>
        <v>0</v>
      </c>
      <c r="DJ436">
        <f t="shared" si="185"/>
        <v>1916.4</v>
      </c>
      <c r="DK436">
        <v>0</v>
      </c>
      <c r="DL436" t="s">
        <v>3</v>
      </c>
      <c r="DM436">
        <v>0</v>
      </c>
      <c r="DN436" t="s">
        <v>3</v>
      </c>
      <c r="DO436">
        <v>0</v>
      </c>
    </row>
    <row r="437" spans="1:119" x14ac:dyDescent="0.2">
      <c r="A437">
        <f>ROW(Source!A271)</f>
        <v>271</v>
      </c>
      <c r="B437">
        <v>55929115</v>
      </c>
      <c r="C437">
        <v>55930176</v>
      </c>
      <c r="D437">
        <v>55466338</v>
      </c>
      <c r="E437">
        <v>1</v>
      </c>
      <c r="F437">
        <v>1</v>
      </c>
      <c r="G437">
        <v>1081</v>
      </c>
      <c r="H437">
        <v>3</v>
      </c>
      <c r="I437" t="s">
        <v>821</v>
      </c>
      <c r="J437" t="s">
        <v>822</v>
      </c>
      <c r="K437" t="s">
        <v>823</v>
      </c>
      <c r="L437">
        <v>1349</v>
      </c>
      <c r="N437">
        <v>1009</v>
      </c>
      <c r="O437" t="s">
        <v>824</v>
      </c>
      <c r="P437" t="s">
        <v>824</v>
      </c>
      <c r="Q437">
        <v>1E-3</v>
      </c>
      <c r="W437">
        <v>0</v>
      </c>
      <c r="X437">
        <v>-667754050</v>
      </c>
      <c r="Y437">
        <f t="shared" si="178"/>
        <v>2</v>
      </c>
      <c r="AA437">
        <v>0.44</v>
      </c>
      <c r="AB437">
        <v>0</v>
      </c>
      <c r="AC437">
        <v>0</v>
      </c>
      <c r="AD437">
        <v>0</v>
      </c>
      <c r="AE437">
        <v>7.0000000000000007E-2</v>
      </c>
      <c r="AF437">
        <v>0</v>
      </c>
      <c r="AG437">
        <v>0</v>
      </c>
      <c r="AH437">
        <v>0</v>
      </c>
      <c r="AI437">
        <v>6.29</v>
      </c>
      <c r="AJ437">
        <v>1</v>
      </c>
      <c r="AK437">
        <v>1</v>
      </c>
      <c r="AL437">
        <v>1</v>
      </c>
      <c r="AM437">
        <v>2</v>
      </c>
      <c r="AN437">
        <v>0</v>
      </c>
      <c r="AO437">
        <v>1</v>
      </c>
      <c r="AP437">
        <v>1</v>
      </c>
      <c r="AQ437">
        <v>0</v>
      </c>
      <c r="AR437">
        <v>0</v>
      </c>
      <c r="AS437" t="s">
        <v>3</v>
      </c>
      <c r="AT437">
        <v>2</v>
      </c>
      <c r="AU437" t="s">
        <v>62</v>
      </c>
      <c r="AV437">
        <v>0</v>
      </c>
      <c r="AW437">
        <v>2</v>
      </c>
      <c r="AX437">
        <v>55930181</v>
      </c>
      <c r="AY437">
        <v>1</v>
      </c>
      <c r="AZ437">
        <v>0</v>
      </c>
      <c r="BA437">
        <v>515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v>0</v>
      </c>
      <c r="CX437">
        <f>ROUND(Y437*Source!I271,9)</f>
        <v>256</v>
      </c>
      <c r="CY437">
        <f t="shared" si="179"/>
        <v>0.44</v>
      </c>
      <c r="CZ437">
        <f t="shared" si="180"/>
        <v>7.0000000000000007E-2</v>
      </c>
      <c r="DA437">
        <f t="shared" si="181"/>
        <v>6.29</v>
      </c>
      <c r="DB437">
        <f t="shared" si="182"/>
        <v>0.14000000000000001</v>
      </c>
      <c r="DC437">
        <f t="shared" si="183"/>
        <v>0</v>
      </c>
      <c r="DD437" t="s">
        <v>3</v>
      </c>
      <c r="DE437" t="s">
        <v>3</v>
      </c>
      <c r="DF437">
        <f t="shared" si="184"/>
        <v>112.64</v>
      </c>
      <c r="DG437">
        <f t="shared" si="169"/>
        <v>0</v>
      </c>
      <c r="DH437">
        <f t="shared" si="168"/>
        <v>0</v>
      </c>
      <c r="DI437">
        <f t="shared" si="155"/>
        <v>0</v>
      </c>
      <c r="DJ437">
        <f t="shared" si="185"/>
        <v>112.64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">
      <c r="A438">
        <f>ROW(Source!A271)</f>
        <v>271</v>
      </c>
      <c r="B438">
        <v>55929115</v>
      </c>
      <c r="C438">
        <v>55930176</v>
      </c>
      <c r="D438">
        <v>55477692</v>
      </c>
      <c r="E438">
        <v>1</v>
      </c>
      <c r="F438">
        <v>1</v>
      </c>
      <c r="G438">
        <v>1081</v>
      </c>
      <c r="H438">
        <v>3</v>
      </c>
      <c r="I438" t="s">
        <v>406</v>
      </c>
      <c r="J438" t="s">
        <v>408</v>
      </c>
      <c r="K438" t="s">
        <v>407</v>
      </c>
      <c r="L438">
        <v>1354</v>
      </c>
      <c r="N438">
        <v>1010</v>
      </c>
      <c r="O438" t="s">
        <v>268</v>
      </c>
      <c r="P438" t="s">
        <v>268</v>
      </c>
      <c r="Q438">
        <v>1</v>
      </c>
      <c r="W438">
        <v>0</v>
      </c>
      <c r="X438">
        <v>101613251</v>
      </c>
      <c r="Y438">
        <f t="shared" si="178"/>
        <v>1</v>
      </c>
      <c r="AA438">
        <v>172.06</v>
      </c>
      <c r="AB438">
        <v>0</v>
      </c>
      <c r="AC438">
        <v>0</v>
      </c>
      <c r="AD438">
        <v>0</v>
      </c>
      <c r="AE438">
        <v>80.400000000000006</v>
      </c>
      <c r="AF438">
        <v>0</v>
      </c>
      <c r="AG438">
        <v>0</v>
      </c>
      <c r="AH438">
        <v>0</v>
      </c>
      <c r="AI438">
        <v>2.14</v>
      </c>
      <c r="AJ438">
        <v>1</v>
      </c>
      <c r="AK438">
        <v>1</v>
      </c>
      <c r="AL438">
        <v>1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 t="s">
        <v>3</v>
      </c>
      <c r="AT438">
        <v>1</v>
      </c>
      <c r="AU438" t="s">
        <v>62</v>
      </c>
      <c r="AV438">
        <v>0</v>
      </c>
      <c r="AW438">
        <v>1</v>
      </c>
      <c r="AX438">
        <v>-1</v>
      </c>
      <c r="AY438">
        <v>0</v>
      </c>
      <c r="AZ438">
        <v>0</v>
      </c>
      <c r="BA438" t="s">
        <v>3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v>0</v>
      </c>
      <c r="CX438">
        <f>ROUND(Y438*Source!I271,9)</f>
        <v>128</v>
      </c>
      <c r="CY438">
        <f t="shared" si="179"/>
        <v>172.06</v>
      </c>
      <c r="CZ438">
        <f t="shared" si="180"/>
        <v>80.400000000000006</v>
      </c>
      <c r="DA438">
        <f t="shared" si="181"/>
        <v>2.14</v>
      </c>
      <c r="DB438">
        <f t="shared" si="182"/>
        <v>80.400000000000006</v>
      </c>
      <c r="DC438">
        <f t="shared" si="183"/>
        <v>0</v>
      </c>
      <c r="DD438" t="s">
        <v>3</v>
      </c>
      <c r="DE438" t="s">
        <v>3</v>
      </c>
      <c r="DF438">
        <f t="shared" si="184"/>
        <v>22023.68</v>
      </c>
      <c r="DG438">
        <f t="shared" si="169"/>
        <v>0</v>
      </c>
      <c r="DH438">
        <f t="shared" si="168"/>
        <v>0</v>
      </c>
      <c r="DI438">
        <f t="shared" si="155"/>
        <v>0</v>
      </c>
      <c r="DJ438">
        <f t="shared" si="185"/>
        <v>22023.68</v>
      </c>
      <c r="DK438">
        <v>0</v>
      </c>
      <c r="DL438" t="s">
        <v>3</v>
      </c>
      <c r="DM438">
        <v>0</v>
      </c>
      <c r="DN438" t="s">
        <v>3</v>
      </c>
      <c r="DO438">
        <v>0</v>
      </c>
    </row>
    <row r="439" spans="1:119" x14ac:dyDescent="0.2">
      <c r="A439">
        <f>ROW(Source!A271)</f>
        <v>271</v>
      </c>
      <c r="B439">
        <v>55929115</v>
      </c>
      <c r="C439">
        <v>55930176</v>
      </c>
      <c r="D439">
        <v>55482233</v>
      </c>
      <c r="E439">
        <v>1</v>
      </c>
      <c r="F439">
        <v>1</v>
      </c>
      <c r="G439">
        <v>1081</v>
      </c>
      <c r="H439">
        <v>3</v>
      </c>
      <c r="I439" t="s">
        <v>686</v>
      </c>
      <c r="J439" t="s">
        <v>687</v>
      </c>
      <c r="K439" t="s">
        <v>688</v>
      </c>
      <c r="L439">
        <v>1346</v>
      </c>
      <c r="N439">
        <v>1009</v>
      </c>
      <c r="O439" t="s">
        <v>175</v>
      </c>
      <c r="P439" t="s">
        <v>175</v>
      </c>
      <c r="Q439">
        <v>1</v>
      </c>
      <c r="W439">
        <v>0</v>
      </c>
      <c r="X439">
        <v>1566362712</v>
      </c>
      <c r="Y439">
        <f t="shared" si="178"/>
        <v>1E-3</v>
      </c>
      <c r="AA439">
        <v>3047.23</v>
      </c>
      <c r="AB439">
        <v>0</v>
      </c>
      <c r="AC439">
        <v>0</v>
      </c>
      <c r="AD439">
        <v>0</v>
      </c>
      <c r="AE439">
        <v>493.08</v>
      </c>
      <c r="AF439">
        <v>0</v>
      </c>
      <c r="AG439">
        <v>0</v>
      </c>
      <c r="AH439">
        <v>0</v>
      </c>
      <c r="AI439">
        <v>6.18</v>
      </c>
      <c r="AJ439">
        <v>1</v>
      </c>
      <c r="AK439">
        <v>1</v>
      </c>
      <c r="AL439">
        <v>1</v>
      </c>
      <c r="AM439">
        <v>2</v>
      </c>
      <c r="AN439">
        <v>0</v>
      </c>
      <c r="AO439">
        <v>1</v>
      </c>
      <c r="AP439">
        <v>1</v>
      </c>
      <c r="AQ439">
        <v>0</v>
      </c>
      <c r="AR439">
        <v>0</v>
      </c>
      <c r="AS439" t="s">
        <v>3</v>
      </c>
      <c r="AT439">
        <v>1E-3</v>
      </c>
      <c r="AU439" t="s">
        <v>62</v>
      </c>
      <c r="AV439">
        <v>0</v>
      </c>
      <c r="AW439">
        <v>2</v>
      </c>
      <c r="AX439">
        <v>55930182</v>
      </c>
      <c r="AY439">
        <v>1</v>
      </c>
      <c r="AZ439">
        <v>0</v>
      </c>
      <c r="BA439">
        <v>516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v>0</v>
      </c>
      <c r="CX439">
        <f>ROUND(Y439*Source!I271,9)</f>
        <v>0.128</v>
      </c>
      <c r="CY439">
        <f t="shared" si="179"/>
        <v>3047.23</v>
      </c>
      <c r="CZ439">
        <f t="shared" si="180"/>
        <v>493.08</v>
      </c>
      <c r="DA439">
        <f t="shared" si="181"/>
        <v>6.18</v>
      </c>
      <c r="DB439">
        <f t="shared" si="182"/>
        <v>0.49</v>
      </c>
      <c r="DC439">
        <f t="shared" si="183"/>
        <v>0</v>
      </c>
      <c r="DD439" t="s">
        <v>3</v>
      </c>
      <c r="DE439" t="s">
        <v>3</v>
      </c>
      <c r="DF439">
        <f t="shared" si="184"/>
        <v>390.05</v>
      </c>
      <c r="DG439">
        <f t="shared" si="169"/>
        <v>0</v>
      </c>
      <c r="DH439">
        <f t="shared" si="168"/>
        <v>0</v>
      </c>
      <c r="DI439">
        <f t="shared" si="155"/>
        <v>0</v>
      </c>
      <c r="DJ439">
        <f t="shared" si="185"/>
        <v>390.05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">
      <c r="A440">
        <f>ROW(Source!A271)</f>
        <v>271</v>
      </c>
      <c r="B440">
        <v>55929115</v>
      </c>
      <c r="C440">
        <v>55930176</v>
      </c>
      <c r="D440">
        <v>55424290</v>
      </c>
      <c r="E440">
        <v>1081</v>
      </c>
      <c r="F440">
        <v>1</v>
      </c>
      <c r="G440">
        <v>1081</v>
      </c>
      <c r="H440">
        <v>3</v>
      </c>
      <c r="I440" t="s">
        <v>692</v>
      </c>
      <c r="J440" t="s">
        <v>3</v>
      </c>
      <c r="K440" t="s">
        <v>693</v>
      </c>
      <c r="L440">
        <v>1348</v>
      </c>
      <c r="N440">
        <v>1009</v>
      </c>
      <c r="O440" t="s">
        <v>538</v>
      </c>
      <c r="P440" t="s">
        <v>538</v>
      </c>
      <c r="Q440">
        <v>1000</v>
      </c>
      <c r="W440">
        <v>0</v>
      </c>
      <c r="X440">
        <v>-783086922</v>
      </c>
      <c r="Y440">
        <f t="shared" si="178"/>
        <v>1E-4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9.84</v>
      </c>
      <c r="AJ440">
        <v>1</v>
      </c>
      <c r="AK440">
        <v>1</v>
      </c>
      <c r="AL440">
        <v>1</v>
      </c>
      <c r="AM440">
        <v>5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1E-4</v>
      </c>
      <c r="AU440" t="s">
        <v>62</v>
      </c>
      <c r="AV440">
        <v>0</v>
      </c>
      <c r="AW440">
        <v>2</v>
      </c>
      <c r="AX440">
        <v>55930184</v>
      </c>
      <c r="AY440">
        <v>1</v>
      </c>
      <c r="AZ440">
        <v>0</v>
      </c>
      <c r="BA440">
        <v>518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v>0</v>
      </c>
      <c r="CX440">
        <f>ROUND(Y440*Source!I271,9)</f>
        <v>1.2800000000000001E-2</v>
      </c>
      <c r="CY440">
        <f t="shared" si="179"/>
        <v>0</v>
      </c>
      <c r="CZ440">
        <f t="shared" si="180"/>
        <v>0</v>
      </c>
      <c r="DA440">
        <f t="shared" si="181"/>
        <v>9.84</v>
      </c>
      <c r="DB440">
        <f t="shared" si="182"/>
        <v>0</v>
      </c>
      <c r="DC440">
        <f t="shared" si="183"/>
        <v>0</v>
      </c>
      <c r="DD440" t="s">
        <v>3</v>
      </c>
      <c r="DE440" t="s">
        <v>3</v>
      </c>
      <c r="DF440">
        <f t="shared" si="184"/>
        <v>0</v>
      </c>
      <c r="DG440">
        <f t="shared" si="169"/>
        <v>0</v>
      </c>
      <c r="DH440">
        <f t="shared" si="168"/>
        <v>0</v>
      </c>
      <c r="DI440">
        <f t="shared" si="155"/>
        <v>0</v>
      </c>
      <c r="DJ440">
        <f t="shared" si="185"/>
        <v>0</v>
      </c>
      <c r="DK440">
        <v>0</v>
      </c>
      <c r="DL440" t="s">
        <v>3</v>
      </c>
      <c r="DM440">
        <v>0</v>
      </c>
      <c r="DN440" t="s">
        <v>3</v>
      </c>
      <c r="DO440">
        <v>0</v>
      </c>
    </row>
    <row r="441" spans="1:119" x14ac:dyDescent="0.2">
      <c r="A441">
        <f>ROW(Source!A274)</f>
        <v>274</v>
      </c>
      <c r="B441">
        <v>55929113</v>
      </c>
      <c r="C441">
        <v>55930187</v>
      </c>
      <c r="D441">
        <v>55424304</v>
      </c>
      <c r="E441">
        <v>1081</v>
      </c>
      <c r="F441">
        <v>1</v>
      </c>
      <c r="G441">
        <v>1081</v>
      </c>
      <c r="H441">
        <v>1</v>
      </c>
      <c r="I441" t="s">
        <v>651</v>
      </c>
      <c r="J441" t="s">
        <v>3</v>
      </c>
      <c r="K441" t="s">
        <v>652</v>
      </c>
      <c r="L441">
        <v>1191</v>
      </c>
      <c r="N441">
        <v>1013</v>
      </c>
      <c r="O441" t="s">
        <v>653</v>
      </c>
      <c r="P441" t="s">
        <v>653</v>
      </c>
      <c r="Q441">
        <v>1</v>
      </c>
      <c r="W441">
        <v>0</v>
      </c>
      <c r="X441">
        <v>476480486</v>
      </c>
      <c r="Y441">
        <f>(AT441*1.2)</f>
        <v>0.26400000000000001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1</v>
      </c>
      <c r="AK441">
        <v>1</v>
      </c>
      <c r="AL441">
        <v>1</v>
      </c>
      <c r="AM441">
        <v>-2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0.22</v>
      </c>
      <c r="AU441" t="s">
        <v>63</v>
      </c>
      <c r="AV441">
        <v>1</v>
      </c>
      <c r="AW441">
        <v>2</v>
      </c>
      <c r="AX441">
        <v>55930188</v>
      </c>
      <c r="AY441">
        <v>1</v>
      </c>
      <c r="AZ441">
        <v>0</v>
      </c>
      <c r="BA441">
        <v>519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U441">
        <f>ROUND(AT441*Source!I274*AH441*AL441,2)</f>
        <v>0</v>
      </c>
      <c r="CV441">
        <f>ROUND(Y441*Source!I274,9)</f>
        <v>16.632000000000001</v>
      </c>
      <c r="CW441">
        <v>0</v>
      </c>
      <c r="CX441">
        <f>ROUND(Y441*Source!I274,9)</f>
        <v>16.632000000000001</v>
      </c>
      <c r="CY441">
        <f>AD441</f>
        <v>0</v>
      </c>
      <c r="CZ441">
        <f>AH441</f>
        <v>0</v>
      </c>
      <c r="DA441">
        <f>AL441</f>
        <v>1</v>
      </c>
      <c r="DB441">
        <f>ROUND((ROUND(AT441*CZ441,2)*1.2),6)</f>
        <v>0</v>
      </c>
      <c r="DC441">
        <f>ROUND((ROUND(AT441*AG441,2)*1.2),6)</f>
        <v>0</v>
      </c>
      <c r="DD441" t="s">
        <v>3</v>
      </c>
      <c r="DE441" t="s">
        <v>3</v>
      </c>
      <c r="DF441">
        <f t="shared" ref="DF441:DF446" si="186">ROUND(ROUND(AE441,2)*CX441,2)</f>
        <v>0</v>
      </c>
      <c r="DG441">
        <f t="shared" si="169"/>
        <v>0</v>
      </c>
      <c r="DH441">
        <f t="shared" si="168"/>
        <v>0</v>
      </c>
      <c r="DI441">
        <f t="shared" si="155"/>
        <v>0</v>
      </c>
      <c r="DJ441">
        <f>DI441</f>
        <v>0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">
      <c r="A442">
        <f>ROW(Source!A275)</f>
        <v>275</v>
      </c>
      <c r="B442">
        <v>55929115</v>
      </c>
      <c r="C442">
        <v>55930187</v>
      </c>
      <c r="D442">
        <v>55424304</v>
      </c>
      <c r="E442">
        <v>1081</v>
      </c>
      <c r="F442">
        <v>1</v>
      </c>
      <c r="G442">
        <v>1081</v>
      </c>
      <c r="H442">
        <v>1</v>
      </c>
      <c r="I442" t="s">
        <v>651</v>
      </c>
      <c r="J442" t="s">
        <v>3</v>
      </c>
      <c r="K442" t="s">
        <v>652</v>
      </c>
      <c r="L442">
        <v>1191</v>
      </c>
      <c r="N442">
        <v>1013</v>
      </c>
      <c r="O442" t="s">
        <v>653</v>
      </c>
      <c r="P442" t="s">
        <v>653</v>
      </c>
      <c r="Q442">
        <v>1</v>
      </c>
      <c r="W442">
        <v>0</v>
      </c>
      <c r="X442">
        <v>476480486</v>
      </c>
      <c r="Y442">
        <f>(AT442*1.2)</f>
        <v>0.26400000000000001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1</v>
      </c>
      <c r="AK442">
        <v>1</v>
      </c>
      <c r="AL442">
        <v>1</v>
      </c>
      <c r="AM442">
        <v>5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0.22</v>
      </c>
      <c r="AU442" t="s">
        <v>63</v>
      </c>
      <c r="AV442">
        <v>1</v>
      </c>
      <c r="AW442">
        <v>2</v>
      </c>
      <c r="AX442">
        <v>55930188</v>
      </c>
      <c r="AY442">
        <v>1</v>
      </c>
      <c r="AZ442">
        <v>0</v>
      </c>
      <c r="BA442">
        <v>520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U442">
        <f>ROUND(AT442*Source!I275*AH442*AL442,2)</f>
        <v>0</v>
      </c>
      <c r="CV442">
        <f>ROUND(Y442*Source!I275,9)</f>
        <v>16.632000000000001</v>
      </c>
      <c r="CW442">
        <v>0</v>
      </c>
      <c r="CX442">
        <f>ROUND(Y442*Source!I275,9)</f>
        <v>16.632000000000001</v>
      </c>
      <c r="CY442">
        <f>AD442</f>
        <v>0</v>
      </c>
      <c r="CZ442">
        <f>AH442</f>
        <v>0</v>
      </c>
      <c r="DA442">
        <f>AL442</f>
        <v>1</v>
      </c>
      <c r="DB442">
        <f>ROUND((ROUND(AT442*CZ442,2)*1.2),6)</f>
        <v>0</v>
      </c>
      <c r="DC442">
        <f>ROUND((ROUND(AT442*AG442,2)*1.2),6)</f>
        <v>0</v>
      </c>
      <c r="DD442" t="s">
        <v>3</v>
      </c>
      <c r="DE442" t="s">
        <v>3</v>
      </c>
      <c r="DF442">
        <f t="shared" si="186"/>
        <v>0</v>
      </c>
      <c r="DG442">
        <f t="shared" si="169"/>
        <v>0</v>
      </c>
      <c r="DH442">
        <f t="shared" si="168"/>
        <v>0</v>
      </c>
      <c r="DI442">
        <f t="shared" si="155"/>
        <v>0</v>
      </c>
      <c r="DJ442">
        <f>DI442</f>
        <v>0</v>
      </c>
      <c r="DK442">
        <v>0</v>
      </c>
      <c r="DL442" t="s">
        <v>3</v>
      </c>
      <c r="DM442">
        <v>0</v>
      </c>
      <c r="DN442" t="s">
        <v>3</v>
      </c>
      <c r="DO442">
        <v>0</v>
      </c>
    </row>
    <row r="443" spans="1:119" x14ac:dyDescent="0.2">
      <c r="A443">
        <f>ROW(Source!A280)</f>
        <v>280</v>
      </c>
      <c r="B443">
        <v>55929113</v>
      </c>
      <c r="C443">
        <v>55930207</v>
      </c>
      <c r="D443">
        <v>55424304</v>
      </c>
      <c r="E443">
        <v>1081</v>
      </c>
      <c r="F443">
        <v>1</v>
      </c>
      <c r="G443">
        <v>1081</v>
      </c>
      <c r="H443">
        <v>1</v>
      </c>
      <c r="I443" t="s">
        <v>651</v>
      </c>
      <c r="J443" t="s">
        <v>3</v>
      </c>
      <c r="K443" t="s">
        <v>652</v>
      </c>
      <c r="L443">
        <v>1191</v>
      </c>
      <c r="N443">
        <v>1013</v>
      </c>
      <c r="O443" t="s">
        <v>653</v>
      </c>
      <c r="P443" t="s">
        <v>653</v>
      </c>
      <c r="Q443">
        <v>1</v>
      </c>
      <c r="W443">
        <v>0</v>
      </c>
      <c r="X443">
        <v>476480486</v>
      </c>
      <c r="Y443">
        <f>(AT443*1.2)</f>
        <v>7.1999999999999993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1</v>
      </c>
      <c r="AK443">
        <v>1</v>
      </c>
      <c r="AL443">
        <v>1</v>
      </c>
      <c r="AM443">
        <v>-2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6</v>
      </c>
      <c r="AU443" t="s">
        <v>63</v>
      </c>
      <c r="AV443">
        <v>1</v>
      </c>
      <c r="AW443">
        <v>2</v>
      </c>
      <c r="AX443">
        <v>55930211</v>
      </c>
      <c r="AY443">
        <v>1</v>
      </c>
      <c r="AZ443">
        <v>0</v>
      </c>
      <c r="BA443">
        <v>521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U443">
        <f>ROUND(AT443*Source!I280*AH443*AL443,2)</f>
        <v>0</v>
      </c>
      <c r="CV443">
        <f>ROUND(Y443*Source!I280,9)</f>
        <v>25.128</v>
      </c>
      <c r="CW443">
        <v>0</v>
      </c>
      <c r="CX443">
        <f>ROUND(Y443*Source!I280,9)</f>
        <v>25.128</v>
      </c>
      <c r="CY443">
        <f>AD443</f>
        <v>0</v>
      </c>
      <c r="CZ443">
        <f>AH443</f>
        <v>0</v>
      </c>
      <c r="DA443">
        <f>AL443</f>
        <v>1</v>
      </c>
      <c r="DB443">
        <f>ROUND((ROUND(AT443*CZ443,2)*1.2),6)</f>
        <v>0</v>
      </c>
      <c r="DC443">
        <f>ROUND((ROUND(AT443*AG443,2)*1.2),6)</f>
        <v>0</v>
      </c>
      <c r="DD443" t="s">
        <v>3</v>
      </c>
      <c r="DE443" t="s">
        <v>3</v>
      </c>
      <c r="DF443">
        <f t="shared" si="186"/>
        <v>0</v>
      </c>
      <c r="DG443">
        <f t="shared" si="169"/>
        <v>0</v>
      </c>
      <c r="DH443">
        <f t="shared" si="168"/>
        <v>0</v>
      </c>
      <c r="DI443">
        <f t="shared" si="155"/>
        <v>0</v>
      </c>
      <c r="DJ443">
        <f>DI443</f>
        <v>0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">
      <c r="A444">
        <f>ROW(Source!A280)</f>
        <v>280</v>
      </c>
      <c r="B444">
        <v>55929113</v>
      </c>
      <c r="C444">
        <v>55930207</v>
      </c>
      <c r="D444">
        <v>55461714</v>
      </c>
      <c r="E444">
        <v>1</v>
      </c>
      <c r="F444">
        <v>1</v>
      </c>
      <c r="G444">
        <v>1081</v>
      </c>
      <c r="H444">
        <v>3</v>
      </c>
      <c r="I444" t="s">
        <v>811</v>
      </c>
      <c r="J444" t="s">
        <v>812</v>
      </c>
      <c r="K444" t="s">
        <v>813</v>
      </c>
      <c r="L444">
        <v>1348</v>
      </c>
      <c r="N444">
        <v>1009</v>
      </c>
      <c r="O444" t="s">
        <v>538</v>
      </c>
      <c r="P444" t="s">
        <v>538</v>
      </c>
      <c r="Q444">
        <v>1000</v>
      </c>
      <c r="W444">
        <v>0</v>
      </c>
      <c r="X444">
        <v>1102297900</v>
      </c>
      <c r="Y444">
        <f>(AT444*1)</f>
        <v>2.0000000000000001E-4</v>
      </c>
      <c r="AA444">
        <v>9138.59</v>
      </c>
      <c r="AB444">
        <v>0</v>
      </c>
      <c r="AC444">
        <v>0</v>
      </c>
      <c r="AD444">
        <v>0</v>
      </c>
      <c r="AE444">
        <v>9138.59</v>
      </c>
      <c r="AF444">
        <v>0</v>
      </c>
      <c r="AG444">
        <v>0</v>
      </c>
      <c r="AH444">
        <v>0</v>
      </c>
      <c r="AI444">
        <v>1</v>
      </c>
      <c r="AJ444">
        <v>1</v>
      </c>
      <c r="AK444">
        <v>1</v>
      </c>
      <c r="AL444">
        <v>1</v>
      </c>
      <c r="AM444">
        <v>-2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2.0000000000000001E-4</v>
      </c>
      <c r="AU444" t="s">
        <v>62</v>
      </c>
      <c r="AV444">
        <v>0</v>
      </c>
      <c r="AW444">
        <v>2</v>
      </c>
      <c r="AX444">
        <v>55930212</v>
      </c>
      <c r="AY444">
        <v>1</v>
      </c>
      <c r="AZ444">
        <v>0</v>
      </c>
      <c r="BA444">
        <v>522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v>0</v>
      </c>
      <c r="CX444">
        <f>ROUND(Y444*Source!I280,9)</f>
        <v>6.9800000000000005E-4</v>
      </c>
      <c r="CY444">
        <f>AA444</f>
        <v>9138.59</v>
      </c>
      <c r="CZ444">
        <f>AE444</f>
        <v>9138.59</v>
      </c>
      <c r="DA444">
        <f>AI444</f>
        <v>1</v>
      </c>
      <c r="DB444">
        <f>ROUND((ROUND(AT444*CZ444,2)*1),6)</f>
        <v>1.83</v>
      </c>
      <c r="DC444">
        <f>ROUND((ROUND(AT444*AG444,2)*1),6)</f>
        <v>0</v>
      </c>
      <c r="DD444" t="s">
        <v>3</v>
      </c>
      <c r="DE444" t="s">
        <v>3</v>
      </c>
      <c r="DF444">
        <f t="shared" si="186"/>
        <v>6.38</v>
      </c>
      <c r="DG444">
        <f t="shared" si="169"/>
        <v>0</v>
      </c>
      <c r="DH444">
        <f t="shared" si="168"/>
        <v>0</v>
      </c>
      <c r="DI444">
        <f t="shared" si="155"/>
        <v>0</v>
      </c>
      <c r="DJ444">
        <f>DF444</f>
        <v>6.38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">
      <c r="A445">
        <f>ROW(Source!A280)</f>
        <v>280</v>
      </c>
      <c r="B445">
        <v>55929113</v>
      </c>
      <c r="C445">
        <v>55930207</v>
      </c>
      <c r="D445">
        <v>55424290</v>
      </c>
      <c r="E445">
        <v>1081</v>
      </c>
      <c r="F445">
        <v>1</v>
      </c>
      <c r="G445">
        <v>1081</v>
      </c>
      <c r="H445">
        <v>3</v>
      </c>
      <c r="I445" t="s">
        <v>692</v>
      </c>
      <c r="J445" t="s">
        <v>3</v>
      </c>
      <c r="K445" t="s">
        <v>693</v>
      </c>
      <c r="L445">
        <v>1348</v>
      </c>
      <c r="N445">
        <v>1009</v>
      </c>
      <c r="O445" t="s">
        <v>538</v>
      </c>
      <c r="P445" t="s">
        <v>538</v>
      </c>
      <c r="Q445">
        <v>1000</v>
      </c>
      <c r="W445">
        <v>0</v>
      </c>
      <c r="X445">
        <v>-783086922</v>
      </c>
      <c r="Y445">
        <f>(AT445*1)</f>
        <v>0.01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1</v>
      </c>
      <c r="AK445">
        <v>1</v>
      </c>
      <c r="AL445">
        <v>1</v>
      </c>
      <c r="AM445">
        <v>-2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0.01</v>
      </c>
      <c r="AU445" t="s">
        <v>62</v>
      </c>
      <c r="AV445">
        <v>0</v>
      </c>
      <c r="AW445">
        <v>2</v>
      </c>
      <c r="AX445">
        <v>55930214</v>
      </c>
      <c r="AY445">
        <v>1</v>
      </c>
      <c r="AZ445">
        <v>0</v>
      </c>
      <c r="BA445">
        <v>524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V445">
        <v>0</v>
      </c>
      <c r="CW445">
        <v>0</v>
      </c>
      <c r="CX445">
        <f>ROUND(Y445*Source!I280,9)</f>
        <v>3.49E-2</v>
      </c>
      <c r="CY445">
        <f>AA445</f>
        <v>0</v>
      </c>
      <c r="CZ445">
        <f>AE445</f>
        <v>0</v>
      </c>
      <c r="DA445">
        <f>AI445</f>
        <v>1</v>
      </c>
      <c r="DB445">
        <f>ROUND((ROUND(AT445*CZ445,2)*1),6)</f>
        <v>0</v>
      </c>
      <c r="DC445">
        <f>ROUND((ROUND(AT445*AG445,2)*1),6)</f>
        <v>0</v>
      </c>
      <c r="DD445" t="s">
        <v>3</v>
      </c>
      <c r="DE445" t="s">
        <v>3</v>
      </c>
      <c r="DF445">
        <f t="shared" si="186"/>
        <v>0</v>
      </c>
      <c r="DG445">
        <f t="shared" si="169"/>
        <v>0</v>
      </c>
      <c r="DH445">
        <f t="shared" si="168"/>
        <v>0</v>
      </c>
      <c r="DI445">
        <f t="shared" si="155"/>
        <v>0</v>
      </c>
      <c r="DJ445">
        <f>DF445</f>
        <v>0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">
      <c r="A446">
        <f>ROW(Source!A281)</f>
        <v>281</v>
      </c>
      <c r="B446">
        <v>55929115</v>
      </c>
      <c r="C446">
        <v>55930207</v>
      </c>
      <c r="D446">
        <v>55424304</v>
      </c>
      <c r="E446">
        <v>1081</v>
      </c>
      <c r="F446">
        <v>1</v>
      </c>
      <c r="G446">
        <v>1081</v>
      </c>
      <c r="H446">
        <v>1</v>
      </c>
      <c r="I446" t="s">
        <v>651</v>
      </c>
      <c r="J446" t="s">
        <v>3</v>
      </c>
      <c r="K446" t="s">
        <v>652</v>
      </c>
      <c r="L446">
        <v>1191</v>
      </c>
      <c r="N446">
        <v>1013</v>
      </c>
      <c r="O446" t="s">
        <v>653</v>
      </c>
      <c r="P446" t="s">
        <v>653</v>
      </c>
      <c r="Q446">
        <v>1</v>
      </c>
      <c r="W446">
        <v>0</v>
      </c>
      <c r="X446">
        <v>476480486</v>
      </c>
      <c r="Y446">
        <f>(AT446*1.2)</f>
        <v>7.1999999999999993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1</v>
      </c>
      <c r="AK446">
        <v>1</v>
      </c>
      <c r="AL446">
        <v>1</v>
      </c>
      <c r="AM446">
        <v>5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6</v>
      </c>
      <c r="AU446" t="s">
        <v>63</v>
      </c>
      <c r="AV446">
        <v>1</v>
      </c>
      <c r="AW446">
        <v>2</v>
      </c>
      <c r="AX446">
        <v>55930211</v>
      </c>
      <c r="AY446">
        <v>1</v>
      </c>
      <c r="AZ446">
        <v>0</v>
      </c>
      <c r="BA446">
        <v>525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U446">
        <f>ROUND(AT446*Source!I281*AH446*AL446,2)</f>
        <v>0</v>
      </c>
      <c r="CV446">
        <f>ROUND(Y446*Source!I281,9)</f>
        <v>25.128</v>
      </c>
      <c r="CW446">
        <v>0</v>
      </c>
      <c r="CX446">
        <f>ROUND(Y446*Source!I281,9)</f>
        <v>25.128</v>
      </c>
      <c r="CY446">
        <f>AD446</f>
        <v>0</v>
      </c>
      <c r="CZ446">
        <f>AH446</f>
        <v>0</v>
      </c>
      <c r="DA446">
        <f>AL446</f>
        <v>1</v>
      </c>
      <c r="DB446">
        <f>ROUND((ROUND(AT446*CZ446,2)*1.2),6)</f>
        <v>0</v>
      </c>
      <c r="DC446">
        <f>ROUND((ROUND(AT446*AG446,2)*1.2),6)</f>
        <v>0</v>
      </c>
      <c r="DD446" t="s">
        <v>3</v>
      </c>
      <c r="DE446" t="s">
        <v>3</v>
      </c>
      <c r="DF446">
        <f t="shared" si="186"/>
        <v>0</v>
      </c>
      <c r="DG446">
        <f t="shared" si="169"/>
        <v>0</v>
      </c>
      <c r="DH446">
        <f t="shared" si="168"/>
        <v>0</v>
      </c>
      <c r="DI446">
        <f t="shared" si="155"/>
        <v>0</v>
      </c>
      <c r="DJ446">
        <f>DI446</f>
        <v>0</v>
      </c>
      <c r="DK446">
        <v>0</v>
      </c>
      <c r="DL446" t="s">
        <v>3</v>
      </c>
      <c r="DM446">
        <v>0</v>
      </c>
      <c r="DN446" t="s">
        <v>3</v>
      </c>
      <c r="DO446">
        <v>0</v>
      </c>
    </row>
    <row r="447" spans="1:119" x14ac:dyDescent="0.2">
      <c r="A447">
        <f>ROW(Source!A281)</f>
        <v>281</v>
      </c>
      <c r="B447">
        <v>55929115</v>
      </c>
      <c r="C447">
        <v>55930207</v>
      </c>
      <c r="D447">
        <v>55461714</v>
      </c>
      <c r="E447">
        <v>1</v>
      </c>
      <c r="F447">
        <v>1</v>
      </c>
      <c r="G447">
        <v>1081</v>
      </c>
      <c r="H447">
        <v>3</v>
      </c>
      <c r="I447" t="s">
        <v>811</v>
      </c>
      <c r="J447" t="s">
        <v>812</v>
      </c>
      <c r="K447" t="s">
        <v>813</v>
      </c>
      <c r="L447">
        <v>1348</v>
      </c>
      <c r="N447">
        <v>1009</v>
      </c>
      <c r="O447" t="s">
        <v>538</v>
      </c>
      <c r="P447" t="s">
        <v>538</v>
      </c>
      <c r="Q447">
        <v>1000</v>
      </c>
      <c r="W447">
        <v>0</v>
      </c>
      <c r="X447">
        <v>1102297900</v>
      </c>
      <c r="Y447">
        <f>(AT447*1)</f>
        <v>2.0000000000000001E-4</v>
      </c>
      <c r="AA447">
        <v>61319.94</v>
      </c>
      <c r="AB447">
        <v>0</v>
      </c>
      <c r="AC447">
        <v>0</v>
      </c>
      <c r="AD447">
        <v>0</v>
      </c>
      <c r="AE447">
        <v>9138.59</v>
      </c>
      <c r="AF447">
        <v>0</v>
      </c>
      <c r="AG447">
        <v>0</v>
      </c>
      <c r="AH447">
        <v>0</v>
      </c>
      <c r="AI447">
        <v>6.71</v>
      </c>
      <c r="AJ447">
        <v>1</v>
      </c>
      <c r="AK447">
        <v>1</v>
      </c>
      <c r="AL447">
        <v>1</v>
      </c>
      <c r="AM447">
        <v>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2.0000000000000001E-4</v>
      </c>
      <c r="AU447" t="s">
        <v>62</v>
      </c>
      <c r="AV447">
        <v>0</v>
      </c>
      <c r="AW447">
        <v>2</v>
      </c>
      <c r="AX447">
        <v>55930212</v>
      </c>
      <c r="AY447">
        <v>1</v>
      </c>
      <c r="AZ447">
        <v>0</v>
      </c>
      <c r="BA447">
        <v>526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v>0</v>
      </c>
      <c r="CX447">
        <f>ROUND(Y447*Source!I281,9)</f>
        <v>6.9800000000000005E-4</v>
      </c>
      <c r="CY447">
        <f>AA447</f>
        <v>61319.94</v>
      </c>
      <c r="CZ447">
        <f>AE447</f>
        <v>9138.59</v>
      </c>
      <c r="DA447">
        <f>AI447</f>
        <v>6.71</v>
      </c>
      <c r="DB447">
        <f>ROUND((ROUND(AT447*CZ447,2)*1),6)</f>
        <v>1.83</v>
      </c>
      <c r="DC447">
        <f>ROUND((ROUND(AT447*AG447,2)*1),6)</f>
        <v>0</v>
      </c>
      <c r="DD447" t="s">
        <v>3</v>
      </c>
      <c r="DE447" t="s">
        <v>3</v>
      </c>
      <c r="DF447">
        <f>ROUND(ROUND(AE447*AI447,2)*CX447,2)</f>
        <v>42.8</v>
      </c>
      <c r="DG447">
        <f t="shared" si="169"/>
        <v>0</v>
      </c>
      <c r="DH447">
        <f t="shared" si="168"/>
        <v>0</v>
      </c>
      <c r="DI447">
        <f t="shared" si="155"/>
        <v>0</v>
      </c>
      <c r="DJ447">
        <f>DF447</f>
        <v>42.8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">
      <c r="A448">
        <f>ROW(Source!A281)</f>
        <v>281</v>
      </c>
      <c r="B448">
        <v>55929115</v>
      </c>
      <c r="C448">
        <v>55930207</v>
      </c>
      <c r="D448">
        <v>55424290</v>
      </c>
      <c r="E448">
        <v>1081</v>
      </c>
      <c r="F448">
        <v>1</v>
      </c>
      <c r="G448">
        <v>1081</v>
      </c>
      <c r="H448">
        <v>3</v>
      </c>
      <c r="I448" t="s">
        <v>692</v>
      </c>
      <c r="J448" t="s">
        <v>3</v>
      </c>
      <c r="K448" t="s">
        <v>693</v>
      </c>
      <c r="L448">
        <v>1348</v>
      </c>
      <c r="N448">
        <v>1009</v>
      </c>
      <c r="O448" t="s">
        <v>538</v>
      </c>
      <c r="P448" t="s">
        <v>538</v>
      </c>
      <c r="Q448">
        <v>1000</v>
      </c>
      <c r="W448">
        <v>0</v>
      </c>
      <c r="X448">
        <v>-783086922</v>
      </c>
      <c r="Y448">
        <f>(AT448*1)</f>
        <v>0.01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9.84</v>
      </c>
      <c r="AJ448">
        <v>1</v>
      </c>
      <c r="AK448">
        <v>1</v>
      </c>
      <c r="AL448">
        <v>1</v>
      </c>
      <c r="AM448">
        <v>5</v>
      </c>
      <c r="AN448">
        <v>0</v>
      </c>
      <c r="AO448">
        <v>1</v>
      </c>
      <c r="AP448">
        <v>1</v>
      </c>
      <c r="AQ448">
        <v>0</v>
      </c>
      <c r="AR448">
        <v>0</v>
      </c>
      <c r="AS448" t="s">
        <v>3</v>
      </c>
      <c r="AT448">
        <v>0.01</v>
      </c>
      <c r="AU448" t="s">
        <v>62</v>
      </c>
      <c r="AV448">
        <v>0</v>
      </c>
      <c r="AW448">
        <v>2</v>
      </c>
      <c r="AX448">
        <v>55930214</v>
      </c>
      <c r="AY448">
        <v>1</v>
      </c>
      <c r="AZ448">
        <v>0</v>
      </c>
      <c r="BA448">
        <v>528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v>0</v>
      </c>
      <c r="CX448">
        <f>ROUND(Y448*Source!I281,9)</f>
        <v>3.49E-2</v>
      </c>
      <c r="CY448">
        <f>AA448</f>
        <v>0</v>
      </c>
      <c r="CZ448">
        <f>AE448</f>
        <v>0</v>
      </c>
      <c r="DA448">
        <f>AI448</f>
        <v>9.84</v>
      </c>
      <c r="DB448">
        <f>ROUND((ROUND(AT448*CZ448,2)*1),6)</f>
        <v>0</v>
      </c>
      <c r="DC448">
        <f>ROUND((ROUND(AT448*AG448,2)*1),6)</f>
        <v>0</v>
      </c>
      <c r="DD448" t="s">
        <v>3</v>
      </c>
      <c r="DE448" t="s">
        <v>3</v>
      </c>
      <c r="DF448">
        <f>ROUND(ROUND(AE448*AI448,2)*CX448,2)</f>
        <v>0</v>
      </c>
      <c r="DG448">
        <f t="shared" si="169"/>
        <v>0</v>
      </c>
      <c r="DH448">
        <f t="shared" si="168"/>
        <v>0</v>
      </c>
      <c r="DI448">
        <f t="shared" si="155"/>
        <v>0</v>
      </c>
      <c r="DJ448">
        <f>DF448</f>
        <v>0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">
      <c r="A449">
        <f>ROW(Source!A296)</f>
        <v>296</v>
      </c>
      <c r="B449">
        <v>55929113</v>
      </c>
      <c r="C449">
        <v>55930277</v>
      </c>
      <c r="D449">
        <v>55424304</v>
      </c>
      <c r="E449">
        <v>1081</v>
      </c>
      <c r="F449">
        <v>1</v>
      </c>
      <c r="G449">
        <v>1081</v>
      </c>
      <c r="H449">
        <v>1</v>
      </c>
      <c r="I449" t="s">
        <v>651</v>
      </c>
      <c r="J449" t="s">
        <v>3</v>
      </c>
      <c r="K449" t="s">
        <v>652</v>
      </c>
      <c r="L449">
        <v>1191</v>
      </c>
      <c r="N449">
        <v>1013</v>
      </c>
      <c r="O449" t="s">
        <v>653</v>
      </c>
      <c r="P449" t="s">
        <v>653</v>
      </c>
      <c r="Q449">
        <v>1</v>
      </c>
      <c r="W449">
        <v>0</v>
      </c>
      <c r="X449">
        <v>476480486</v>
      </c>
      <c r="Y449">
        <f>(AT449*1.2)</f>
        <v>16.2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1</v>
      </c>
      <c r="AK449">
        <v>1</v>
      </c>
      <c r="AL449">
        <v>1</v>
      </c>
      <c r="AM449">
        <v>-2</v>
      </c>
      <c r="AN449">
        <v>0</v>
      </c>
      <c r="AO449">
        <v>1</v>
      </c>
      <c r="AP449">
        <v>1</v>
      </c>
      <c r="AQ449">
        <v>0</v>
      </c>
      <c r="AR449">
        <v>0</v>
      </c>
      <c r="AS449" t="s">
        <v>3</v>
      </c>
      <c r="AT449">
        <v>13.5</v>
      </c>
      <c r="AU449" t="s">
        <v>63</v>
      </c>
      <c r="AV449">
        <v>1</v>
      </c>
      <c r="AW449">
        <v>2</v>
      </c>
      <c r="AX449">
        <v>55930278</v>
      </c>
      <c r="AY449">
        <v>1</v>
      </c>
      <c r="AZ449">
        <v>0</v>
      </c>
      <c r="BA449">
        <v>529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U449">
        <f>ROUND(AT449*Source!I296*AH449*AL449,2)</f>
        <v>0</v>
      </c>
      <c r="CV449">
        <f>ROUND(Y449*Source!I296,9)</f>
        <v>16.2</v>
      </c>
      <c r="CW449">
        <v>0</v>
      </c>
      <c r="CX449">
        <f>ROUND(Y449*Source!I296,9)</f>
        <v>16.2</v>
      </c>
      <c r="CY449">
        <f>AD449</f>
        <v>0</v>
      </c>
      <c r="CZ449">
        <f>AH449</f>
        <v>0</v>
      </c>
      <c r="DA449">
        <f>AL449</f>
        <v>1</v>
      </c>
      <c r="DB449">
        <f>ROUND((ROUND(AT449*CZ449,2)*1.2),6)</f>
        <v>0</v>
      </c>
      <c r="DC449">
        <f>ROUND((ROUND(AT449*AG449,2)*1.2),6)</f>
        <v>0</v>
      </c>
      <c r="DD449" t="s">
        <v>3</v>
      </c>
      <c r="DE449" t="s">
        <v>3</v>
      </c>
      <c r="DF449">
        <f t="shared" ref="DF449:DF462" si="187">ROUND(ROUND(AE449,2)*CX449,2)</f>
        <v>0</v>
      </c>
      <c r="DG449">
        <f t="shared" si="169"/>
        <v>0</v>
      </c>
      <c r="DH449">
        <f t="shared" si="168"/>
        <v>0</v>
      </c>
      <c r="DI449">
        <f t="shared" ref="DI449:DI512" si="188">ROUND(ROUND(AH449,2)*CX449,2)</f>
        <v>0</v>
      </c>
      <c r="DJ449">
        <f>DI449</f>
        <v>0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">
      <c r="A450">
        <f>ROW(Source!A296)</f>
        <v>296</v>
      </c>
      <c r="B450">
        <v>55929113</v>
      </c>
      <c r="C450">
        <v>55930277</v>
      </c>
      <c r="D450">
        <v>55460960</v>
      </c>
      <c r="E450">
        <v>1</v>
      </c>
      <c r="F450">
        <v>1</v>
      </c>
      <c r="G450">
        <v>1081</v>
      </c>
      <c r="H450">
        <v>3</v>
      </c>
      <c r="I450" t="s">
        <v>825</v>
      </c>
      <c r="J450" t="s">
        <v>826</v>
      </c>
      <c r="K450" t="s">
        <v>827</v>
      </c>
      <c r="L450">
        <v>1348</v>
      </c>
      <c r="N450">
        <v>1009</v>
      </c>
      <c r="O450" t="s">
        <v>538</v>
      </c>
      <c r="P450" t="s">
        <v>538</v>
      </c>
      <c r="Q450">
        <v>1000</v>
      </c>
      <c r="W450">
        <v>0</v>
      </c>
      <c r="X450">
        <v>-260579272</v>
      </c>
      <c r="Y450">
        <f t="shared" ref="Y450:Y461" si="189">(AT450*1)</f>
        <v>1.0000000000000001E-5</v>
      </c>
      <c r="AA450">
        <v>60100.56</v>
      </c>
      <c r="AB450">
        <v>0</v>
      </c>
      <c r="AC450">
        <v>0</v>
      </c>
      <c r="AD450">
        <v>0</v>
      </c>
      <c r="AE450">
        <v>58463.58</v>
      </c>
      <c r="AF450">
        <v>0</v>
      </c>
      <c r="AG450">
        <v>0</v>
      </c>
      <c r="AH450">
        <v>0</v>
      </c>
      <c r="AI450">
        <v>1</v>
      </c>
      <c r="AJ450">
        <v>1</v>
      </c>
      <c r="AK450">
        <v>1</v>
      </c>
      <c r="AL450">
        <v>1</v>
      </c>
      <c r="AM450">
        <v>-2</v>
      </c>
      <c r="AN450">
        <v>0</v>
      </c>
      <c r="AO450">
        <v>1</v>
      </c>
      <c r="AP450">
        <v>1</v>
      </c>
      <c r="AQ450">
        <v>0</v>
      </c>
      <c r="AR450">
        <v>0</v>
      </c>
      <c r="AS450" t="s">
        <v>3</v>
      </c>
      <c r="AT450">
        <v>1.0000000000000001E-5</v>
      </c>
      <c r="AU450" t="s">
        <v>62</v>
      </c>
      <c r="AV450">
        <v>0</v>
      </c>
      <c r="AW450">
        <v>2</v>
      </c>
      <c r="AX450">
        <v>55930279</v>
      </c>
      <c r="AY450">
        <v>1</v>
      </c>
      <c r="AZ450">
        <v>0</v>
      </c>
      <c r="BA450">
        <v>530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v>0</v>
      </c>
      <c r="CX450">
        <f>ROUND(Y450*Source!I296,9)</f>
        <v>1.0000000000000001E-5</v>
      </c>
      <c r="CY450">
        <f t="shared" ref="CY450:CY461" si="190">AA450</f>
        <v>60100.56</v>
      </c>
      <c r="CZ450">
        <f t="shared" ref="CZ450:CZ461" si="191">AE450</f>
        <v>58463.58</v>
      </c>
      <c r="DA450">
        <f t="shared" ref="DA450:DA461" si="192">AI450</f>
        <v>1</v>
      </c>
      <c r="DB450">
        <f t="shared" ref="DB450:DB461" si="193">ROUND((ROUND(AT450*CZ450,2)*1),6)</f>
        <v>0.57999999999999996</v>
      </c>
      <c r="DC450">
        <f t="shared" ref="DC450:DC461" si="194">ROUND((ROUND(AT450*AG450,2)*1),6)</f>
        <v>0</v>
      </c>
      <c r="DD450" t="s">
        <v>3</v>
      </c>
      <c r="DE450" t="s">
        <v>3</v>
      </c>
      <c r="DF450">
        <f t="shared" si="187"/>
        <v>0.57999999999999996</v>
      </c>
      <c r="DG450">
        <f t="shared" si="169"/>
        <v>0</v>
      </c>
      <c r="DH450">
        <f t="shared" si="168"/>
        <v>0</v>
      </c>
      <c r="DI450">
        <f t="shared" si="188"/>
        <v>0</v>
      </c>
      <c r="DJ450">
        <f t="shared" ref="DJ450:DJ461" si="195">DF450</f>
        <v>0.57999999999999996</v>
      </c>
      <c r="DK450">
        <v>0</v>
      </c>
      <c r="DL450" t="s">
        <v>3</v>
      </c>
      <c r="DM450">
        <v>0</v>
      </c>
      <c r="DN450" t="s">
        <v>3</v>
      </c>
      <c r="DO450">
        <v>0</v>
      </c>
    </row>
    <row r="451" spans="1:119" x14ac:dyDescent="0.2">
      <c r="A451">
        <f>ROW(Source!A296)</f>
        <v>296</v>
      </c>
      <c r="B451">
        <v>55929113</v>
      </c>
      <c r="C451">
        <v>55930277</v>
      </c>
      <c r="D451">
        <v>55459400</v>
      </c>
      <c r="E451">
        <v>1</v>
      </c>
      <c r="F451">
        <v>1</v>
      </c>
      <c r="G451">
        <v>1081</v>
      </c>
      <c r="H451">
        <v>3</v>
      </c>
      <c r="I451" t="s">
        <v>671</v>
      </c>
      <c r="J451" t="s">
        <v>672</v>
      </c>
      <c r="K451" t="s">
        <v>673</v>
      </c>
      <c r="L451">
        <v>1346</v>
      </c>
      <c r="N451">
        <v>1009</v>
      </c>
      <c r="O451" t="s">
        <v>175</v>
      </c>
      <c r="P451" t="s">
        <v>175</v>
      </c>
      <c r="Q451">
        <v>1</v>
      </c>
      <c r="W451">
        <v>0</v>
      </c>
      <c r="X451">
        <v>-2129869794</v>
      </c>
      <c r="Y451">
        <f t="shared" si="189"/>
        <v>7.0000000000000007E-2</v>
      </c>
      <c r="AA451">
        <v>17.16</v>
      </c>
      <c r="AB451">
        <v>0</v>
      </c>
      <c r="AC451">
        <v>0</v>
      </c>
      <c r="AD451">
        <v>0</v>
      </c>
      <c r="AE451">
        <v>16.690000000000001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1</v>
      </c>
      <c r="AL451">
        <v>1</v>
      </c>
      <c r="AM451">
        <v>-2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7.0000000000000007E-2</v>
      </c>
      <c r="AU451" t="s">
        <v>62</v>
      </c>
      <c r="AV451">
        <v>0</v>
      </c>
      <c r="AW451">
        <v>2</v>
      </c>
      <c r="AX451">
        <v>55930280</v>
      </c>
      <c r="AY451">
        <v>1</v>
      </c>
      <c r="AZ451">
        <v>0</v>
      </c>
      <c r="BA451">
        <v>531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V451">
        <v>0</v>
      </c>
      <c r="CW451">
        <v>0</v>
      </c>
      <c r="CX451">
        <f>ROUND(Y451*Source!I296,9)</f>
        <v>7.0000000000000007E-2</v>
      </c>
      <c r="CY451">
        <f t="shared" si="190"/>
        <v>17.16</v>
      </c>
      <c r="CZ451">
        <f t="shared" si="191"/>
        <v>16.690000000000001</v>
      </c>
      <c r="DA451">
        <f t="shared" si="192"/>
        <v>1</v>
      </c>
      <c r="DB451">
        <f t="shared" si="193"/>
        <v>1.17</v>
      </c>
      <c r="DC451">
        <f t="shared" si="194"/>
        <v>0</v>
      </c>
      <c r="DD451" t="s">
        <v>3</v>
      </c>
      <c r="DE451" t="s">
        <v>3</v>
      </c>
      <c r="DF451">
        <f t="shared" si="187"/>
        <v>1.17</v>
      </c>
      <c r="DG451">
        <f t="shared" si="169"/>
        <v>0</v>
      </c>
      <c r="DH451">
        <f t="shared" si="168"/>
        <v>0</v>
      </c>
      <c r="DI451">
        <f t="shared" si="188"/>
        <v>0</v>
      </c>
      <c r="DJ451">
        <f t="shared" si="195"/>
        <v>1.17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">
      <c r="A452">
        <f>ROW(Source!A296)</f>
        <v>296</v>
      </c>
      <c r="B452">
        <v>55929113</v>
      </c>
      <c r="C452">
        <v>55930277</v>
      </c>
      <c r="D452">
        <v>55461711</v>
      </c>
      <c r="E452">
        <v>1</v>
      </c>
      <c r="F452">
        <v>1</v>
      </c>
      <c r="G452">
        <v>1081</v>
      </c>
      <c r="H452">
        <v>3</v>
      </c>
      <c r="I452" t="s">
        <v>828</v>
      </c>
      <c r="J452" t="s">
        <v>829</v>
      </c>
      <c r="K452" t="s">
        <v>830</v>
      </c>
      <c r="L452">
        <v>1346</v>
      </c>
      <c r="N452">
        <v>1009</v>
      </c>
      <c r="O452" t="s">
        <v>175</v>
      </c>
      <c r="P452" t="s">
        <v>175</v>
      </c>
      <c r="Q452">
        <v>1</v>
      </c>
      <c r="W452">
        <v>0</v>
      </c>
      <c r="X452">
        <v>-1158290776</v>
      </c>
      <c r="Y452">
        <f t="shared" si="189"/>
        <v>1.8</v>
      </c>
      <c r="AA452">
        <v>6.75</v>
      </c>
      <c r="AB452">
        <v>0</v>
      </c>
      <c r="AC452">
        <v>0</v>
      </c>
      <c r="AD452">
        <v>0</v>
      </c>
      <c r="AE452">
        <v>6.57</v>
      </c>
      <c r="AF452">
        <v>0</v>
      </c>
      <c r="AG452">
        <v>0</v>
      </c>
      <c r="AH452">
        <v>0</v>
      </c>
      <c r="AI452">
        <v>1</v>
      </c>
      <c r="AJ452">
        <v>1</v>
      </c>
      <c r="AK452">
        <v>1</v>
      </c>
      <c r="AL452">
        <v>1</v>
      </c>
      <c r="AM452">
        <v>-2</v>
      </c>
      <c r="AN452">
        <v>0</v>
      </c>
      <c r="AO452">
        <v>1</v>
      </c>
      <c r="AP452">
        <v>1</v>
      </c>
      <c r="AQ452">
        <v>0</v>
      </c>
      <c r="AR452">
        <v>0</v>
      </c>
      <c r="AS452" t="s">
        <v>3</v>
      </c>
      <c r="AT452">
        <v>1.8</v>
      </c>
      <c r="AU452" t="s">
        <v>62</v>
      </c>
      <c r="AV452">
        <v>0</v>
      </c>
      <c r="AW452">
        <v>2</v>
      </c>
      <c r="AX452">
        <v>55930281</v>
      </c>
      <c r="AY452">
        <v>1</v>
      </c>
      <c r="AZ452">
        <v>0</v>
      </c>
      <c r="BA452">
        <v>532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v>0</v>
      </c>
      <c r="CX452">
        <f>ROUND(Y452*Source!I296,9)</f>
        <v>1.8</v>
      </c>
      <c r="CY452">
        <f t="shared" si="190"/>
        <v>6.75</v>
      </c>
      <c r="CZ452">
        <f t="shared" si="191"/>
        <v>6.57</v>
      </c>
      <c r="DA452">
        <f t="shared" si="192"/>
        <v>1</v>
      </c>
      <c r="DB452">
        <f t="shared" si="193"/>
        <v>11.83</v>
      </c>
      <c r="DC452">
        <f t="shared" si="194"/>
        <v>0</v>
      </c>
      <c r="DD452" t="s">
        <v>3</v>
      </c>
      <c r="DE452" t="s">
        <v>3</v>
      </c>
      <c r="DF452">
        <f t="shared" si="187"/>
        <v>11.83</v>
      </c>
      <c r="DG452">
        <f t="shared" si="169"/>
        <v>0</v>
      </c>
      <c r="DH452">
        <f t="shared" ref="DH452:DH483" si="196">ROUND(ROUND(AG452,2)*CX452,2)</f>
        <v>0</v>
      </c>
      <c r="DI452">
        <f t="shared" si="188"/>
        <v>0</v>
      </c>
      <c r="DJ452">
        <f t="shared" si="195"/>
        <v>11.83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">
      <c r="A453">
        <f>ROW(Source!A296)</f>
        <v>296</v>
      </c>
      <c r="B453">
        <v>55929113</v>
      </c>
      <c r="C453">
        <v>55930277</v>
      </c>
      <c r="D453">
        <v>55459177</v>
      </c>
      <c r="E453">
        <v>1</v>
      </c>
      <c r="F453">
        <v>1</v>
      </c>
      <c r="G453">
        <v>1081</v>
      </c>
      <c r="H453">
        <v>3</v>
      </c>
      <c r="I453" t="s">
        <v>831</v>
      </c>
      <c r="J453" t="s">
        <v>832</v>
      </c>
      <c r="K453" t="s">
        <v>833</v>
      </c>
      <c r="L453">
        <v>1348</v>
      </c>
      <c r="N453">
        <v>1009</v>
      </c>
      <c r="O453" t="s">
        <v>538</v>
      </c>
      <c r="P453" t="s">
        <v>538</v>
      </c>
      <c r="Q453">
        <v>1000</v>
      </c>
      <c r="W453">
        <v>0</v>
      </c>
      <c r="X453">
        <v>857152763</v>
      </c>
      <c r="Y453">
        <f t="shared" si="189"/>
        <v>2.0000000000000001E-4</v>
      </c>
      <c r="AA453">
        <v>6942.5</v>
      </c>
      <c r="AB453">
        <v>0</v>
      </c>
      <c r="AC453">
        <v>0</v>
      </c>
      <c r="AD453">
        <v>0</v>
      </c>
      <c r="AE453">
        <v>6753.4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1</v>
      </c>
      <c r="AL453">
        <v>1</v>
      </c>
      <c r="AM453">
        <v>-2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2.0000000000000001E-4</v>
      </c>
      <c r="AU453" t="s">
        <v>62</v>
      </c>
      <c r="AV453">
        <v>0</v>
      </c>
      <c r="AW453">
        <v>2</v>
      </c>
      <c r="AX453">
        <v>55930282</v>
      </c>
      <c r="AY453">
        <v>1</v>
      </c>
      <c r="AZ453">
        <v>0</v>
      </c>
      <c r="BA453">
        <v>533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V453">
        <v>0</v>
      </c>
      <c r="CW453">
        <v>0</v>
      </c>
      <c r="CX453">
        <f>ROUND(Y453*Source!I296,9)</f>
        <v>2.0000000000000001E-4</v>
      </c>
      <c r="CY453">
        <f t="shared" si="190"/>
        <v>6942.5</v>
      </c>
      <c r="CZ453">
        <f t="shared" si="191"/>
        <v>6753.4</v>
      </c>
      <c r="DA453">
        <f t="shared" si="192"/>
        <v>1</v>
      </c>
      <c r="DB453">
        <f t="shared" si="193"/>
        <v>1.35</v>
      </c>
      <c r="DC453">
        <f t="shared" si="194"/>
        <v>0</v>
      </c>
      <c r="DD453" t="s">
        <v>3</v>
      </c>
      <c r="DE453" t="s">
        <v>3</v>
      </c>
      <c r="DF453">
        <f t="shared" si="187"/>
        <v>1.35</v>
      </c>
      <c r="DG453">
        <f t="shared" ref="DG453:DG484" si="197">ROUND(ROUND(AF453,2)*CX453,2)</f>
        <v>0</v>
      </c>
      <c r="DH453">
        <f t="shared" si="196"/>
        <v>0</v>
      </c>
      <c r="DI453">
        <f t="shared" si="188"/>
        <v>0</v>
      </c>
      <c r="DJ453">
        <f t="shared" si="195"/>
        <v>1.35</v>
      </c>
      <c r="DK453">
        <v>0</v>
      </c>
      <c r="DL453" t="s">
        <v>3</v>
      </c>
      <c r="DM453">
        <v>0</v>
      </c>
      <c r="DN453" t="s">
        <v>3</v>
      </c>
      <c r="DO453">
        <v>0</v>
      </c>
    </row>
    <row r="454" spans="1:119" x14ac:dyDescent="0.2">
      <c r="A454">
        <f>ROW(Source!A296)</f>
        <v>296</v>
      </c>
      <c r="B454">
        <v>55929113</v>
      </c>
      <c r="C454">
        <v>55930277</v>
      </c>
      <c r="D454">
        <v>55459502</v>
      </c>
      <c r="E454">
        <v>1</v>
      </c>
      <c r="F454">
        <v>1</v>
      </c>
      <c r="G454">
        <v>1081</v>
      </c>
      <c r="H454">
        <v>3</v>
      </c>
      <c r="I454" t="s">
        <v>834</v>
      </c>
      <c r="J454" t="s">
        <v>835</v>
      </c>
      <c r="K454" t="s">
        <v>836</v>
      </c>
      <c r="L454">
        <v>1348</v>
      </c>
      <c r="N454">
        <v>1009</v>
      </c>
      <c r="O454" t="s">
        <v>538</v>
      </c>
      <c r="P454" t="s">
        <v>538</v>
      </c>
      <c r="Q454">
        <v>1000</v>
      </c>
      <c r="W454">
        <v>0</v>
      </c>
      <c r="X454">
        <v>512212386</v>
      </c>
      <c r="Y454">
        <f t="shared" si="189"/>
        <v>3.0000000000000001E-5</v>
      </c>
      <c r="AA454">
        <v>15677.73</v>
      </c>
      <c r="AB454">
        <v>0</v>
      </c>
      <c r="AC454">
        <v>0</v>
      </c>
      <c r="AD454">
        <v>0</v>
      </c>
      <c r="AE454">
        <v>15250.71</v>
      </c>
      <c r="AF454">
        <v>0</v>
      </c>
      <c r="AG454">
        <v>0</v>
      </c>
      <c r="AH454">
        <v>0</v>
      </c>
      <c r="AI454">
        <v>1</v>
      </c>
      <c r="AJ454">
        <v>1</v>
      </c>
      <c r="AK454">
        <v>1</v>
      </c>
      <c r="AL454">
        <v>1</v>
      </c>
      <c r="AM454">
        <v>-2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3.0000000000000001E-5</v>
      </c>
      <c r="AU454" t="s">
        <v>62</v>
      </c>
      <c r="AV454">
        <v>0</v>
      </c>
      <c r="AW454">
        <v>2</v>
      </c>
      <c r="AX454">
        <v>55930283</v>
      </c>
      <c r="AY454">
        <v>1</v>
      </c>
      <c r="AZ454">
        <v>0</v>
      </c>
      <c r="BA454">
        <v>534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v>0</v>
      </c>
      <c r="CX454">
        <f>ROUND(Y454*Source!I296,9)</f>
        <v>3.0000000000000001E-5</v>
      </c>
      <c r="CY454">
        <f t="shared" si="190"/>
        <v>15677.73</v>
      </c>
      <c r="CZ454">
        <f t="shared" si="191"/>
        <v>15250.71</v>
      </c>
      <c r="DA454">
        <f t="shared" si="192"/>
        <v>1</v>
      </c>
      <c r="DB454">
        <f t="shared" si="193"/>
        <v>0.46</v>
      </c>
      <c r="DC454">
        <f t="shared" si="194"/>
        <v>0</v>
      </c>
      <c r="DD454" t="s">
        <v>3</v>
      </c>
      <c r="DE454" t="s">
        <v>3</v>
      </c>
      <c r="DF454">
        <f t="shared" si="187"/>
        <v>0.46</v>
      </c>
      <c r="DG454">
        <f t="shared" si="197"/>
        <v>0</v>
      </c>
      <c r="DH454">
        <f t="shared" si="196"/>
        <v>0</v>
      </c>
      <c r="DI454">
        <f t="shared" si="188"/>
        <v>0</v>
      </c>
      <c r="DJ454">
        <f t="shared" si="195"/>
        <v>0.46</v>
      </c>
      <c r="DK454">
        <v>0</v>
      </c>
      <c r="DL454" t="s">
        <v>3</v>
      </c>
      <c r="DM454">
        <v>0</v>
      </c>
      <c r="DN454" t="s">
        <v>3</v>
      </c>
      <c r="DO454">
        <v>0</v>
      </c>
    </row>
    <row r="455" spans="1:119" x14ac:dyDescent="0.2">
      <c r="A455">
        <f>ROW(Source!A296)</f>
        <v>296</v>
      </c>
      <c r="B455">
        <v>55929113</v>
      </c>
      <c r="C455">
        <v>55930277</v>
      </c>
      <c r="D455">
        <v>55459519</v>
      </c>
      <c r="E455">
        <v>1</v>
      </c>
      <c r="F455">
        <v>1</v>
      </c>
      <c r="G455">
        <v>1081</v>
      </c>
      <c r="H455">
        <v>3</v>
      </c>
      <c r="I455" t="s">
        <v>837</v>
      </c>
      <c r="J455" t="s">
        <v>838</v>
      </c>
      <c r="K455" t="s">
        <v>839</v>
      </c>
      <c r="L455">
        <v>1348</v>
      </c>
      <c r="N455">
        <v>1009</v>
      </c>
      <c r="O455" t="s">
        <v>538</v>
      </c>
      <c r="P455" t="s">
        <v>538</v>
      </c>
      <c r="Q455">
        <v>1000</v>
      </c>
      <c r="W455">
        <v>0</v>
      </c>
      <c r="X455">
        <v>-741489881</v>
      </c>
      <c r="Y455">
        <f t="shared" si="189"/>
        <v>8.0000000000000007E-5</v>
      </c>
      <c r="AA455">
        <v>8358.4599999999991</v>
      </c>
      <c r="AB455">
        <v>0</v>
      </c>
      <c r="AC455">
        <v>0</v>
      </c>
      <c r="AD455">
        <v>0</v>
      </c>
      <c r="AE455">
        <v>8130.8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-2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8.0000000000000007E-5</v>
      </c>
      <c r="AU455" t="s">
        <v>62</v>
      </c>
      <c r="AV455">
        <v>0</v>
      </c>
      <c r="AW455">
        <v>2</v>
      </c>
      <c r="AX455">
        <v>55930284</v>
      </c>
      <c r="AY455">
        <v>1</v>
      </c>
      <c r="AZ455">
        <v>0</v>
      </c>
      <c r="BA455">
        <v>535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V455">
        <v>0</v>
      </c>
      <c r="CW455">
        <v>0</v>
      </c>
      <c r="CX455">
        <f>ROUND(Y455*Source!I296,9)</f>
        <v>8.0000000000000007E-5</v>
      </c>
      <c r="CY455">
        <f t="shared" si="190"/>
        <v>8358.4599999999991</v>
      </c>
      <c r="CZ455">
        <f t="shared" si="191"/>
        <v>8130.8</v>
      </c>
      <c r="DA455">
        <f t="shared" si="192"/>
        <v>1</v>
      </c>
      <c r="DB455">
        <f t="shared" si="193"/>
        <v>0.65</v>
      </c>
      <c r="DC455">
        <f t="shared" si="194"/>
        <v>0</v>
      </c>
      <c r="DD455" t="s">
        <v>3</v>
      </c>
      <c r="DE455" t="s">
        <v>3</v>
      </c>
      <c r="DF455">
        <f t="shared" si="187"/>
        <v>0.65</v>
      </c>
      <c r="DG455">
        <f t="shared" si="197"/>
        <v>0</v>
      </c>
      <c r="DH455">
        <f t="shared" si="196"/>
        <v>0</v>
      </c>
      <c r="DI455">
        <f t="shared" si="188"/>
        <v>0</v>
      </c>
      <c r="DJ455">
        <f t="shared" si="195"/>
        <v>0.65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">
      <c r="A456">
        <f>ROW(Source!A296)</f>
        <v>296</v>
      </c>
      <c r="B456">
        <v>55929113</v>
      </c>
      <c r="C456">
        <v>55930277</v>
      </c>
      <c r="D456">
        <v>55459533</v>
      </c>
      <c r="E456">
        <v>1</v>
      </c>
      <c r="F456">
        <v>1</v>
      </c>
      <c r="G456">
        <v>1081</v>
      </c>
      <c r="H456">
        <v>3</v>
      </c>
      <c r="I456" t="s">
        <v>840</v>
      </c>
      <c r="J456" t="s">
        <v>841</v>
      </c>
      <c r="K456" t="s">
        <v>842</v>
      </c>
      <c r="L456">
        <v>1346</v>
      </c>
      <c r="N456">
        <v>1009</v>
      </c>
      <c r="O456" t="s">
        <v>175</v>
      </c>
      <c r="P456" t="s">
        <v>175</v>
      </c>
      <c r="Q456">
        <v>1</v>
      </c>
      <c r="W456">
        <v>0</v>
      </c>
      <c r="X456">
        <v>640003901</v>
      </c>
      <c r="Y456">
        <f t="shared" si="189"/>
        <v>3.0000000000000001E-3</v>
      </c>
      <c r="AA456">
        <v>51.82</v>
      </c>
      <c r="AB456">
        <v>0</v>
      </c>
      <c r="AC456">
        <v>0</v>
      </c>
      <c r="AD456">
        <v>0</v>
      </c>
      <c r="AE456">
        <v>50.41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1</v>
      </c>
      <c r="AM456">
        <v>-2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3.0000000000000001E-3</v>
      </c>
      <c r="AU456" t="s">
        <v>62</v>
      </c>
      <c r="AV456">
        <v>0</v>
      </c>
      <c r="AW456">
        <v>2</v>
      </c>
      <c r="AX456">
        <v>55930285</v>
      </c>
      <c r="AY456">
        <v>1</v>
      </c>
      <c r="AZ456">
        <v>0</v>
      </c>
      <c r="BA456">
        <v>536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v>0</v>
      </c>
      <c r="CX456">
        <f>ROUND(Y456*Source!I296,9)</f>
        <v>3.0000000000000001E-3</v>
      </c>
      <c r="CY456">
        <f t="shared" si="190"/>
        <v>51.82</v>
      </c>
      <c r="CZ456">
        <f t="shared" si="191"/>
        <v>50.41</v>
      </c>
      <c r="DA456">
        <f t="shared" si="192"/>
        <v>1</v>
      </c>
      <c r="DB456">
        <f t="shared" si="193"/>
        <v>0.15</v>
      </c>
      <c r="DC456">
        <f t="shared" si="194"/>
        <v>0</v>
      </c>
      <c r="DD456" t="s">
        <v>3</v>
      </c>
      <c r="DE456" t="s">
        <v>3</v>
      </c>
      <c r="DF456">
        <f t="shared" si="187"/>
        <v>0.15</v>
      </c>
      <c r="DG456">
        <f t="shared" si="197"/>
        <v>0</v>
      </c>
      <c r="DH456">
        <f t="shared" si="196"/>
        <v>0</v>
      </c>
      <c r="DI456">
        <f t="shared" si="188"/>
        <v>0</v>
      </c>
      <c r="DJ456">
        <f t="shared" si="195"/>
        <v>0.15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">
      <c r="A457">
        <f>ROW(Source!A296)</f>
        <v>296</v>
      </c>
      <c r="B457">
        <v>55929113</v>
      </c>
      <c r="C457">
        <v>55930277</v>
      </c>
      <c r="D457">
        <v>55459676</v>
      </c>
      <c r="E457">
        <v>1</v>
      </c>
      <c r="F457">
        <v>1</v>
      </c>
      <c r="G457">
        <v>1081</v>
      </c>
      <c r="H457">
        <v>3</v>
      </c>
      <c r="I457" t="s">
        <v>843</v>
      </c>
      <c r="J457" t="s">
        <v>844</v>
      </c>
      <c r="K457" t="s">
        <v>845</v>
      </c>
      <c r="L457">
        <v>1346</v>
      </c>
      <c r="N457">
        <v>1009</v>
      </c>
      <c r="O457" t="s">
        <v>175</v>
      </c>
      <c r="P457" t="s">
        <v>175</v>
      </c>
      <c r="Q457">
        <v>1</v>
      </c>
      <c r="W457">
        <v>0</v>
      </c>
      <c r="X457">
        <v>830224859</v>
      </c>
      <c r="Y457">
        <f t="shared" si="189"/>
        <v>1.89E-2</v>
      </c>
      <c r="AA457">
        <v>20.76</v>
      </c>
      <c r="AB457">
        <v>0</v>
      </c>
      <c r="AC457">
        <v>0</v>
      </c>
      <c r="AD457">
        <v>0</v>
      </c>
      <c r="AE457">
        <v>20.190000000000001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-2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1.89E-2</v>
      </c>
      <c r="AU457" t="s">
        <v>62</v>
      </c>
      <c r="AV457">
        <v>0</v>
      </c>
      <c r="AW457">
        <v>2</v>
      </c>
      <c r="AX457">
        <v>55930286</v>
      </c>
      <c r="AY457">
        <v>1</v>
      </c>
      <c r="AZ457">
        <v>0</v>
      </c>
      <c r="BA457">
        <v>537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v>0</v>
      </c>
      <c r="CX457">
        <f>ROUND(Y457*Source!I296,9)</f>
        <v>1.89E-2</v>
      </c>
      <c r="CY457">
        <f t="shared" si="190"/>
        <v>20.76</v>
      </c>
      <c r="CZ457">
        <f t="shared" si="191"/>
        <v>20.190000000000001</v>
      </c>
      <c r="DA457">
        <f t="shared" si="192"/>
        <v>1</v>
      </c>
      <c r="DB457">
        <f t="shared" si="193"/>
        <v>0.38</v>
      </c>
      <c r="DC457">
        <f t="shared" si="194"/>
        <v>0</v>
      </c>
      <c r="DD457" t="s">
        <v>3</v>
      </c>
      <c r="DE457" t="s">
        <v>3</v>
      </c>
      <c r="DF457">
        <f t="shared" si="187"/>
        <v>0.38</v>
      </c>
      <c r="DG457">
        <f t="shared" si="197"/>
        <v>0</v>
      </c>
      <c r="DH457">
        <f t="shared" si="196"/>
        <v>0</v>
      </c>
      <c r="DI457">
        <f t="shared" si="188"/>
        <v>0</v>
      </c>
      <c r="DJ457">
        <f t="shared" si="195"/>
        <v>0.38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">
      <c r="A458">
        <f>ROW(Source!A296)</f>
        <v>296</v>
      </c>
      <c r="B458">
        <v>55929113</v>
      </c>
      <c r="C458">
        <v>55930277</v>
      </c>
      <c r="D458">
        <v>55466109</v>
      </c>
      <c r="E458">
        <v>1</v>
      </c>
      <c r="F458">
        <v>1</v>
      </c>
      <c r="G458">
        <v>1081</v>
      </c>
      <c r="H458">
        <v>3</v>
      </c>
      <c r="I458" t="s">
        <v>846</v>
      </c>
      <c r="J458" t="s">
        <v>847</v>
      </c>
      <c r="K458" t="s">
        <v>848</v>
      </c>
      <c r="L458">
        <v>1348</v>
      </c>
      <c r="N458">
        <v>1009</v>
      </c>
      <c r="O458" t="s">
        <v>538</v>
      </c>
      <c r="P458" t="s">
        <v>538</v>
      </c>
      <c r="Q458">
        <v>1000</v>
      </c>
      <c r="W458">
        <v>0</v>
      </c>
      <c r="X458">
        <v>-1622718837</v>
      </c>
      <c r="Y458">
        <f t="shared" si="189"/>
        <v>1.4999999999999999E-4</v>
      </c>
      <c r="AA458">
        <v>58818.01</v>
      </c>
      <c r="AB458">
        <v>0</v>
      </c>
      <c r="AC458">
        <v>0</v>
      </c>
      <c r="AD458">
        <v>0</v>
      </c>
      <c r="AE458">
        <v>57215.96</v>
      </c>
      <c r="AF458">
        <v>0</v>
      </c>
      <c r="AG458">
        <v>0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-2</v>
      </c>
      <c r="AN458">
        <v>0</v>
      </c>
      <c r="AO458">
        <v>1</v>
      </c>
      <c r="AP458">
        <v>1</v>
      </c>
      <c r="AQ458">
        <v>0</v>
      </c>
      <c r="AR458">
        <v>0</v>
      </c>
      <c r="AS458" t="s">
        <v>3</v>
      </c>
      <c r="AT458">
        <v>1.4999999999999999E-4</v>
      </c>
      <c r="AU458" t="s">
        <v>62</v>
      </c>
      <c r="AV458">
        <v>0</v>
      </c>
      <c r="AW458">
        <v>2</v>
      </c>
      <c r="AX458">
        <v>55930287</v>
      </c>
      <c r="AY458">
        <v>1</v>
      </c>
      <c r="AZ458">
        <v>0</v>
      </c>
      <c r="BA458">
        <v>538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v>0</v>
      </c>
      <c r="CX458">
        <f>ROUND(Y458*Source!I296,9)</f>
        <v>1.4999999999999999E-4</v>
      </c>
      <c r="CY458">
        <f t="shared" si="190"/>
        <v>58818.01</v>
      </c>
      <c r="CZ458">
        <f t="shared" si="191"/>
        <v>57215.96</v>
      </c>
      <c r="DA458">
        <f t="shared" si="192"/>
        <v>1</v>
      </c>
      <c r="DB458">
        <f t="shared" si="193"/>
        <v>8.58</v>
      </c>
      <c r="DC458">
        <f t="shared" si="194"/>
        <v>0</v>
      </c>
      <c r="DD458" t="s">
        <v>3</v>
      </c>
      <c r="DE458" t="s">
        <v>3</v>
      </c>
      <c r="DF458">
        <f t="shared" si="187"/>
        <v>8.58</v>
      </c>
      <c r="DG458">
        <f t="shared" si="197"/>
        <v>0</v>
      </c>
      <c r="DH458">
        <f t="shared" si="196"/>
        <v>0</v>
      </c>
      <c r="DI458">
        <f t="shared" si="188"/>
        <v>0</v>
      </c>
      <c r="DJ458">
        <f t="shared" si="195"/>
        <v>8.58</v>
      </c>
      <c r="DK458">
        <v>0</v>
      </c>
      <c r="DL458" t="s">
        <v>3</v>
      </c>
      <c r="DM458">
        <v>0</v>
      </c>
      <c r="DN458" t="s">
        <v>3</v>
      </c>
      <c r="DO458">
        <v>0</v>
      </c>
    </row>
    <row r="459" spans="1:119" x14ac:dyDescent="0.2">
      <c r="A459">
        <f>ROW(Source!A296)</f>
        <v>296</v>
      </c>
      <c r="B459">
        <v>55929113</v>
      </c>
      <c r="C459">
        <v>55930277</v>
      </c>
      <c r="D459">
        <v>55459793</v>
      </c>
      <c r="E459">
        <v>1</v>
      </c>
      <c r="F459">
        <v>1</v>
      </c>
      <c r="G459">
        <v>1081</v>
      </c>
      <c r="H459">
        <v>3</v>
      </c>
      <c r="I459" t="s">
        <v>662</v>
      </c>
      <c r="J459" t="s">
        <v>663</v>
      </c>
      <c r="K459" t="s">
        <v>664</v>
      </c>
      <c r="L459">
        <v>1348</v>
      </c>
      <c r="N459">
        <v>1009</v>
      </c>
      <c r="O459" t="s">
        <v>538</v>
      </c>
      <c r="P459" t="s">
        <v>538</v>
      </c>
      <c r="Q459">
        <v>1000</v>
      </c>
      <c r="W459">
        <v>0</v>
      </c>
      <c r="X459">
        <v>-761454284</v>
      </c>
      <c r="Y459">
        <f t="shared" si="189"/>
        <v>1.0000000000000001E-5</v>
      </c>
      <c r="AA459">
        <v>65918.5</v>
      </c>
      <c r="AB459">
        <v>0</v>
      </c>
      <c r="AC459">
        <v>0</v>
      </c>
      <c r="AD459">
        <v>0</v>
      </c>
      <c r="AE459">
        <v>64123.05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-2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1.0000000000000001E-5</v>
      </c>
      <c r="AU459" t="s">
        <v>62</v>
      </c>
      <c r="AV459">
        <v>0</v>
      </c>
      <c r="AW459">
        <v>2</v>
      </c>
      <c r="AX459">
        <v>55930288</v>
      </c>
      <c r="AY459">
        <v>1</v>
      </c>
      <c r="AZ459">
        <v>0</v>
      </c>
      <c r="BA459">
        <v>539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V459">
        <v>0</v>
      </c>
      <c r="CW459">
        <v>0</v>
      </c>
      <c r="CX459">
        <f>ROUND(Y459*Source!I296,9)</f>
        <v>1.0000000000000001E-5</v>
      </c>
      <c r="CY459">
        <f t="shared" si="190"/>
        <v>65918.5</v>
      </c>
      <c r="CZ459">
        <f t="shared" si="191"/>
        <v>64123.05</v>
      </c>
      <c r="DA459">
        <f t="shared" si="192"/>
        <v>1</v>
      </c>
      <c r="DB459">
        <f t="shared" si="193"/>
        <v>0.64</v>
      </c>
      <c r="DC459">
        <f t="shared" si="194"/>
        <v>0</v>
      </c>
      <c r="DD459" t="s">
        <v>3</v>
      </c>
      <c r="DE459" t="s">
        <v>3</v>
      </c>
      <c r="DF459">
        <f t="shared" si="187"/>
        <v>0.64</v>
      </c>
      <c r="DG459">
        <f t="shared" si="197"/>
        <v>0</v>
      </c>
      <c r="DH459">
        <f t="shared" si="196"/>
        <v>0</v>
      </c>
      <c r="DI459">
        <f t="shared" si="188"/>
        <v>0</v>
      </c>
      <c r="DJ459">
        <f t="shared" si="195"/>
        <v>0.64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">
      <c r="A460">
        <f>ROW(Source!A296)</f>
        <v>296</v>
      </c>
      <c r="B460">
        <v>55929113</v>
      </c>
      <c r="C460">
        <v>55930277</v>
      </c>
      <c r="D460">
        <v>55482234</v>
      </c>
      <c r="E460">
        <v>1</v>
      </c>
      <c r="F460">
        <v>1</v>
      </c>
      <c r="G460">
        <v>1081</v>
      </c>
      <c r="H460">
        <v>3</v>
      </c>
      <c r="I460" t="s">
        <v>849</v>
      </c>
      <c r="J460" t="s">
        <v>850</v>
      </c>
      <c r="K460" t="s">
        <v>851</v>
      </c>
      <c r="L460">
        <v>1354</v>
      </c>
      <c r="N460">
        <v>1010</v>
      </c>
      <c r="O460" t="s">
        <v>268</v>
      </c>
      <c r="P460" t="s">
        <v>268</v>
      </c>
      <c r="Q460">
        <v>1</v>
      </c>
      <c r="W460">
        <v>0</v>
      </c>
      <c r="X460">
        <v>-1446611938</v>
      </c>
      <c r="Y460">
        <f t="shared" si="189"/>
        <v>32.1</v>
      </c>
      <c r="AA460">
        <v>0.26</v>
      </c>
      <c r="AB460">
        <v>0</v>
      </c>
      <c r="AC460">
        <v>0</v>
      </c>
      <c r="AD460">
        <v>0</v>
      </c>
      <c r="AE460">
        <v>0.25</v>
      </c>
      <c r="AF460">
        <v>0</v>
      </c>
      <c r="AG460">
        <v>0</v>
      </c>
      <c r="AH460">
        <v>0</v>
      </c>
      <c r="AI460">
        <v>1</v>
      </c>
      <c r="AJ460">
        <v>1</v>
      </c>
      <c r="AK460">
        <v>1</v>
      </c>
      <c r="AL460">
        <v>1</v>
      </c>
      <c r="AM460">
        <v>-2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32.1</v>
      </c>
      <c r="AU460" t="s">
        <v>62</v>
      </c>
      <c r="AV460">
        <v>0</v>
      </c>
      <c r="AW460">
        <v>2</v>
      </c>
      <c r="AX460">
        <v>55930289</v>
      </c>
      <c r="AY460">
        <v>1</v>
      </c>
      <c r="AZ460">
        <v>0</v>
      </c>
      <c r="BA460">
        <v>540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v>0</v>
      </c>
      <c r="CX460">
        <f>ROUND(Y460*Source!I296,9)</f>
        <v>32.1</v>
      </c>
      <c r="CY460">
        <f t="shared" si="190"/>
        <v>0.26</v>
      </c>
      <c r="CZ460">
        <f t="shared" si="191"/>
        <v>0.25</v>
      </c>
      <c r="DA460">
        <f t="shared" si="192"/>
        <v>1</v>
      </c>
      <c r="DB460">
        <f t="shared" si="193"/>
        <v>8.0299999999999994</v>
      </c>
      <c r="DC460">
        <f t="shared" si="194"/>
        <v>0</v>
      </c>
      <c r="DD460" t="s">
        <v>3</v>
      </c>
      <c r="DE460" t="s">
        <v>3</v>
      </c>
      <c r="DF460">
        <f t="shared" si="187"/>
        <v>8.0299999999999994</v>
      </c>
      <c r="DG460">
        <f t="shared" si="197"/>
        <v>0</v>
      </c>
      <c r="DH460">
        <f t="shared" si="196"/>
        <v>0</v>
      </c>
      <c r="DI460">
        <f t="shared" si="188"/>
        <v>0</v>
      </c>
      <c r="DJ460">
        <f t="shared" si="195"/>
        <v>8.0299999999999994</v>
      </c>
      <c r="DK460">
        <v>0</v>
      </c>
      <c r="DL460" t="s">
        <v>3</v>
      </c>
      <c r="DM460">
        <v>0</v>
      </c>
      <c r="DN460" t="s">
        <v>3</v>
      </c>
      <c r="DO460">
        <v>0</v>
      </c>
    </row>
    <row r="461" spans="1:119" x14ac:dyDescent="0.2">
      <c r="A461">
        <f>ROW(Source!A296)</f>
        <v>296</v>
      </c>
      <c r="B461">
        <v>55929113</v>
      </c>
      <c r="C461">
        <v>55930277</v>
      </c>
      <c r="D461">
        <v>55482235</v>
      </c>
      <c r="E461">
        <v>1</v>
      </c>
      <c r="F461">
        <v>1</v>
      </c>
      <c r="G461">
        <v>1081</v>
      </c>
      <c r="H461">
        <v>3</v>
      </c>
      <c r="I461" t="s">
        <v>852</v>
      </c>
      <c r="J461" t="s">
        <v>853</v>
      </c>
      <c r="K461" t="s">
        <v>854</v>
      </c>
      <c r="L461">
        <v>1346</v>
      </c>
      <c r="N461">
        <v>1009</v>
      </c>
      <c r="O461" t="s">
        <v>175</v>
      </c>
      <c r="P461" t="s">
        <v>175</v>
      </c>
      <c r="Q461">
        <v>1</v>
      </c>
      <c r="W461">
        <v>0</v>
      </c>
      <c r="X461">
        <v>-635265967</v>
      </c>
      <c r="Y461">
        <f t="shared" si="189"/>
        <v>4.1999999999999997E-3</v>
      </c>
      <c r="AA461">
        <v>43.23</v>
      </c>
      <c r="AB461">
        <v>0</v>
      </c>
      <c r="AC461">
        <v>0</v>
      </c>
      <c r="AD461">
        <v>0</v>
      </c>
      <c r="AE461">
        <v>42.05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1</v>
      </c>
      <c r="AL461">
        <v>1</v>
      </c>
      <c r="AM461">
        <v>-2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4.1999999999999997E-3</v>
      </c>
      <c r="AU461" t="s">
        <v>62</v>
      </c>
      <c r="AV461">
        <v>0</v>
      </c>
      <c r="AW461">
        <v>2</v>
      </c>
      <c r="AX461">
        <v>55930290</v>
      </c>
      <c r="AY461">
        <v>1</v>
      </c>
      <c r="AZ461">
        <v>0</v>
      </c>
      <c r="BA461">
        <v>541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v>0</v>
      </c>
      <c r="CX461">
        <f>ROUND(Y461*Source!I296,9)</f>
        <v>4.1999999999999997E-3</v>
      </c>
      <c r="CY461">
        <f t="shared" si="190"/>
        <v>43.23</v>
      </c>
      <c r="CZ461">
        <f t="shared" si="191"/>
        <v>42.05</v>
      </c>
      <c r="DA461">
        <f t="shared" si="192"/>
        <v>1</v>
      </c>
      <c r="DB461">
        <f t="shared" si="193"/>
        <v>0.18</v>
      </c>
      <c r="DC461">
        <f t="shared" si="194"/>
        <v>0</v>
      </c>
      <c r="DD461" t="s">
        <v>3</v>
      </c>
      <c r="DE461" t="s">
        <v>3</v>
      </c>
      <c r="DF461">
        <f t="shared" si="187"/>
        <v>0.18</v>
      </c>
      <c r="DG461">
        <f t="shared" si="197"/>
        <v>0</v>
      </c>
      <c r="DH461">
        <f t="shared" si="196"/>
        <v>0</v>
      </c>
      <c r="DI461">
        <f t="shared" si="188"/>
        <v>0</v>
      </c>
      <c r="DJ461">
        <f t="shared" si="195"/>
        <v>0.18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">
      <c r="A462">
        <f>ROW(Source!A297)</f>
        <v>297</v>
      </c>
      <c r="B462">
        <v>55929115</v>
      </c>
      <c r="C462">
        <v>55930277</v>
      </c>
      <c r="D462">
        <v>55424304</v>
      </c>
      <c r="E462">
        <v>1081</v>
      </c>
      <c r="F462">
        <v>1</v>
      </c>
      <c r="G462">
        <v>1081</v>
      </c>
      <c r="H462">
        <v>1</v>
      </c>
      <c r="I462" t="s">
        <v>651</v>
      </c>
      <c r="J462" t="s">
        <v>3</v>
      </c>
      <c r="K462" t="s">
        <v>652</v>
      </c>
      <c r="L462">
        <v>1191</v>
      </c>
      <c r="N462">
        <v>1013</v>
      </c>
      <c r="O462" t="s">
        <v>653</v>
      </c>
      <c r="P462" t="s">
        <v>653</v>
      </c>
      <c r="Q462">
        <v>1</v>
      </c>
      <c r="W462">
        <v>0</v>
      </c>
      <c r="X462">
        <v>476480486</v>
      </c>
      <c r="Y462">
        <f>(AT462*1.2)</f>
        <v>16.2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5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13.5</v>
      </c>
      <c r="AU462" t="s">
        <v>63</v>
      </c>
      <c r="AV462">
        <v>1</v>
      </c>
      <c r="AW462">
        <v>2</v>
      </c>
      <c r="AX462">
        <v>55930278</v>
      </c>
      <c r="AY462">
        <v>1</v>
      </c>
      <c r="AZ462">
        <v>0</v>
      </c>
      <c r="BA462">
        <v>542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U462">
        <f>ROUND(AT462*Source!I297*AH462*AL462,2)</f>
        <v>0</v>
      </c>
      <c r="CV462">
        <f>ROUND(Y462*Source!I297,9)</f>
        <v>16.2</v>
      </c>
      <c r="CW462">
        <v>0</v>
      </c>
      <c r="CX462">
        <f>ROUND(Y462*Source!I297,9)</f>
        <v>16.2</v>
      </c>
      <c r="CY462">
        <f>AD462</f>
        <v>0</v>
      </c>
      <c r="CZ462">
        <f>AH462</f>
        <v>0</v>
      </c>
      <c r="DA462">
        <f>AL462</f>
        <v>1</v>
      </c>
      <c r="DB462">
        <f>ROUND((ROUND(AT462*CZ462,2)*1.2),6)</f>
        <v>0</v>
      </c>
      <c r="DC462">
        <f>ROUND((ROUND(AT462*AG462,2)*1.2),6)</f>
        <v>0</v>
      </c>
      <c r="DD462" t="s">
        <v>3</v>
      </c>
      <c r="DE462" t="s">
        <v>3</v>
      </c>
      <c r="DF462">
        <f t="shared" si="187"/>
        <v>0</v>
      </c>
      <c r="DG462">
        <f t="shared" si="197"/>
        <v>0</v>
      </c>
      <c r="DH462">
        <f t="shared" si="196"/>
        <v>0</v>
      </c>
      <c r="DI462">
        <f t="shared" si="188"/>
        <v>0</v>
      </c>
      <c r="DJ462">
        <f>DI462</f>
        <v>0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">
      <c r="A463">
        <f>ROW(Source!A297)</f>
        <v>297</v>
      </c>
      <c r="B463">
        <v>55929115</v>
      </c>
      <c r="C463">
        <v>55930277</v>
      </c>
      <c r="D463">
        <v>55460960</v>
      </c>
      <c r="E463">
        <v>1</v>
      </c>
      <c r="F463">
        <v>1</v>
      </c>
      <c r="G463">
        <v>1081</v>
      </c>
      <c r="H463">
        <v>3</v>
      </c>
      <c r="I463" t="s">
        <v>825</v>
      </c>
      <c r="J463" t="s">
        <v>826</v>
      </c>
      <c r="K463" t="s">
        <v>827</v>
      </c>
      <c r="L463">
        <v>1348</v>
      </c>
      <c r="N463">
        <v>1009</v>
      </c>
      <c r="O463" t="s">
        <v>538</v>
      </c>
      <c r="P463" t="s">
        <v>538</v>
      </c>
      <c r="Q463">
        <v>1000</v>
      </c>
      <c r="W463">
        <v>0</v>
      </c>
      <c r="X463">
        <v>-260579272</v>
      </c>
      <c r="Y463">
        <f t="shared" ref="Y463:Y474" si="198">(AT463*1)</f>
        <v>1.0000000000000001E-5</v>
      </c>
      <c r="AA463">
        <v>140034.31</v>
      </c>
      <c r="AB463">
        <v>0</v>
      </c>
      <c r="AC463">
        <v>0</v>
      </c>
      <c r="AD463">
        <v>0</v>
      </c>
      <c r="AE463">
        <v>58463.58</v>
      </c>
      <c r="AF463">
        <v>0</v>
      </c>
      <c r="AG463">
        <v>0</v>
      </c>
      <c r="AH463">
        <v>0</v>
      </c>
      <c r="AI463">
        <v>2.33</v>
      </c>
      <c r="AJ463">
        <v>1</v>
      </c>
      <c r="AK463">
        <v>1</v>
      </c>
      <c r="AL463">
        <v>1</v>
      </c>
      <c r="AM463">
        <v>2</v>
      </c>
      <c r="AN463">
        <v>0</v>
      </c>
      <c r="AO463">
        <v>1</v>
      </c>
      <c r="AP463">
        <v>1</v>
      </c>
      <c r="AQ463">
        <v>0</v>
      </c>
      <c r="AR463">
        <v>0</v>
      </c>
      <c r="AS463" t="s">
        <v>3</v>
      </c>
      <c r="AT463">
        <v>1.0000000000000001E-5</v>
      </c>
      <c r="AU463" t="s">
        <v>62</v>
      </c>
      <c r="AV463">
        <v>0</v>
      </c>
      <c r="AW463">
        <v>2</v>
      </c>
      <c r="AX463">
        <v>55930279</v>
      </c>
      <c r="AY463">
        <v>1</v>
      </c>
      <c r="AZ463">
        <v>0</v>
      </c>
      <c r="BA463">
        <v>543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v>0</v>
      </c>
      <c r="CX463">
        <f>ROUND(Y463*Source!I297,9)</f>
        <v>1.0000000000000001E-5</v>
      </c>
      <c r="CY463">
        <f t="shared" ref="CY463:CY474" si="199">AA463</f>
        <v>140034.31</v>
      </c>
      <c r="CZ463">
        <f t="shared" ref="CZ463:CZ474" si="200">AE463</f>
        <v>58463.58</v>
      </c>
      <c r="DA463">
        <f t="shared" ref="DA463:DA474" si="201">AI463</f>
        <v>2.33</v>
      </c>
      <c r="DB463">
        <f t="shared" ref="DB463:DB474" si="202">ROUND((ROUND(AT463*CZ463,2)*1),6)</f>
        <v>0.57999999999999996</v>
      </c>
      <c r="DC463">
        <f t="shared" ref="DC463:DC474" si="203">ROUND((ROUND(AT463*AG463,2)*1),6)</f>
        <v>0</v>
      </c>
      <c r="DD463" t="s">
        <v>3</v>
      </c>
      <c r="DE463" t="s">
        <v>3</v>
      </c>
      <c r="DF463">
        <f t="shared" ref="DF463:DF474" si="204">ROUND(ROUND(AE463*AI463,2)*CX463,2)</f>
        <v>1.36</v>
      </c>
      <c r="DG463">
        <f t="shared" si="197"/>
        <v>0</v>
      </c>
      <c r="DH463">
        <f t="shared" si="196"/>
        <v>0</v>
      </c>
      <c r="DI463">
        <f t="shared" si="188"/>
        <v>0</v>
      </c>
      <c r="DJ463">
        <f t="shared" ref="DJ463:DJ474" si="205">DF463</f>
        <v>1.36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">
      <c r="A464">
        <f>ROW(Source!A297)</f>
        <v>297</v>
      </c>
      <c r="B464">
        <v>55929115</v>
      </c>
      <c r="C464">
        <v>55930277</v>
      </c>
      <c r="D464">
        <v>55459400</v>
      </c>
      <c r="E464">
        <v>1</v>
      </c>
      <c r="F464">
        <v>1</v>
      </c>
      <c r="G464">
        <v>1081</v>
      </c>
      <c r="H464">
        <v>3</v>
      </c>
      <c r="I464" t="s">
        <v>671</v>
      </c>
      <c r="J464" t="s">
        <v>672</v>
      </c>
      <c r="K464" t="s">
        <v>673</v>
      </c>
      <c r="L464">
        <v>1346</v>
      </c>
      <c r="N464">
        <v>1009</v>
      </c>
      <c r="O464" t="s">
        <v>175</v>
      </c>
      <c r="P464" t="s">
        <v>175</v>
      </c>
      <c r="Q464">
        <v>1</v>
      </c>
      <c r="W464">
        <v>0</v>
      </c>
      <c r="X464">
        <v>-2129869794</v>
      </c>
      <c r="Y464">
        <f t="shared" si="198"/>
        <v>7.0000000000000007E-2</v>
      </c>
      <c r="AA464">
        <v>398.39</v>
      </c>
      <c r="AB464">
        <v>0</v>
      </c>
      <c r="AC464">
        <v>0</v>
      </c>
      <c r="AD464">
        <v>0</v>
      </c>
      <c r="AE464">
        <v>16.690000000000001</v>
      </c>
      <c r="AF464">
        <v>0</v>
      </c>
      <c r="AG464">
        <v>0</v>
      </c>
      <c r="AH464">
        <v>0</v>
      </c>
      <c r="AI464">
        <v>23.22</v>
      </c>
      <c r="AJ464">
        <v>1</v>
      </c>
      <c r="AK464">
        <v>1</v>
      </c>
      <c r="AL464">
        <v>1</v>
      </c>
      <c r="AM464">
        <v>2</v>
      </c>
      <c r="AN464">
        <v>0</v>
      </c>
      <c r="AO464">
        <v>1</v>
      </c>
      <c r="AP464">
        <v>1</v>
      </c>
      <c r="AQ464">
        <v>0</v>
      </c>
      <c r="AR464">
        <v>0</v>
      </c>
      <c r="AS464" t="s">
        <v>3</v>
      </c>
      <c r="AT464">
        <v>7.0000000000000007E-2</v>
      </c>
      <c r="AU464" t="s">
        <v>62</v>
      </c>
      <c r="AV464">
        <v>0</v>
      </c>
      <c r="AW464">
        <v>2</v>
      </c>
      <c r="AX464">
        <v>55930280</v>
      </c>
      <c r="AY464">
        <v>1</v>
      </c>
      <c r="AZ464">
        <v>0</v>
      </c>
      <c r="BA464">
        <v>544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v>0</v>
      </c>
      <c r="CX464">
        <f>ROUND(Y464*Source!I297,9)</f>
        <v>7.0000000000000007E-2</v>
      </c>
      <c r="CY464">
        <f t="shared" si="199"/>
        <v>398.39</v>
      </c>
      <c r="CZ464">
        <f t="shared" si="200"/>
        <v>16.690000000000001</v>
      </c>
      <c r="DA464">
        <f t="shared" si="201"/>
        <v>23.22</v>
      </c>
      <c r="DB464">
        <f t="shared" si="202"/>
        <v>1.17</v>
      </c>
      <c r="DC464">
        <f t="shared" si="203"/>
        <v>0</v>
      </c>
      <c r="DD464" t="s">
        <v>3</v>
      </c>
      <c r="DE464" t="s">
        <v>3</v>
      </c>
      <c r="DF464">
        <f t="shared" si="204"/>
        <v>27.13</v>
      </c>
      <c r="DG464">
        <f t="shared" si="197"/>
        <v>0</v>
      </c>
      <c r="DH464">
        <f t="shared" si="196"/>
        <v>0</v>
      </c>
      <c r="DI464">
        <f t="shared" si="188"/>
        <v>0</v>
      </c>
      <c r="DJ464">
        <f t="shared" si="205"/>
        <v>27.13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">
      <c r="A465">
        <f>ROW(Source!A297)</f>
        <v>297</v>
      </c>
      <c r="B465">
        <v>55929115</v>
      </c>
      <c r="C465">
        <v>55930277</v>
      </c>
      <c r="D465">
        <v>55461711</v>
      </c>
      <c r="E465">
        <v>1</v>
      </c>
      <c r="F465">
        <v>1</v>
      </c>
      <c r="G465">
        <v>1081</v>
      </c>
      <c r="H465">
        <v>3</v>
      </c>
      <c r="I465" t="s">
        <v>828</v>
      </c>
      <c r="J465" t="s">
        <v>829</v>
      </c>
      <c r="K465" t="s">
        <v>830</v>
      </c>
      <c r="L465">
        <v>1346</v>
      </c>
      <c r="N465">
        <v>1009</v>
      </c>
      <c r="O465" t="s">
        <v>175</v>
      </c>
      <c r="P465" t="s">
        <v>175</v>
      </c>
      <c r="Q465">
        <v>1</v>
      </c>
      <c r="W465">
        <v>0</v>
      </c>
      <c r="X465">
        <v>-1158290776</v>
      </c>
      <c r="Y465">
        <f t="shared" si="198"/>
        <v>1.8</v>
      </c>
      <c r="AA465">
        <v>90.57</v>
      </c>
      <c r="AB465">
        <v>0</v>
      </c>
      <c r="AC465">
        <v>0</v>
      </c>
      <c r="AD465">
        <v>0</v>
      </c>
      <c r="AE465">
        <v>6.57</v>
      </c>
      <c r="AF465">
        <v>0</v>
      </c>
      <c r="AG465">
        <v>0</v>
      </c>
      <c r="AH465">
        <v>0</v>
      </c>
      <c r="AI465">
        <v>13.41</v>
      </c>
      <c r="AJ465">
        <v>1</v>
      </c>
      <c r="AK465">
        <v>1</v>
      </c>
      <c r="AL465">
        <v>1</v>
      </c>
      <c r="AM465">
        <v>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1.8</v>
      </c>
      <c r="AU465" t="s">
        <v>62</v>
      </c>
      <c r="AV465">
        <v>0</v>
      </c>
      <c r="AW465">
        <v>2</v>
      </c>
      <c r="AX465">
        <v>55930281</v>
      </c>
      <c r="AY465">
        <v>1</v>
      </c>
      <c r="AZ465">
        <v>0</v>
      </c>
      <c r="BA465">
        <v>545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V465">
        <v>0</v>
      </c>
      <c r="CW465">
        <v>0</v>
      </c>
      <c r="CX465">
        <f>ROUND(Y465*Source!I297,9)</f>
        <v>1.8</v>
      </c>
      <c r="CY465">
        <f t="shared" si="199"/>
        <v>90.57</v>
      </c>
      <c r="CZ465">
        <f t="shared" si="200"/>
        <v>6.57</v>
      </c>
      <c r="DA465">
        <f t="shared" si="201"/>
        <v>13.41</v>
      </c>
      <c r="DB465">
        <f t="shared" si="202"/>
        <v>11.83</v>
      </c>
      <c r="DC465">
        <f t="shared" si="203"/>
        <v>0</v>
      </c>
      <c r="DD465" t="s">
        <v>3</v>
      </c>
      <c r="DE465" t="s">
        <v>3</v>
      </c>
      <c r="DF465">
        <f t="shared" si="204"/>
        <v>158.58000000000001</v>
      </c>
      <c r="DG465">
        <f t="shared" si="197"/>
        <v>0</v>
      </c>
      <c r="DH465">
        <f t="shared" si="196"/>
        <v>0</v>
      </c>
      <c r="DI465">
        <f t="shared" si="188"/>
        <v>0</v>
      </c>
      <c r="DJ465">
        <f t="shared" si="205"/>
        <v>158.58000000000001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">
      <c r="A466">
        <f>ROW(Source!A297)</f>
        <v>297</v>
      </c>
      <c r="B466">
        <v>55929115</v>
      </c>
      <c r="C466">
        <v>55930277</v>
      </c>
      <c r="D466">
        <v>55459177</v>
      </c>
      <c r="E466">
        <v>1</v>
      </c>
      <c r="F466">
        <v>1</v>
      </c>
      <c r="G466">
        <v>1081</v>
      </c>
      <c r="H466">
        <v>3</v>
      </c>
      <c r="I466" t="s">
        <v>831</v>
      </c>
      <c r="J466" t="s">
        <v>832</v>
      </c>
      <c r="K466" t="s">
        <v>833</v>
      </c>
      <c r="L466">
        <v>1348</v>
      </c>
      <c r="N466">
        <v>1009</v>
      </c>
      <c r="O466" t="s">
        <v>538</v>
      </c>
      <c r="P466" t="s">
        <v>538</v>
      </c>
      <c r="Q466">
        <v>1000</v>
      </c>
      <c r="W466">
        <v>0</v>
      </c>
      <c r="X466">
        <v>857152763</v>
      </c>
      <c r="Y466">
        <f t="shared" si="198"/>
        <v>2.0000000000000001E-4</v>
      </c>
      <c r="AA466">
        <v>74423.55</v>
      </c>
      <c r="AB466">
        <v>0</v>
      </c>
      <c r="AC466">
        <v>0</v>
      </c>
      <c r="AD466">
        <v>0</v>
      </c>
      <c r="AE466">
        <v>6753.4</v>
      </c>
      <c r="AF466">
        <v>0</v>
      </c>
      <c r="AG466">
        <v>0</v>
      </c>
      <c r="AH466">
        <v>0</v>
      </c>
      <c r="AI466">
        <v>10.72</v>
      </c>
      <c r="AJ466">
        <v>1</v>
      </c>
      <c r="AK466">
        <v>1</v>
      </c>
      <c r="AL466">
        <v>1</v>
      </c>
      <c r="AM466">
        <v>2</v>
      </c>
      <c r="AN466">
        <v>0</v>
      </c>
      <c r="AO466">
        <v>1</v>
      </c>
      <c r="AP466">
        <v>1</v>
      </c>
      <c r="AQ466">
        <v>0</v>
      </c>
      <c r="AR466">
        <v>0</v>
      </c>
      <c r="AS466" t="s">
        <v>3</v>
      </c>
      <c r="AT466">
        <v>2.0000000000000001E-4</v>
      </c>
      <c r="AU466" t="s">
        <v>62</v>
      </c>
      <c r="AV466">
        <v>0</v>
      </c>
      <c r="AW466">
        <v>2</v>
      </c>
      <c r="AX466">
        <v>55930282</v>
      </c>
      <c r="AY466">
        <v>1</v>
      </c>
      <c r="AZ466">
        <v>0</v>
      </c>
      <c r="BA466">
        <v>546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v>0</v>
      </c>
      <c r="CX466">
        <f>ROUND(Y466*Source!I297,9)</f>
        <v>2.0000000000000001E-4</v>
      </c>
      <c r="CY466">
        <f t="shared" si="199"/>
        <v>74423.55</v>
      </c>
      <c r="CZ466">
        <f t="shared" si="200"/>
        <v>6753.4</v>
      </c>
      <c r="DA466">
        <f t="shared" si="201"/>
        <v>10.72</v>
      </c>
      <c r="DB466">
        <f t="shared" si="202"/>
        <v>1.35</v>
      </c>
      <c r="DC466">
        <f t="shared" si="203"/>
        <v>0</v>
      </c>
      <c r="DD466" t="s">
        <v>3</v>
      </c>
      <c r="DE466" t="s">
        <v>3</v>
      </c>
      <c r="DF466">
        <f t="shared" si="204"/>
        <v>14.48</v>
      </c>
      <c r="DG466">
        <f t="shared" si="197"/>
        <v>0</v>
      </c>
      <c r="DH466">
        <f t="shared" si="196"/>
        <v>0</v>
      </c>
      <c r="DI466">
        <f t="shared" si="188"/>
        <v>0</v>
      </c>
      <c r="DJ466">
        <f t="shared" si="205"/>
        <v>14.48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">
      <c r="A467">
        <f>ROW(Source!A297)</f>
        <v>297</v>
      </c>
      <c r="B467">
        <v>55929115</v>
      </c>
      <c r="C467">
        <v>55930277</v>
      </c>
      <c r="D467">
        <v>55459502</v>
      </c>
      <c r="E467">
        <v>1</v>
      </c>
      <c r="F467">
        <v>1</v>
      </c>
      <c r="G467">
        <v>1081</v>
      </c>
      <c r="H467">
        <v>3</v>
      </c>
      <c r="I467" t="s">
        <v>834</v>
      </c>
      <c r="J467" t="s">
        <v>835</v>
      </c>
      <c r="K467" t="s">
        <v>836</v>
      </c>
      <c r="L467">
        <v>1348</v>
      </c>
      <c r="N467">
        <v>1009</v>
      </c>
      <c r="O467" t="s">
        <v>538</v>
      </c>
      <c r="P467" t="s">
        <v>538</v>
      </c>
      <c r="Q467">
        <v>1000</v>
      </c>
      <c r="W467">
        <v>0</v>
      </c>
      <c r="X467">
        <v>512212386</v>
      </c>
      <c r="Y467">
        <f t="shared" si="198"/>
        <v>3.0000000000000001E-5</v>
      </c>
      <c r="AA467">
        <v>62397.36</v>
      </c>
      <c r="AB467">
        <v>0</v>
      </c>
      <c r="AC467">
        <v>0</v>
      </c>
      <c r="AD467">
        <v>0</v>
      </c>
      <c r="AE467">
        <v>15250.71</v>
      </c>
      <c r="AF467">
        <v>0</v>
      </c>
      <c r="AG467">
        <v>0</v>
      </c>
      <c r="AH467">
        <v>0</v>
      </c>
      <c r="AI467">
        <v>3.98</v>
      </c>
      <c r="AJ467">
        <v>1</v>
      </c>
      <c r="AK467">
        <v>1</v>
      </c>
      <c r="AL467">
        <v>1</v>
      </c>
      <c r="AM467">
        <v>2</v>
      </c>
      <c r="AN467">
        <v>0</v>
      </c>
      <c r="AO467">
        <v>1</v>
      </c>
      <c r="AP467">
        <v>1</v>
      </c>
      <c r="AQ467">
        <v>0</v>
      </c>
      <c r="AR467">
        <v>0</v>
      </c>
      <c r="AS467" t="s">
        <v>3</v>
      </c>
      <c r="AT467">
        <v>3.0000000000000001E-5</v>
      </c>
      <c r="AU467" t="s">
        <v>62</v>
      </c>
      <c r="AV467">
        <v>0</v>
      </c>
      <c r="AW467">
        <v>2</v>
      </c>
      <c r="AX467">
        <v>55930283</v>
      </c>
      <c r="AY467">
        <v>1</v>
      </c>
      <c r="AZ467">
        <v>0</v>
      </c>
      <c r="BA467">
        <v>547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V467">
        <v>0</v>
      </c>
      <c r="CW467">
        <v>0</v>
      </c>
      <c r="CX467">
        <f>ROUND(Y467*Source!I297,9)</f>
        <v>3.0000000000000001E-5</v>
      </c>
      <c r="CY467">
        <f t="shared" si="199"/>
        <v>62397.36</v>
      </c>
      <c r="CZ467">
        <f t="shared" si="200"/>
        <v>15250.71</v>
      </c>
      <c r="DA467">
        <f t="shared" si="201"/>
        <v>3.98</v>
      </c>
      <c r="DB467">
        <f t="shared" si="202"/>
        <v>0.46</v>
      </c>
      <c r="DC467">
        <f t="shared" si="203"/>
        <v>0</v>
      </c>
      <c r="DD467" t="s">
        <v>3</v>
      </c>
      <c r="DE467" t="s">
        <v>3</v>
      </c>
      <c r="DF467">
        <f t="shared" si="204"/>
        <v>1.82</v>
      </c>
      <c r="DG467">
        <f t="shared" si="197"/>
        <v>0</v>
      </c>
      <c r="DH467">
        <f t="shared" si="196"/>
        <v>0</v>
      </c>
      <c r="DI467">
        <f t="shared" si="188"/>
        <v>0</v>
      </c>
      <c r="DJ467">
        <f t="shared" si="205"/>
        <v>1.82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">
      <c r="A468">
        <f>ROW(Source!A297)</f>
        <v>297</v>
      </c>
      <c r="B468">
        <v>55929115</v>
      </c>
      <c r="C468">
        <v>55930277</v>
      </c>
      <c r="D468">
        <v>55459519</v>
      </c>
      <c r="E468">
        <v>1</v>
      </c>
      <c r="F468">
        <v>1</v>
      </c>
      <c r="G468">
        <v>1081</v>
      </c>
      <c r="H468">
        <v>3</v>
      </c>
      <c r="I468" t="s">
        <v>837</v>
      </c>
      <c r="J468" t="s">
        <v>838</v>
      </c>
      <c r="K468" t="s">
        <v>839</v>
      </c>
      <c r="L468">
        <v>1348</v>
      </c>
      <c r="N468">
        <v>1009</v>
      </c>
      <c r="O468" t="s">
        <v>538</v>
      </c>
      <c r="P468" t="s">
        <v>538</v>
      </c>
      <c r="Q468">
        <v>1000</v>
      </c>
      <c r="W468">
        <v>0</v>
      </c>
      <c r="X468">
        <v>-741489881</v>
      </c>
      <c r="Y468">
        <f t="shared" si="198"/>
        <v>8.0000000000000007E-5</v>
      </c>
      <c r="AA468">
        <v>152792.69</v>
      </c>
      <c r="AB468">
        <v>0</v>
      </c>
      <c r="AC468">
        <v>0</v>
      </c>
      <c r="AD468">
        <v>0</v>
      </c>
      <c r="AE468">
        <v>8130.8</v>
      </c>
      <c r="AF468">
        <v>0</v>
      </c>
      <c r="AG468">
        <v>0</v>
      </c>
      <c r="AH468">
        <v>0</v>
      </c>
      <c r="AI468">
        <v>18.28</v>
      </c>
      <c r="AJ468">
        <v>1</v>
      </c>
      <c r="AK468">
        <v>1</v>
      </c>
      <c r="AL468">
        <v>1</v>
      </c>
      <c r="AM468">
        <v>2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8.0000000000000007E-5</v>
      </c>
      <c r="AU468" t="s">
        <v>62</v>
      </c>
      <c r="AV468">
        <v>0</v>
      </c>
      <c r="AW468">
        <v>2</v>
      </c>
      <c r="AX468">
        <v>55930284</v>
      </c>
      <c r="AY468">
        <v>1</v>
      </c>
      <c r="AZ468">
        <v>0</v>
      </c>
      <c r="BA468">
        <v>548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v>0</v>
      </c>
      <c r="CX468">
        <f>ROUND(Y468*Source!I297,9)</f>
        <v>8.0000000000000007E-5</v>
      </c>
      <c r="CY468">
        <f t="shared" si="199"/>
        <v>152792.69</v>
      </c>
      <c r="CZ468">
        <f t="shared" si="200"/>
        <v>8130.8</v>
      </c>
      <c r="DA468">
        <f t="shared" si="201"/>
        <v>18.28</v>
      </c>
      <c r="DB468">
        <f t="shared" si="202"/>
        <v>0.65</v>
      </c>
      <c r="DC468">
        <f t="shared" si="203"/>
        <v>0</v>
      </c>
      <c r="DD468" t="s">
        <v>3</v>
      </c>
      <c r="DE468" t="s">
        <v>3</v>
      </c>
      <c r="DF468">
        <f t="shared" si="204"/>
        <v>11.89</v>
      </c>
      <c r="DG468">
        <f t="shared" si="197"/>
        <v>0</v>
      </c>
      <c r="DH468">
        <f t="shared" si="196"/>
        <v>0</v>
      </c>
      <c r="DI468">
        <f t="shared" si="188"/>
        <v>0</v>
      </c>
      <c r="DJ468">
        <f t="shared" si="205"/>
        <v>11.89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">
      <c r="A469">
        <f>ROW(Source!A297)</f>
        <v>297</v>
      </c>
      <c r="B469">
        <v>55929115</v>
      </c>
      <c r="C469">
        <v>55930277</v>
      </c>
      <c r="D469">
        <v>55459533</v>
      </c>
      <c r="E469">
        <v>1</v>
      </c>
      <c r="F469">
        <v>1</v>
      </c>
      <c r="G469">
        <v>1081</v>
      </c>
      <c r="H469">
        <v>3</v>
      </c>
      <c r="I469" t="s">
        <v>840</v>
      </c>
      <c r="J469" t="s">
        <v>841</v>
      </c>
      <c r="K469" t="s">
        <v>842</v>
      </c>
      <c r="L469">
        <v>1346</v>
      </c>
      <c r="N469">
        <v>1009</v>
      </c>
      <c r="O469" t="s">
        <v>175</v>
      </c>
      <c r="P469" t="s">
        <v>175</v>
      </c>
      <c r="Q469">
        <v>1</v>
      </c>
      <c r="W469">
        <v>0</v>
      </c>
      <c r="X469">
        <v>640003901</v>
      </c>
      <c r="Y469">
        <f t="shared" si="198"/>
        <v>3.0000000000000001E-3</v>
      </c>
      <c r="AA469">
        <v>246.67</v>
      </c>
      <c r="AB469">
        <v>0</v>
      </c>
      <c r="AC469">
        <v>0</v>
      </c>
      <c r="AD469">
        <v>0</v>
      </c>
      <c r="AE469">
        <v>50.41</v>
      </c>
      <c r="AF469">
        <v>0</v>
      </c>
      <c r="AG469">
        <v>0</v>
      </c>
      <c r="AH469">
        <v>0</v>
      </c>
      <c r="AI469">
        <v>4.76</v>
      </c>
      <c r="AJ469">
        <v>1</v>
      </c>
      <c r="AK469">
        <v>1</v>
      </c>
      <c r="AL469">
        <v>1</v>
      </c>
      <c r="AM469">
        <v>2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3.0000000000000001E-3</v>
      </c>
      <c r="AU469" t="s">
        <v>62</v>
      </c>
      <c r="AV469">
        <v>0</v>
      </c>
      <c r="AW469">
        <v>2</v>
      </c>
      <c r="AX469">
        <v>55930285</v>
      </c>
      <c r="AY469">
        <v>1</v>
      </c>
      <c r="AZ469">
        <v>0</v>
      </c>
      <c r="BA469">
        <v>549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V469">
        <v>0</v>
      </c>
      <c r="CW469">
        <v>0</v>
      </c>
      <c r="CX469">
        <f>ROUND(Y469*Source!I297,9)</f>
        <v>3.0000000000000001E-3</v>
      </c>
      <c r="CY469">
        <f t="shared" si="199"/>
        <v>246.67</v>
      </c>
      <c r="CZ469">
        <f t="shared" si="200"/>
        <v>50.41</v>
      </c>
      <c r="DA469">
        <f t="shared" si="201"/>
        <v>4.76</v>
      </c>
      <c r="DB469">
        <f t="shared" si="202"/>
        <v>0.15</v>
      </c>
      <c r="DC469">
        <f t="shared" si="203"/>
        <v>0</v>
      </c>
      <c r="DD469" t="s">
        <v>3</v>
      </c>
      <c r="DE469" t="s">
        <v>3</v>
      </c>
      <c r="DF469">
        <f t="shared" si="204"/>
        <v>0.72</v>
      </c>
      <c r="DG469">
        <f t="shared" si="197"/>
        <v>0</v>
      </c>
      <c r="DH469">
        <f t="shared" si="196"/>
        <v>0</v>
      </c>
      <c r="DI469">
        <f t="shared" si="188"/>
        <v>0</v>
      </c>
      <c r="DJ469">
        <f t="shared" si="205"/>
        <v>0.72</v>
      </c>
      <c r="DK469">
        <v>0</v>
      </c>
      <c r="DL469" t="s">
        <v>3</v>
      </c>
      <c r="DM469">
        <v>0</v>
      </c>
      <c r="DN469" t="s">
        <v>3</v>
      </c>
      <c r="DO469">
        <v>0</v>
      </c>
    </row>
    <row r="470" spans="1:119" x14ac:dyDescent="0.2">
      <c r="A470">
        <f>ROW(Source!A297)</f>
        <v>297</v>
      </c>
      <c r="B470">
        <v>55929115</v>
      </c>
      <c r="C470">
        <v>55930277</v>
      </c>
      <c r="D470">
        <v>55459676</v>
      </c>
      <c r="E470">
        <v>1</v>
      </c>
      <c r="F470">
        <v>1</v>
      </c>
      <c r="G470">
        <v>1081</v>
      </c>
      <c r="H470">
        <v>3</v>
      </c>
      <c r="I470" t="s">
        <v>843</v>
      </c>
      <c r="J470" t="s">
        <v>844</v>
      </c>
      <c r="K470" t="s">
        <v>845</v>
      </c>
      <c r="L470">
        <v>1346</v>
      </c>
      <c r="N470">
        <v>1009</v>
      </c>
      <c r="O470" t="s">
        <v>175</v>
      </c>
      <c r="P470" t="s">
        <v>175</v>
      </c>
      <c r="Q470">
        <v>1</v>
      </c>
      <c r="W470">
        <v>0</v>
      </c>
      <c r="X470">
        <v>830224859</v>
      </c>
      <c r="Y470">
        <f t="shared" si="198"/>
        <v>1.89E-2</v>
      </c>
      <c r="AA470">
        <v>154.83000000000001</v>
      </c>
      <c r="AB470">
        <v>0</v>
      </c>
      <c r="AC470">
        <v>0</v>
      </c>
      <c r="AD470">
        <v>0</v>
      </c>
      <c r="AE470">
        <v>20.190000000000001</v>
      </c>
      <c r="AF470">
        <v>0</v>
      </c>
      <c r="AG470">
        <v>0</v>
      </c>
      <c r="AH470">
        <v>0</v>
      </c>
      <c r="AI470">
        <v>7.46</v>
      </c>
      <c r="AJ470">
        <v>1</v>
      </c>
      <c r="AK470">
        <v>1</v>
      </c>
      <c r="AL470">
        <v>1</v>
      </c>
      <c r="AM470">
        <v>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1.89E-2</v>
      </c>
      <c r="AU470" t="s">
        <v>62</v>
      </c>
      <c r="AV470">
        <v>0</v>
      </c>
      <c r="AW470">
        <v>2</v>
      </c>
      <c r="AX470">
        <v>55930286</v>
      </c>
      <c r="AY470">
        <v>1</v>
      </c>
      <c r="AZ470">
        <v>0</v>
      </c>
      <c r="BA470">
        <v>550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v>0</v>
      </c>
      <c r="CX470">
        <f>ROUND(Y470*Source!I297,9)</f>
        <v>1.89E-2</v>
      </c>
      <c r="CY470">
        <f t="shared" si="199"/>
        <v>154.83000000000001</v>
      </c>
      <c r="CZ470">
        <f t="shared" si="200"/>
        <v>20.190000000000001</v>
      </c>
      <c r="DA470">
        <f t="shared" si="201"/>
        <v>7.46</v>
      </c>
      <c r="DB470">
        <f t="shared" si="202"/>
        <v>0.38</v>
      </c>
      <c r="DC470">
        <f t="shared" si="203"/>
        <v>0</v>
      </c>
      <c r="DD470" t="s">
        <v>3</v>
      </c>
      <c r="DE470" t="s">
        <v>3</v>
      </c>
      <c r="DF470">
        <f t="shared" si="204"/>
        <v>2.85</v>
      </c>
      <c r="DG470">
        <f t="shared" si="197"/>
        <v>0</v>
      </c>
      <c r="DH470">
        <f t="shared" si="196"/>
        <v>0</v>
      </c>
      <c r="DI470">
        <f t="shared" si="188"/>
        <v>0</v>
      </c>
      <c r="DJ470">
        <f t="shared" si="205"/>
        <v>2.85</v>
      </c>
      <c r="DK470">
        <v>0</v>
      </c>
      <c r="DL470" t="s">
        <v>3</v>
      </c>
      <c r="DM470">
        <v>0</v>
      </c>
      <c r="DN470" t="s">
        <v>3</v>
      </c>
      <c r="DO470">
        <v>0</v>
      </c>
    </row>
    <row r="471" spans="1:119" x14ac:dyDescent="0.2">
      <c r="A471">
        <f>ROW(Source!A297)</f>
        <v>297</v>
      </c>
      <c r="B471">
        <v>55929115</v>
      </c>
      <c r="C471">
        <v>55930277</v>
      </c>
      <c r="D471">
        <v>55466109</v>
      </c>
      <c r="E471">
        <v>1</v>
      </c>
      <c r="F471">
        <v>1</v>
      </c>
      <c r="G471">
        <v>1081</v>
      </c>
      <c r="H471">
        <v>3</v>
      </c>
      <c r="I471" t="s">
        <v>846</v>
      </c>
      <c r="J471" t="s">
        <v>847</v>
      </c>
      <c r="K471" t="s">
        <v>848</v>
      </c>
      <c r="L471">
        <v>1348</v>
      </c>
      <c r="N471">
        <v>1009</v>
      </c>
      <c r="O471" t="s">
        <v>538</v>
      </c>
      <c r="P471" t="s">
        <v>538</v>
      </c>
      <c r="Q471">
        <v>1000</v>
      </c>
      <c r="W471">
        <v>0</v>
      </c>
      <c r="X471">
        <v>-1622718837</v>
      </c>
      <c r="Y471">
        <f t="shared" si="198"/>
        <v>1.4999999999999999E-4</v>
      </c>
      <c r="AA471">
        <v>416431.49</v>
      </c>
      <c r="AB471">
        <v>0</v>
      </c>
      <c r="AC471">
        <v>0</v>
      </c>
      <c r="AD471">
        <v>0</v>
      </c>
      <c r="AE471">
        <v>57215.96</v>
      </c>
      <c r="AF471">
        <v>0</v>
      </c>
      <c r="AG471">
        <v>0</v>
      </c>
      <c r="AH471">
        <v>0</v>
      </c>
      <c r="AI471">
        <v>7.08</v>
      </c>
      <c r="AJ471">
        <v>1</v>
      </c>
      <c r="AK471">
        <v>1</v>
      </c>
      <c r="AL471">
        <v>1</v>
      </c>
      <c r="AM471">
        <v>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1.4999999999999999E-4</v>
      </c>
      <c r="AU471" t="s">
        <v>62</v>
      </c>
      <c r="AV471">
        <v>0</v>
      </c>
      <c r="AW471">
        <v>2</v>
      </c>
      <c r="AX471">
        <v>55930287</v>
      </c>
      <c r="AY471">
        <v>1</v>
      </c>
      <c r="AZ471">
        <v>0</v>
      </c>
      <c r="BA471">
        <v>551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v>0</v>
      </c>
      <c r="CX471">
        <f>ROUND(Y471*Source!I297,9)</f>
        <v>1.4999999999999999E-4</v>
      </c>
      <c r="CY471">
        <f t="shared" si="199"/>
        <v>416431.49</v>
      </c>
      <c r="CZ471">
        <f t="shared" si="200"/>
        <v>57215.96</v>
      </c>
      <c r="DA471">
        <f t="shared" si="201"/>
        <v>7.08</v>
      </c>
      <c r="DB471">
        <f t="shared" si="202"/>
        <v>8.58</v>
      </c>
      <c r="DC471">
        <f t="shared" si="203"/>
        <v>0</v>
      </c>
      <c r="DD471" t="s">
        <v>3</v>
      </c>
      <c r="DE471" t="s">
        <v>3</v>
      </c>
      <c r="DF471">
        <f t="shared" si="204"/>
        <v>60.76</v>
      </c>
      <c r="DG471">
        <f t="shared" si="197"/>
        <v>0</v>
      </c>
      <c r="DH471">
        <f t="shared" si="196"/>
        <v>0</v>
      </c>
      <c r="DI471">
        <f t="shared" si="188"/>
        <v>0</v>
      </c>
      <c r="DJ471">
        <f t="shared" si="205"/>
        <v>60.76</v>
      </c>
      <c r="DK471">
        <v>0</v>
      </c>
      <c r="DL471" t="s">
        <v>3</v>
      </c>
      <c r="DM471">
        <v>0</v>
      </c>
      <c r="DN471" t="s">
        <v>3</v>
      </c>
      <c r="DO471">
        <v>0</v>
      </c>
    </row>
    <row r="472" spans="1:119" x14ac:dyDescent="0.2">
      <c r="A472">
        <f>ROW(Source!A297)</f>
        <v>297</v>
      </c>
      <c r="B472">
        <v>55929115</v>
      </c>
      <c r="C472">
        <v>55930277</v>
      </c>
      <c r="D472">
        <v>55459793</v>
      </c>
      <c r="E472">
        <v>1</v>
      </c>
      <c r="F472">
        <v>1</v>
      </c>
      <c r="G472">
        <v>1081</v>
      </c>
      <c r="H472">
        <v>3</v>
      </c>
      <c r="I472" t="s">
        <v>662</v>
      </c>
      <c r="J472" t="s">
        <v>663</v>
      </c>
      <c r="K472" t="s">
        <v>664</v>
      </c>
      <c r="L472">
        <v>1348</v>
      </c>
      <c r="N472">
        <v>1009</v>
      </c>
      <c r="O472" t="s">
        <v>538</v>
      </c>
      <c r="P472" t="s">
        <v>538</v>
      </c>
      <c r="Q472">
        <v>1000</v>
      </c>
      <c r="W472">
        <v>0</v>
      </c>
      <c r="X472">
        <v>-761454284</v>
      </c>
      <c r="Y472">
        <f t="shared" si="198"/>
        <v>1.0000000000000001E-5</v>
      </c>
      <c r="AA472">
        <v>1984805.9</v>
      </c>
      <c r="AB472">
        <v>0</v>
      </c>
      <c r="AC472">
        <v>0</v>
      </c>
      <c r="AD472">
        <v>0</v>
      </c>
      <c r="AE472">
        <v>64123.05</v>
      </c>
      <c r="AF472">
        <v>0</v>
      </c>
      <c r="AG472">
        <v>0</v>
      </c>
      <c r="AH472">
        <v>0</v>
      </c>
      <c r="AI472">
        <v>30.11</v>
      </c>
      <c r="AJ472">
        <v>1</v>
      </c>
      <c r="AK472">
        <v>1</v>
      </c>
      <c r="AL472">
        <v>1</v>
      </c>
      <c r="AM472">
        <v>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1.0000000000000001E-5</v>
      </c>
      <c r="AU472" t="s">
        <v>62</v>
      </c>
      <c r="AV472">
        <v>0</v>
      </c>
      <c r="AW472">
        <v>2</v>
      </c>
      <c r="AX472">
        <v>55930288</v>
      </c>
      <c r="AY472">
        <v>1</v>
      </c>
      <c r="AZ472">
        <v>0</v>
      </c>
      <c r="BA472">
        <v>552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v>0</v>
      </c>
      <c r="CX472">
        <f>ROUND(Y472*Source!I297,9)</f>
        <v>1.0000000000000001E-5</v>
      </c>
      <c r="CY472">
        <f t="shared" si="199"/>
        <v>1984805.9</v>
      </c>
      <c r="CZ472">
        <f t="shared" si="200"/>
        <v>64123.05</v>
      </c>
      <c r="DA472">
        <f t="shared" si="201"/>
        <v>30.11</v>
      </c>
      <c r="DB472">
        <f t="shared" si="202"/>
        <v>0.64</v>
      </c>
      <c r="DC472">
        <f t="shared" si="203"/>
        <v>0</v>
      </c>
      <c r="DD472" t="s">
        <v>3</v>
      </c>
      <c r="DE472" t="s">
        <v>3</v>
      </c>
      <c r="DF472">
        <f t="shared" si="204"/>
        <v>19.309999999999999</v>
      </c>
      <c r="DG472">
        <f t="shared" si="197"/>
        <v>0</v>
      </c>
      <c r="DH472">
        <f t="shared" si="196"/>
        <v>0</v>
      </c>
      <c r="DI472">
        <f t="shared" si="188"/>
        <v>0</v>
      </c>
      <c r="DJ472">
        <f t="shared" si="205"/>
        <v>19.309999999999999</v>
      </c>
      <c r="DK472">
        <v>0</v>
      </c>
      <c r="DL472" t="s">
        <v>3</v>
      </c>
      <c r="DM472">
        <v>0</v>
      </c>
      <c r="DN472" t="s">
        <v>3</v>
      </c>
      <c r="DO472">
        <v>0</v>
      </c>
    </row>
    <row r="473" spans="1:119" x14ac:dyDescent="0.2">
      <c r="A473">
        <f>ROW(Source!A297)</f>
        <v>297</v>
      </c>
      <c r="B473">
        <v>55929115</v>
      </c>
      <c r="C473">
        <v>55930277</v>
      </c>
      <c r="D473">
        <v>55482234</v>
      </c>
      <c r="E473">
        <v>1</v>
      </c>
      <c r="F473">
        <v>1</v>
      </c>
      <c r="G473">
        <v>1081</v>
      </c>
      <c r="H473">
        <v>3</v>
      </c>
      <c r="I473" t="s">
        <v>849</v>
      </c>
      <c r="J473" t="s">
        <v>850</v>
      </c>
      <c r="K473" t="s">
        <v>851</v>
      </c>
      <c r="L473">
        <v>1354</v>
      </c>
      <c r="N473">
        <v>1010</v>
      </c>
      <c r="O473" t="s">
        <v>268</v>
      </c>
      <c r="P473" t="s">
        <v>268</v>
      </c>
      <c r="Q473">
        <v>1</v>
      </c>
      <c r="W473">
        <v>0</v>
      </c>
      <c r="X473">
        <v>-1446611938</v>
      </c>
      <c r="Y473">
        <f t="shared" si="198"/>
        <v>32.1</v>
      </c>
      <c r="AA473">
        <v>2.23</v>
      </c>
      <c r="AB473">
        <v>0</v>
      </c>
      <c r="AC473">
        <v>0</v>
      </c>
      <c r="AD473">
        <v>0</v>
      </c>
      <c r="AE473">
        <v>0.25</v>
      </c>
      <c r="AF473">
        <v>0</v>
      </c>
      <c r="AG473">
        <v>0</v>
      </c>
      <c r="AH473">
        <v>0</v>
      </c>
      <c r="AI473">
        <v>8.68</v>
      </c>
      <c r="AJ473">
        <v>1</v>
      </c>
      <c r="AK473">
        <v>1</v>
      </c>
      <c r="AL473">
        <v>1</v>
      </c>
      <c r="AM473">
        <v>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32.1</v>
      </c>
      <c r="AU473" t="s">
        <v>62</v>
      </c>
      <c r="AV473">
        <v>0</v>
      </c>
      <c r="AW473">
        <v>2</v>
      </c>
      <c r="AX473">
        <v>55930289</v>
      </c>
      <c r="AY473">
        <v>1</v>
      </c>
      <c r="AZ473">
        <v>0</v>
      </c>
      <c r="BA473">
        <v>553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v>0</v>
      </c>
      <c r="CX473">
        <f>ROUND(Y473*Source!I297,9)</f>
        <v>32.1</v>
      </c>
      <c r="CY473">
        <f t="shared" si="199"/>
        <v>2.23</v>
      </c>
      <c r="CZ473">
        <f t="shared" si="200"/>
        <v>0.25</v>
      </c>
      <c r="DA473">
        <f t="shared" si="201"/>
        <v>8.68</v>
      </c>
      <c r="DB473">
        <f t="shared" si="202"/>
        <v>8.0299999999999994</v>
      </c>
      <c r="DC473">
        <f t="shared" si="203"/>
        <v>0</v>
      </c>
      <c r="DD473" t="s">
        <v>3</v>
      </c>
      <c r="DE473" t="s">
        <v>3</v>
      </c>
      <c r="DF473">
        <f t="shared" si="204"/>
        <v>69.66</v>
      </c>
      <c r="DG473">
        <f t="shared" si="197"/>
        <v>0</v>
      </c>
      <c r="DH473">
        <f t="shared" si="196"/>
        <v>0</v>
      </c>
      <c r="DI473">
        <f t="shared" si="188"/>
        <v>0</v>
      </c>
      <c r="DJ473">
        <f t="shared" si="205"/>
        <v>69.66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">
      <c r="A474">
        <f>ROW(Source!A297)</f>
        <v>297</v>
      </c>
      <c r="B474">
        <v>55929115</v>
      </c>
      <c r="C474">
        <v>55930277</v>
      </c>
      <c r="D474">
        <v>55482235</v>
      </c>
      <c r="E474">
        <v>1</v>
      </c>
      <c r="F474">
        <v>1</v>
      </c>
      <c r="G474">
        <v>1081</v>
      </c>
      <c r="H474">
        <v>3</v>
      </c>
      <c r="I474" t="s">
        <v>852</v>
      </c>
      <c r="J474" t="s">
        <v>853</v>
      </c>
      <c r="K474" t="s">
        <v>854</v>
      </c>
      <c r="L474">
        <v>1346</v>
      </c>
      <c r="N474">
        <v>1009</v>
      </c>
      <c r="O474" t="s">
        <v>175</v>
      </c>
      <c r="P474" t="s">
        <v>175</v>
      </c>
      <c r="Q474">
        <v>1</v>
      </c>
      <c r="W474">
        <v>0</v>
      </c>
      <c r="X474">
        <v>-635265967</v>
      </c>
      <c r="Y474">
        <f t="shared" si="198"/>
        <v>4.1999999999999997E-3</v>
      </c>
      <c r="AA474">
        <v>364.41</v>
      </c>
      <c r="AB474">
        <v>0</v>
      </c>
      <c r="AC474">
        <v>0</v>
      </c>
      <c r="AD474">
        <v>0</v>
      </c>
      <c r="AE474">
        <v>42.05</v>
      </c>
      <c r="AF474">
        <v>0</v>
      </c>
      <c r="AG474">
        <v>0</v>
      </c>
      <c r="AH474">
        <v>0</v>
      </c>
      <c r="AI474">
        <v>8.43</v>
      </c>
      <c r="AJ474">
        <v>1</v>
      </c>
      <c r="AK474">
        <v>1</v>
      </c>
      <c r="AL474">
        <v>1</v>
      </c>
      <c r="AM474">
        <v>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4.1999999999999997E-3</v>
      </c>
      <c r="AU474" t="s">
        <v>62</v>
      </c>
      <c r="AV474">
        <v>0</v>
      </c>
      <c r="AW474">
        <v>2</v>
      </c>
      <c r="AX474">
        <v>55930290</v>
      </c>
      <c r="AY474">
        <v>1</v>
      </c>
      <c r="AZ474">
        <v>0</v>
      </c>
      <c r="BA474">
        <v>554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v>0</v>
      </c>
      <c r="CX474">
        <f>ROUND(Y474*Source!I297,9)</f>
        <v>4.1999999999999997E-3</v>
      </c>
      <c r="CY474">
        <f t="shared" si="199"/>
        <v>364.41</v>
      </c>
      <c r="CZ474">
        <f t="shared" si="200"/>
        <v>42.05</v>
      </c>
      <c r="DA474">
        <f t="shared" si="201"/>
        <v>8.43</v>
      </c>
      <c r="DB474">
        <f t="shared" si="202"/>
        <v>0.18</v>
      </c>
      <c r="DC474">
        <f t="shared" si="203"/>
        <v>0</v>
      </c>
      <c r="DD474" t="s">
        <v>3</v>
      </c>
      <c r="DE474" t="s">
        <v>3</v>
      </c>
      <c r="DF474">
        <f t="shared" si="204"/>
        <v>1.49</v>
      </c>
      <c r="DG474">
        <f t="shared" si="197"/>
        <v>0</v>
      </c>
      <c r="DH474">
        <f t="shared" si="196"/>
        <v>0</v>
      </c>
      <c r="DI474">
        <f t="shared" si="188"/>
        <v>0</v>
      </c>
      <c r="DJ474">
        <f t="shared" si="205"/>
        <v>1.49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">
      <c r="A475">
        <f>ROW(Source!A300)</f>
        <v>300</v>
      </c>
      <c r="B475">
        <v>55929113</v>
      </c>
      <c r="C475">
        <v>55930298</v>
      </c>
      <c r="D475">
        <v>55424304</v>
      </c>
      <c r="E475">
        <v>1081</v>
      </c>
      <c r="F475">
        <v>1</v>
      </c>
      <c r="G475">
        <v>1081</v>
      </c>
      <c r="H475">
        <v>1</v>
      </c>
      <c r="I475" t="s">
        <v>651</v>
      </c>
      <c r="J475" t="s">
        <v>3</v>
      </c>
      <c r="K475" t="s">
        <v>652</v>
      </c>
      <c r="L475">
        <v>1191</v>
      </c>
      <c r="N475">
        <v>1013</v>
      </c>
      <c r="O475" t="s">
        <v>653</v>
      </c>
      <c r="P475" t="s">
        <v>653</v>
      </c>
      <c r="Q475">
        <v>1</v>
      </c>
      <c r="W475">
        <v>0</v>
      </c>
      <c r="X475">
        <v>476480486</v>
      </c>
      <c r="Y475">
        <f>(AT475*1.2)</f>
        <v>0.86399999999999999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1</v>
      </c>
      <c r="AL475">
        <v>1</v>
      </c>
      <c r="AM475">
        <v>-2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0.72</v>
      </c>
      <c r="AU475" t="s">
        <v>63</v>
      </c>
      <c r="AV475">
        <v>1</v>
      </c>
      <c r="AW475">
        <v>2</v>
      </c>
      <c r="AX475">
        <v>55930299</v>
      </c>
      <c r="AY475">
        <v>1</v>
      </c>
      <c r="AZ475">
        <v>0</v>
      </c>
      <c r="BA475">
        <v>555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U475">
        <f>ROUND(AT475*Source!I300*AH475*AL475,2)</f>
        <v>0</v>
      </c>
      <c r="CV475">
        <f>ROUND(Y475*Source!I300,9)</f>
        <v>15.552</v>
      </c>
      <c r="CW475">
        <v>0</v>
      </c>
      <c r="CX475">
        <f>ROUND(Y475*Source!I300,9)</f>
        <v>15.552</v>
      </c>
      <c r="CY475">
        <f>AD475</f>
        <v>0</v>
      </c>
      <c r="CZ475">
        <f>AH475</f>
        <v>0</v>
      </c>
      <c r="DA475">
        <f>AL475</f>
        <v>1</v>
      </c>
      <c r="DB475">
        <f>ROUND((ROUND(AT475*CZ475,2)*1.2),6)</f>
        <v>0</v>
      </c>
      <c r="DC475">
        <f>ROUND((ROUND(AT475*AG475,2)*1.2),6)</f>
        <v>0</v>
      </c>
      <c r="DD475" t="s">
        <v>3</v>
      </c>
      <c r="DE475" t="s">
        <v>3</v>
      </c>
      <c r="DF475">
        <f t="shared" ref="DF475:DF485" si="206">ROUND(ROUND(AE475,2)*CX475,2)</f>
        <v>0</v>
      </c>
      <c r="DG475">
        <f t="shared" si="197"/>
        <v>0</v>
      </c>
      <c r="DH475">
        <f t="shared" si="196"/>
        <v>0</v>
      </c>
      <c r="DI475">
        <f t="shared" si="188"/>
        <v>0</v>
      </c>
      <c r="DJ475">
        <f>DI475</f>
        <v>0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">
      <c r="A476">
        <f>ROW(Source!A300)</f>
        <v>300</v>
      </c>
      <c r="B476">
        <v>55929113</v>
      </c>
      <c r="C476">
        <v>55930298</v>
      </c>
      <c r="D476">
        <v>55460328</v>
      </c>
      <c r="E476">
        <v>1</v>
      </c>
      <c r="F476">
        <v>1</v>
      </c>
      <c r="G476">
        <v>1081</v>
      </c>
      <c r="H476">
        <v>3</v>
      </c>
      <c r="I476" t="s">
        <v>855</v>
      </c>
      <c r="J476" t="s">
        <v>856</v>
      </c>
      <c r="K476" t="s">
        <v>857</v>
      </c>
      <c r="L476">
        <v>1301</v>
      </c>
      <c r="N476">
        <v>1003</v>
      </c>
      <c r="O476" t="s">
        <v>486</v>
      </c>
      <c r="P476" t="s">
        <v>486</v>
      </c>
      <c r="Q476">
        <v>1</v>
      </c>
      <c r="W476">
        <v>0</v>
      </c>
      <c r="X476">
        <v>-206055494</v>
      </c>
      <c r="Y476">
        <f t="shared" ref="Y476:Y484" si="207">(AT476*1)</f>
        <v>5</v>
      </c>
      <c r="AA476">
        <v>0.39</v>
      </c>
      <c r="AB476">
        <v>0</v>
      </c>
      <c r="AC476">
        <v>0</v>
      </c>
      <c r="AD476">
        <v>0</v>
      </c>
      <c r="AE476">
        <v>0.39</v>
      </c>
      <c r="AF476">
        <v>0</v>
      </c>
      <c r="AG476">
        <v>0</v>
      </c>
      <c r="AH476">
        <v>0</v>
      </c>
      <c r="AI476">
        <v>1</v>
      </c>
      <c r="AJ476">
        <v>1</v>
      </c>
      <c r="AK476">
        <v>1</v>
      </c>
      <c r="AL476">
        <v>1</v>
      </c>
      <c r="AM476">
        <v>-2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5</v>
      </c>
      <c r="AU476" t="s">
        <v>62</v>
      </c>
      <c r="AV476">
        <v>0</v>
      </c>
      <c r="AW476">
        <v>2</v>
      </c>
      <c r="AX476">
        <v>55930300</v>
      </c>
      <c r="AY476">
        <v>1</v>
      </c>
      <c r="AZ476">
        <v>0</v>
      </c>
      <c r="BA476">
        <v>556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v>0</v>
      </c>
      <c r="CX476">
        <f>ROUND(Y476*Source!I300,9)</f>
        <v>90</v>
      </c>
      <c r="CY476">
        <f t="shared" ref="CY476:CY484" si="208">AA476</f>
        <v>0.39</v>
      </c>
      <c r="CZ476">
        <f t="shared" ref="CZ476:CZ484" si="209">AE476</f>
        <v>0.39</v>
      </c>
      <c r="DA476">
        <f t="shared" ref="DA476:DA484" si="210">AI476</f>
        <v>1</v>
      </c>
      <c r="DB476">
        <f t="shared" ref="DB476:DB484" si="211">ROUND((ROUND(AT476*CZ476,2)*1),6)</f>
        <v>1.95</v>
      </c>
      <c r="DC476">
        <f t="shared" ref="DC476:DC484" si="212">ROUND((ROUND(AT476*AG476,2)*1),6)</f>
        <v>0</v>
      </c>
      <c r="DD476" t="s">
        <v>3</v>
      </c>
      <c r="DE476" t="s">
        <v>3</v>
      </c>
      <c r="DF476">
        <f t="shared" si="206"/>
        <v>35.1</v>
      </c>
      <c r="DG476">
        <f t="shared" si="197"/>
        <v>0</v>
      </c>
      <c r="DH476">
        <f t="shared" si="196"/>
        <v>0</v>
      </c>
      <c r="DI476">
        <f t="shared" si="188"/>
        <v>0</v>
      </c>
      <c r="DJ476">
        <f t="shared" ref="DJ476:DJ484" si="213">DF476</f>
        <v>35.1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">
      <c r="A477">
        <f>ROW(Source!A300)</f>
        <v>300</v>
      </c>
      <c r="B477">
        <v>55929113</v>
      </c>
      <c r="C477">
        <v>55930298</v>
      </c>
      <c r="D477">
        <v>55459312</v>
      </c>
      <c r="E477">
        <v>1</v>
      </c>
      <c r="F477">
        <v>1</v>
      </c>
      <c r="G477">
        <v>1081</v>
      </c>
      <c r="H477">
        <v>3</v>
      </c>
      <c r="I477" t="s">
        <v>858</v>
      </c>
      <c r="J477" t="s">
        <v>859</v>
      </c>
      <c r="K477" t="s">
        <v>860</v>
      </c>
      <c r="L477">
        <v>1339</v>
      </c>
      <c r="N477">
        <v>1007</v>
      </c>
      <c r="O477" t="s">
        <v>728</v>
      </c>
      <c r="P477" t="s">
        <v>728</v>
      </c>
      <c r="Q477">
        <v>1</v>
      </c>
      <c r="W477">
        <v>0</v>
      </c>
      <c r="X477">
        <v>-366856290</v>
      </c>
      <c r="Y477">
        <f t="shared" si="207"/>
        <v>1E-3</v>
      </c>
      <c r="AA477">
        <v>1176.3</v>
      </c>
      <c r="AB477">
        <v>0</v>
      </c>
      <c r="AC477">
        <v>0</v>
      </c>
      <c r="AD477">
        <v>0</v>
      </c>
      <c r="AE477">
        <v>1176.3</v>
      </c>
      <c r="AF477">
        <v>0</v>
      </c>
      <c r="AG477">
        <v>0</v>
      </c>
      <c r="AH477">
        <v>0</v>
      </c>
      <c r="AI477">
        <v>1</v>
      </c>
      <c r="AJ477">
        <v>1</v>
      </c>
      <c r="AK477">
        <v>1</v>
      </c>
      <c r="AL477">
        <v>1</v>
      </c>
      <c r="AM477">
        <v>-2</v>
      </c>
      <c r="AN477">
        <v>0</v>
      </c>
      <c r="AO477">
        <v>1</v>
      </c>
      <c r="AP477">
        <v>1</v>
      </c>
      <c r="AQ477">
        <v>0</v>
      </c>
      <c r="AR477">
        <v>0</v>
      </c>
      <c r="AS477" t="s">
        <v>3</v>
      </c>
      <c r="AT477">
        <v>1E-3</v>
      </c>
      <c r="AU477" t="s">
        <v>62</v>
      </c>
      <c r="AV477">
        <v>0</v>
      </c>
      <c r="AW477">
        <v>2</v>
      </c>
      <c r="AX477">
        <v>55930301</v>
      </c>
      <c r="AY477">
        <v>1</v>
      </c>
      <c r="AZ477">
        <v>0</v>
      </c>
      <c r="BA477">
        <v>557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v>0</v>
      </c>
      <c r="CX477">
        <f>ROUND(Y477*Source!I300,9)</f>
        <v>1.7999999999999999E-2</v>
      </c>
      <c r="CY477">
        <f t="shared" si="208"/>
        <v>1176.3</v>
      </c>
      <c r="CZ477">
        <f t="shared" si="209"/>
        <v>1176.3</v>
      </c>
      <c r="DA477">
        <f t="shared" si="210"/>
        <v>1</v>
      </c>
      <c r="DB477">
        <f t="shared" si="211"/>
        <v>1.18</v>
      </c>
      <c r="DC477">
        <f t="shared" si="212"/>
        <v>0</v>
      </c>
      <c r="DD477" t="s">
        <v>3</v>
      </c>
      <c r="DE477" t="s">
        <v>3</v>
      </c>
      <c r="DF477">
        <f t="shared" si="206"/>
        <v>21.17</v>
      </c>
      <c r="DG477">
        <f t="shared" si="197"/>
        <v>0</v>
      </c>
      <c r="DH477">
        <f t="shared" si="196"/>
        <v>0</v>
      </c>
      <c r="DI477">
        <f t="shared" si="188"/>
        <v>0</v>
      </c>
      <c r="DJ477">
        <f t="shared" si="213"/>
        <v>21.17</v>
      </c>
      <c r="DK477">
        <v>0</v>
      </c>
      <c r="DL477" t="s">
        <v>3</v>
      </c>
      <c r="DM477">
        <v>0</v>
      </c>
      <c r="DN477" t="s">
        <v>3</v>
      </c>
      <c r="DO477">
        <v>0</v>
      </c>
    </row>
    <row r="478" spans="1:119" x14ac:dyDescent="0.2">
      <c r="A478">
        <f>ROW(Source!A300)</f>
        <v>300</v>
      </c>
      <c r="B478">
        <v>55929113</v>
      </c>
      <c r="C478">
        <v>55930298</v>
      </c>
      <c r="D478">
        <v>55459400</v>
      </c>
      <c r="E478">
        <v>1</v>
      </c>
      <c r="F478">
        <v>1</v>
      </c>
      <c r="G478">
        <v>1081</v>
      </c>
      <c r="H478">
        <v>3</v>
      </c>
      <c r="I478" t="s">
        <v>671</v>
      </c>
      <c r="J478" t="s">
        <v>672</v>
      </c>
      <c r="K478" t="s">
        <v>673</v>
      </c>
      <c r="L478">
        <v>1346</v>
      </c>
      <c r="N478">
        <v>1009</v>
      </c>
      <c r="O478" t="s">
        <v>175</v>
      </c>
      <c r="P478" t="s">
        <v>175</v>
      </c>
      <c r="Q478">
        <v>1</v>
      </c>
      <c r="W478">
        <v>0</v>
      </c>
      <c r="X478">
        <v>-2129869794</v>
      </c>
      <c r="Y478">
        <f t="shared" si="207"/>
        <v>0.01</v>
      </c>
      <c r="AA478">
        <v>16.690000000000001</v>
      </c>
      <c r="AB478">
        <v>0</v>
      </c>
      <c r="AC478">
        <v>0</v>
      </c>
      <c r="AD478">
        <v>0</v>
      </c>
      <c r="AE478">
        <v>16.690000000000001</v>
      </c>
      <c r="AF478">
        <v>0</v>
      </c>
      <c r="AG478">
        <v>0</v>
      </c>
      <c r="AH478">
        <v>0</v>
      </c>
      <c r="AI478">
        <v>1</v>
      </c>
      <c r="AJ478">
        <v>1</v>
      </c>
      <c r="AK478">
        <v>1</v>
      </c>
      <c r="AL478">
        <v>1</v>
      </c>
      <c r="AM478">
        <v>-2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0.01</v>
      </c>
      <c r="AU478" t="s">
        <v>62</v>
      </c>
      <c r="AV478">
        <v>0</v>
      </c>
      <c r="AW478">
        <v>2</v>
      </c>
      <c r="AX478">
        <v>55930302</v>
      </c>
      <c r="AY478">
        <v>1</v>
      </c>
      <c r="AZ478">
        <v>0</v>
      </c>
      <c r="BA478">
        <v>558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V478">
        <v>0</v>
      </c>
      <c r="CW478">
        <v>0</v>
      </c>
      <c r="CX478">
        <f>ROUND(Y478*Source!I300,9)</f>
        <v>0.18</v>
      </c>
      <c r="CY478">
        <f t="shared" si="208"/>
        <v>16.690000000000001</v>
      </c>
      <c r="CZ478">
        <f t="shared" si="209"/>
        <v>16.690000000000001</v>
      </c>
      <c r="DA478">
        <f t="shared" si="210"/>
        <v>1</v>
      </c>
      <c r="DB478">
        <f t="shared" si="211"/>
        <v>0.17</v>
      </c>
      <c r="DC478">
        <f t="shared" si="212"/>
        <v>0</v>
      </c>
      <c r="DD478" t="s">
        <v>3</v>
      </c>
      <c r="DE478" t="s">
        <v>3</v>
      </c>
      <c r="DF478">
        <f t="shared" si="206"/>
        <v>3</v>
      </c>
      <c r="DG478">
        <f t="shared" si="197"/>
        <v>0</v>
      </c>
      <c r="DH478">
        <f t="shared" si="196"/>
        <v>0</v>
      </c>
      <c r="DI478">
        <f t="shared" si="188"/>
        <v>0</v>
      </c>
      <c r="DJ478">
        <f t="shared" si="213"/>
        <v>3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">
      <c r="A479">
        <f>ROW(Source!A300)</f>
        <v>300</v>
      </c>
      <c r="B479">
        <v>55929113</v>
      </c>
      <c r="C479">
        <v>55930298</v>
      </c>
      <c r="D479">
        <v>55466000</v>
      </c>
      <c r="E479">
        <v>1</v>
      </c>
      <c r="F479">
        <v>1</v>
      </c>
      <c r="G479">
        <v>1081</v>
      </c>
      <c r="H479">
        <v>3</v>
      </c>
      <c r="I479" t="s">
        <v>677</v>
      </c>
      <c r="J479" t="s">
        <v>678</v>
      </c>
      <c r="K479" t="s">
        <v>679</v>
      </c>
      <c r="L479">
        <v>1355</v>
      </c>
      <c r="N479">
        <v>1010</v>
      </c>
      <c r="O479" t="s">
        <v>60</v>
      </c>
      <c r="P479" t="s">
        <v>60</v>
      </c>
      <c r="Q479">
        <v>100</v>
      </c>
      <c r="W479">
        <v>0</v>
      </c>
      <c r="X479">
        <v>436393287</v>
      </c>
      <c r="Y479">
        <f t="shared" si="207"/>
        <v>0.02</v>
      </c>
      <c r="AA479">
        <v>120.19</v>
      </c>
      <c r="AB479">
        <v>0</v>
      </c>
      <c r="AC479">
        <v>0</v>
      </c>
      <c r="AD479">
        <v>0</v>
      </c>
      <c r="AE479">
        <v>120.19</v>
      </c>
      <c r="AF479">
        <v>0</v>
      </c>
      <c r="AG479">
        <v>0</v>
      </c>
      <c r="AH479">
        <v>0</v>
      </c>
      <c r="AI479">
        <v>1</v>
      </c>
      <c r="AJ479">
        <v>1</v>
      </c>
      <c r="AK479">
        <v>1</v>
      </c>
      <c r="AL479">
        <v>1</v>
      </c>
      <c r="AM479">
        <v>-2</v>
      </c>
      <c r="AN479">
        <v>0</v>
      </c>
      <c r="AO479">
        <v>1</v>
      </c>
      <c r="AP479">
        <v>1</v>
      </c>
      <c r="AQ479">
        <v>0</v>
      </c>
      <c r="AR479">
        <v>0</v>
      </c>
      <c r="AS479" t="s">
        <v>3</v>
      </c>
      <c r="AT479">
        <v>0.02</v>
      </c>
      <c r="AU479" t="s">
        <v>62</v>
      </c>
      <c r="AV479">
        <v>0</v>
      </c>
      <c r="AW479">
        <v>2</v>
      </c>
      <c r="AX479">
        <v>55930303</v>
      </c>
      <c r="AY479">
        <v>1</v>
      </c>
      <c r="AZ479">
        <v>0</v>
      </c>
      <c r="BA479">
        <v>559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v>0</v>
      </c>
      <c r="CX479">
        <f>ROUND(Y479*Source!I300,9)</f>
        <v>0.36</v>
      </c>
      <c r="CY479">
        <f t="shared" si="208"/>
        <v>120.19</v>
      </c>
      <c r="CZ479">
        <f t="shared" si="209"/>
        <v>120.19</v>
      </c>
      <c r="DA479">
        <f t="shared" si="210"/>
        <v>1</v>
      </c>
      <c r="DB479">
        <f t="shared" si="211"/>
        <v>2.4</v>
      </c>
      <c r="DC479">
        <f t="shared" si="212"/>
        <v>0</v>
      </c>
      <c r="DD479" t="s">
        <v>3</v>
      </c>
      <c r="DE479" t="s">
        <v>3</v>
      </c>
      <c r="DF479">
        <f t="shared" si="206"/>
        <v>43.27</v>
      </c>
      <c r="DG479">
        <f t="shared" si="197"/>
        <v>0</v>
      </c>
      <c r="DH479">
        <f t="shared" si="196"/>
        <v>0</v>
      </c>
      <c r="DI479">
        <f t="shared" si="188"/>
        <v>0</v>
      </c>
      <c r="DJ479">
        <f t="shared" si="213"/>
        <v>43.27</v>
      </c>
      <c r="DK479">
        <v>0</v>
      </c>
      <c r="DL479" t="s">
        <v>3</v>
      </c>
      <c r="DM479">
        <v>0</v>
      </c>
      <c r="DN479" t="s">
        <v>3</v>
      </c>
      <c r="DO479">
        <v>0</v>
      </c>
    </row>
    <row r="480" spans="1:119" x14ac:dyDescent="0.2">
      <c r="A480">
        <f>ROW(Source!A300)</f>
        <v>300</v>
      </c>
      <c r="B480">
        <v>55929113</v>
      </c>
      <c r="C480">
        <v>55930298</v>
      </c>
      <c r="D480">
        <v>55459793</v>
      </c>
      <c r="E480">
        <v>1</v>
      </c>
      <c r="F480">
        <v>1</v>
      </c>
      <c r="G480">
        <v>1081</v>
      </c>
      <c r="H480">
        <v>3</v>
      </c>
      <c r="I480" t="s">
        <v>662</v>
      </c>
      <c r="J480" t="s">
        <v>663</v>
      </c>
      <c r="K480" t="s">
        <v>664</v>
      </c>
      <c r="L480">
        <v>1348</v>
      </c>
      <c r="N480">
        <v>1009</v>
      </c>
      <c r="O480" t="s">
        <v>538</v>
      </c>
      <c r="P480" t="s">
        <v>538</v>
      </c>
      <c r="Q480">
        <v>1000</v>
      </c>
      <c r="W480">
        <v>0</v>
      </c>
      <c r="X480">
        <v>-761454284</v>
      </c>
      <c r="Y480">
        <f t="shared" si="207"/>
        <v>1.0000000000000001E-5</v>
      </c>
      <c r="AA480">
        <v>64123.05</v>
      </c>
      <c r="AB480">
        <v>0</v>
      </c>
      <c r="AC480">
        <v>0</v>
      </c>
      <c r="AD480">
        <v>0</v>
      </c>
      <c r="AE480">
        <v>64123.05</v>
      </c>
      <c r="AF480">
        <v>0</v>
      </c>
      <c r="AG480">
        <v>0</v>
      </c>
      <c r="AH480">
        <v>0</v>
      </c>
      <c r="AI480">
        <v>1</v>
      </c>
      <c r="AJ480">
        <v>1</v>
      </c>
      <c r="AK480">
        <v>1</v>
      </c>
      <c r="AL480">
        <v>1</v>
      </c>
      <c r="AM480">
        <v>-2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1.0000000000000001E-5</v>
      </c>
      <c r="AU480" t="s">
        <v>62</v>
      </c>
      <c r="AV480">
        <v>0</v>
      </c>
      <c r="AW480">
        <v>2</v>
      </c>
      <c r="AX480">
        <v>55930304</v>
      </c>
      <c r="AY480">
        <v>1</v>
      </c>
      <c r="AZ480">
        <v>0</v>
      </c>
      <c r="BA480">
        <v>560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v>0</v>
      </c>
      <c r="CX480">
        <f>ROUND(Y480*Source!I300,9)</f>
        <v>1.8000000000000001E-4</v>
      </c>
      <c r="CY480">
        <f t="shared" si="208"/>
        <v>64123.05</v>
      </c>
      <c r="CZ480">
        <f t="shared" si="209"/>
        <v>64123.05</v>
      </c>
      <c r="DA480">
        <f t="shared" si="210"/>
        <v>1</v>
      </c>
      <c r="DB480">
        <f t="shared" si="211"/>
        <v>0.64</v>
      </c>
      <c r="DC480">
        <f t="shared" si="212"/>
        <v>0</v>
      </c>
      <c r="DD480" t="s">
        <v>3</v>
      </c>
      <c r="DE480" t="s">
        <v>3</v>
      </c>
      <c r="DF480">
        <f t="shared" si="206"/>
        <v>11.54</v>
      </c>
      <c r="DG480">
        <f t="shared" si="197"/>
        <v>0</v>
      </c>
      <c r="DH480">
        <f t="shared" si="196"/>
        <v>0</v>
      </c>
      <c r="DI480">
        <f t="shared" si="188"/>
        <v>0</v>
      </c>
      <c r="DJ480">
        <f t="shared" si="213"/>
        <v>11.54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">
      <c r="A481">
        <f>ROW(Source!A300)</f>
        <v>300</v>
      </c>
      <c r="B481">
        <v>55929113</v>
      </c>
      <c r="C481">
        <v>55930298</v>
      </c>
      <c r="D481">
        <v>55482445</v>
      </c>
      <c r="E481">
        <v>1</v>
      </c>
      <c r="F481">
        <v>1</v>
      </c>
      <c r="G481">
        <v>1081</v>
      </c>
      <c r="H481">
        <v>3</v>
      </c>
      <c r="I481" t="s">
        <v>861</v>
      </c>
      <c r="J481" t="s">
        <v>862</v>
      </c>
      <c r="K481" t="s">
        <v>863</v>
      </c>
      <c r="L481">
        <v>1356</v>
      </c>
      <c r="N481">
        <v>1010</v>
      </c>
      <c r="O481" t="s">
        <v>399</v>
      </c>
      <c r="P481" t="s">
        <v>399</v>
      </c>
      <c r="Q481">
        <v>1000</v>
      </c>
      <c r="W481">
        <v>0</v>
      </c>
      <c r="X481">
        <v>-285397556</v>
      </c>
      <c r="Y481">
        <f t="shared" si="207"/>
        <v>2E-3</v>
      </c>
      <c r="AA481">
        <v>294.89</v>
      </c>
      <c r="AB481">
        <v>0</v>
      </c>
      <c r="AC481">
        <v>0</v>
      </c>
      <c r="AD481">
        <v>0</v>
      </c>
      <c r="AE481">
        <v>294.89</v>
      </c>
      <c r="AF481">
        <v>0</v>
      </c>
      <c r="AG481">
        <v>0</v>
      </c>
      <c r="AH481">
        <v>0</v>
      </c>
      <c r="AI481">
        <v>1</v>
      </c>
      <c r="AJ481">
        <v>1</v>
      </c>
      <c r="AK481">
        <v>1</v>
      </c>
      <c r="AL481">
        <v>1</v>
      </c>
      <c r="AM481">
        <v>-2</v>
      </c>
      <c r="AN481">
        <v>0</v>
      </c>
      <c r="AO481">
        <v>1</v>
      </c>
      <c r="AP481">
        <v>1</v>
      </c>
      <c r="AQ481">
        <v>0</v>
      </c>
      <c r="AR481">
        <v>0</v>
      </c>
      <c r="AS481" t="s">
        <v>3</v>
      </c>
      <c r="AT481">
        <v>2E-3</v>
      </c>
      <c r="AU481" t="s">
        <v>62</v>
      </c>
      <c r="AV481">
        <v>0</v>
      </c>
      <c r="AW481">
        <v>2</v>
      </c>
      <c r="AX481">
        <v>55930305</v>
      </c>
      <c r="AY481">
        <v>1</v>
      </c>
      <c r="AZ481">
        <v>0</v>
      </c>
      <c r="BA481">
        <v>561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v>0</v>
      </c>
      <c r="CX481">
        <f>ROUND(Y481*Source!I300,9)</f>
        <v>3.5999999999999997E-2</v>
      </c>
      <c r="CY481">
        <f t="shared" si="208"/>
        <v>294.89</v>
      </c>
      <c r="CZ481">
        <f t="shared" si="209"/>
        <v>294.89</v>
      </c>
      <c r="DA481">
        <f t="shared" si="210"/>
        <v>1</v>
      </c>
      <c r="DB481">
        <f t="shared" si="211"/>
        <v>0.59</v>
      </c>
      <c r="DC481">
        <f t="shared" si="212"/>
        <v>0</v>
      </c>
      <c r="DD481" t="s">
        <v>3</v>
      </c>
      <c r="DE481" t="s">
        <v>3</v>
      </c>
      <c r="DF481">
        <f t="shared" si="206"/>
        <v>10.62</v>
      </c>
      <c r="DG481">
        <f t="shared" si="197"/>
        <v>0</v>
      </c>
      <c r="DH481">
        <f t="shared" si="196"/>
        <v>0</v>
      </c>
      <c r="DI481">
        <f t="shared" si="188"/>
        <v>0</v>
      </c>
      <c r="DJ481">
        <f t="shared" si="213"/>
        <v>10.62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">
      <c r="A482">
        <f>ROW(Source!A300)</f>
        <v>300</v>
      </c>
      <c r="B482">
        <v>55929113</v>
      </c>
      <c r="C482">
        <v>55930298</v>
      </c>
      <c r="D482">
        <v>55481518</v>
      </c>
      <c r="E482">
        <v>1</v>
      </c>
      <c r="F482">
        <v>1</v>
      </c>
      <c r="G482">
        <v>1081</v>
      </c>
      <c r="H482">
        <v>3</v>
      </c>
      <c r="I482" t="s">
        <v>864</v>
      </c>
      <c r="J482" t="s">
        <v>865</v>
      </c>
      <c r="K482" t="s">
        <v>866</v>
      </c>
      <c r="L482">
        <v>1354</v>
      </c>
      <c r="N482">
        <v>1010</v>
      </c>
      <c r="O482" t="s">
        <v>268</v>
      </c>
      <c r="P482" t="s">
        <v>268</v>
      </c>
      <c r="Q482">
        <v>1</v>
      </c>
      <c r="W482">
        <v>0</v>
      </c>
      <c r="X482">
        <v>55982921</v>
      </c>
      <c r="Y482">
        <f t="shared" si="207"/>
        <v>1</v>
      </c>
      <c r="AA482">
        <v>15.67</v>
      </c>
      <c r="AB482">
        <v>0</v>
      </c>
      <c r="AC482">
        <v>0</v>
      </c>
      <c r="AD482">
        <v>0</v>
      </c>
      <c r="AE482">
        <v>15.67</v>
      </c>
      <c r="AF482">
        <v>0</v>
      </c>
      <c r="AG482">
        <v>0</v>
      </c>
      <c r="AH482">
        <v>0</v>
      </c>
      <c r="AI482">
        <v>1</v>
      </c>
      <c r="AJ482">
        <v>1</v>
      </c>
      <c r="AK482">
        <v>1</v>
      </c>
      <c r="AL482">
        <v>1</v>
      </c>
      <c r="AM482">
        <v>-2</v>
      </c>
      <c r="AN482">
        <v>0</v>
      </c>
      <c r="AO482">
        <v>1</v>
      </c>
      <c r="AP482">
        <v>1</v>
      </c>
      <c r="AQ482">
        <v>0</v>
      </c>
      <c r="AR482">
        <v>0</v>
      </c>
      <c r="AS482" t="s">
        <v>3</v>
      </c>
      <c r="AT482">
        <v>1</v>
      </c>
      <c r="AU482" t="s">
        <v>62</v>
      </c>
      <c r="AV482">
        <v>0</v>
      </c>
      <c r="AW482">
        <v>2</v>
      </c>
      <c r="AX482">
        <v>55930306</v>
      </c>
      <c r="AY482">
        <v>1</v>
      </c>
      <c r="AZ482">
        <v>0</v>
      </c>
      <c r="BA482">
        <v>562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v>0</v>
      </c>
      <c r="CX482">
        <f>ROUND(Y482*Source!I300,9)</f>
        <v>18</v>
      </c>
      <c r="CY482">
        <f t="shared" si="208"/>
        <v>15.67</v>
      </c>
      <c r="CZ482">
        <f t="shared" si="209"/>
        <v>15.67</v>
      </c>
      <c r="DA482">
        <f t="shared" si="210"/>
        <v>1</v>
      </c>
      <c r="DB482">
        <f t="shared" si="211"/>
        <v>15.67</v>
      </c>
      <c r="DC482">
        <f t="shared" si="212"/>
        <v>0</v>
      </c>
      <c r="DD482" t="s">
        <v>3</v>
      </c>
      <c r="DE482" t="s">
        <v>3</v>
      </c>
      <c r="DF482">
        <f t="shared" si="206"/>
        <v>282.06</v>
      </c>
      <c r="DG482">
        <f t="shared" si="197"/>
        <v>0</v>
      </c>
      <c r="DH482">
        <f t="shared" si="196"/>
        <v>0</v>
      </c>
      <c r="DI482">
        <f t="shared" si="188"/>
        <v>0</v>
      </c>
      <c r="DJ482">
        <f t="shared" si="213"/>
        <v>282.06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">
      <c r="A483">
        <f>ROW(Source!A300)</f>
        <v>300</v>
      </c>
      <c r="B483">
        <v>55929113</v>
      </c>
      <c r="C483">
        <v>55930298</v>
      </c>
      <c r="D483">
        <v>0</v>
      </c>
      <c r="E483">
        <v>0</v>
      </c>
      <c r="F483">
        <v>1</v>
      </c>
      <c r="G483">
        <v>1081</v>
      </c>
      <c r="H483">
        <v>3</v>
      </c>
      <c r="I483" t="s">
        <v>867</v>
      </c>
      <c r="J483" t="s">
        <v>867</v>
      </c>
      <c r="K483" t="s">
        <v>470</v>
      </c>
      <c r="L483">
        <v>1371</v>
      </c>
      <c r="N483">
        <v>1013</v>
      </c>
      <c r="O483" t="s">
        <v>161</v>
      </c>
      <c r="P483" t="s">
        <v>161</v>
      </c>
      <c r="Q483">
        <v>1</v>
      </c>
      <c r="W483">
        <v>0</v>
      </c>
      <c r="X483">
        <v>869231178</v>
      </c>
      <c r="Y483">
        <f t="shared" si="207"/>
        <v>1</v>
      </c>
      <c r="AA483">
        <v>2574.92</v>
      </c>
      <c r="AB483">
        <v>0</v>
      </c>
      <c r="AC483">
        <v>0</v>
      </c>
      <c r="AD483">
        <v>0</v>
      </c>
      <c r="AE483">
        <v>2574.9200000000005</v>
      </c>
      <c r="AF483">
        <v>0</v>
      </c>
      <c r="AG483">
        <v>0</v>
      </c>
      <c r="AH483">
        <v>0</v>
      </c>
      <c r="AI483">
        <v>1</v>
      </c>
      <c r="AJ483">
        <v>1</v>
      </c>
      <c r="AK483">
        <v>1</v>
      </c>
      <c r="AL483">
        <v>1</v>
      </c>
      <c r="AM483">
        <v>0</v>
      </c>
      <c r="AN483">
        <v>0</v>
      </c>
      <c r="AO483">
        <v>0</v>
      </c>
      <c r="AP483">
        <v>1</v>
      </c>
      <c r="AQ483">
        <v>0</v>
      </c>
      <c r="AR483">
        <v>0</v>
      </c>
      <c r="AS483" t="s">
        <v>3</v>
      </c>
      <c r="AT483">
        <v>1</v>
      </c>
      <c r="AU483" t="s">
        <v>62</v>
      </c>
      <c r="AV483">
        <v>0</v>
      </c>
      <c r="AW483">
        <v>1</v>
      </c>
      <c r="AX483">
        <v>-1</v>
      </c>
      <c r="AY483">
        <v>0</v>
      </c>
      <c r="AZ483">
        <v>0</v>
      </c>
      <c r="BA483" t="s">
        <v>3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V483">
        <v>0</v>
      </c>
      <c r="CW483">
        <v>0</v>
      </c>
      <c r="CX483">
        <f>ROUND(Y483*Source!I300,9)</f>
        <v>18</v>
      </c>
      <c r="CY483">
        <f t="shared" si="208"/>
        <v>2574.92</v>
      </c>
      <c r="CZ483">
        <f t="shared" si="209"/>
        <v>2574.9200000000005</v>
      </c>
      <c r="DA483">
        <f t="shared" si="210"/>
        <v>1</v>
      </c>
      <c r="DB483">
        <f t="shared" si="211"/>
        <v>2574.92</v>
      </c>
      <c r="DC483">
        <f t="shared" si="212"/>
        <v>0</v>
      </c>
      <c r="DD483" t="s">
        <v>3</v>
      </c>
      <c r="DE483" t="s">
        <v>3</v>
      </c>
      <c r="DF483">
        <f t="shared" si="206"/>
        <v>46348.56</v>
      </c>
      <c r="DG483">
        <f t="shared" si="197"/>
        <v>0</v>
      </c>
      <c r="DH483">
        <f t="shared" si="196"/>
        <v>0</v>
      </c>
      <c r="DI483">
        <f t="shared" si="188"/>
        <v>0</v>
      </c>
      <c r="DJ483">
        <f t="shared" si="213"/>
        <v>46348.56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">
      <c r="A484">
        <f>ROW(Source!A300)</f>
        <v>300</v>
      </c>
      <c r="B484">
        <v>55929113</v>
      </c>
      <c r="C484">
        <v>55930298</v>
      </c>
      <c r="D484">
        <v>55424290</v>
      </c>
      <c r="E484">
        <v>1081</v>
      </c>
      <c r="F484">
        <v>1</v>
      </c>
      <c r="G484">
        <v>1081</v>
      </c>
      <c r="H484">
        <v>3</v>
      </c>
      <c r="I484" t="s">
        <v>692</v>
      </c>
      <c r="J484" t="s">
        <v>3</v>
      </c>
      <c r="K484" t="s">
        <v>693</v>
      </c>
      <c r="L484">
        <v>1348</v>
      </c>
      <c r="N484">
        <v>1009</v>
      </c>
      <c r="O484" t="s">
        <v>538</v>
      </c>
      <c r="P484" t="s">
        <v>538</v>
      </c>
      <c r="Q484">
        <v>1000</v>
      </c>
      <c r="W484">
        <v>0</v>
      </c>
      <c r="X484">
        <v>-783086922</v>
      </c>
      <c r="Y484">
        <f t="shared" si="207"/>
        <v>1E-3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1</v>
      </c>
      <c r="AK484">
        <v>1</v>
      </c>
      <c r="AL484">
        <v>1</v>
      </c>
      <c r="AM484">
        <v>-2</v>
      </c>
      <c r="AN484">
        <v>0</v>
      </c>
      <c r="AO484">
        <v>1</v>
      </c>
      <c r="AP484">
        <v>1</v>
      </c>
      <c r="AQ484">
        <v>0</v>
      </c>
      <c r="AR484">
        <v>0</v>
      </c>
      <c r="AS484" t="s">
        <v>3</v>
      </c>
      <c r="AT484">
        <v>1E-3</v>
      </c>
      <c r="AU484" t="s">
        <v>62</v>
      </c>
      <c r="AV484">
        <v>0</v>
      </c>
      <c r="AW484">
        <v>2</v>
      </c>
      <c r="AX484">
        <v>55930308</v>
      </c>
      <c r="AY484">
        <v>1</v>
      </c>
      <c r="AZ484">
        <v>0</v>
      </c>
      <c r="BA484">
        <v>564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v>0</v>
      </c>
      <c r="CX484">
        <f>ROUND(Y484*Source!I300,9)</f>
        <v>1.7999999999999999E-2</v>
      </c>
      <c r="CY484">
        <f t="shared" si="208"/>
        <v>0</v>
      </c>
      <c r="CZ484">
        <f t="shared" si="209"/>
        <v>0</v>
      </c>
      <c r="DA484">
        <f t="shared" si="210"/>
        <v>1</v>
      </c>
      <c r="DB484">
        <f t="shared" si="211"/>
        <v>0</v>
      </c>
      <c r="DC484">
        <f t="shared" si="212"/>
        <v>0</v>
      </c>
      <c r="DD484" t="s">
        <v>3</v>
      </c>
      <c r="DE484" t="s">
        <v>3</v>
      </c>
      <c r="DF484">
        <f t="shared" si="206"/>
        <v>0</v>
      </c>
      <c r="DG484">
        <f t="shared" si="197"/>
        <v>0</v>
      </c>
      <c r="DH484">
        <f t="shared" ref="DH484:DH501" si="214">ROUND(ROUND(AG484,2)*CX484,2)</f>
        <v>0</v>
      </c>
      <c r="DI484">
        <f t="shared" si="188"/>
        <v>0</v>
      </c>
      <c r="DJ484">
        <f t="shared" si="213"/>
        <v>0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">
      <c r="A485">
        <f>ROW(Source!A301)</f>
        <v>301</v>
      </c>
      <c r="B485">
        <v>55929115</v>
      </c>
      <c r="C485">
        <v>55930298</v>
      </c>
      <c r="D485">
        <v>55424304</v>
      </c>
      <c r="E485">
        <v>1081</v>
      </c>
      <c r="F485">
        <v>1</v>
      </c>
      <c r="G485">
        <v>1081</v>
      </c>
      <c r="H485">
        <v>1</v>
      </c>
      <c r="I485" t="s">
        <v>651</v>
      </c>
      <c r="J485" t="s">
        <v>3</v>
      </c>
      <c r="K485" t="s">
        <v>652</v>
      </c>
      <c r="L485">
        <v>1191</v>
      </c>
      <c r="N485">
        <v>1013</v>
      </c>
      <c r="O485" t="s">
        <v>653</v>
      </c>
      <c r="P485" t="s">
        <v>653</v>
      </c>
      <c r="Q485">
        <v>1</v>
      </c>
      <c r="W485">
        <v>0</v>
      </c>
      <c r="X485">
        <v>476480486</v>
      </c>
      <c r="Y485">
        <f>(AT485*1.2)</f>
        <v>0.86399999999999999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1</v>
      </c>
      <c r="AK485">
        <v>1</v>
      </c>
      <c r="AL485">
        <v>1</v>
      </c>
      <c r="AM485">
        <v>5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0.72</v>
      </c>
      <c r="AU485" t="s">
        <v>63</v>
      </c>
      <c r="AV485">
        <v>1</v>
      </c>
      <c r="AW485">
        <v>2</v>
      </c>
      <c r="AX485">
        <v>55930299</v>
      </c>
      <c r="AY485">
        <v>1</v>
      </c>
      <c r="AZ485">
        <v>0</v>
      </c>
      <c r="BA485">
        <v>565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U485">
        <f>ROUND(AT485*Source!I301*AH485*AL485,2)</f>
        <v>0</v>
      </c>
      <c r="CV485">
        <f>ROUND(Y485*Source!I301,9)</f>
        <v>15.552</v>
      </c>
      <c r="CW485">
        <v>0</v>
      </c>
      <c r="CX485">
        <f>ROUND(Y485*Source!I301,9)</f>
        <v>15.552</v>
      </c>
      <c r="CY485">
        <f>AD485</f>
        <v>0</v>
      </c>
      <c r="CZ485">
        <f>AH485</f>
        <v>0</v>
      </c>
      <c r="DA485">
        <f>AL485</f>
        <v>1</v>
      </c>
      <c r="DB485">
        <f>ROUND((ROUND(AT485*CZ485,2)*1.2),6)</f>
        <v>0</v>
      </c>
      <c r="DC485">
        <f>ROUND((ROUND(AT485*AG485,2)*1.2),6)</f>
        <v>0</v>
      </c>
      <c r="DD485" t="s">
        <v>3</v>
      </c>
      <c r="DE485" t="s">
        <v>3</v>
      </c>
      <c r="DF485">
        <f t="shared" si="206"/>
        <v>0</v>
      </c>
      <c r="DG485">
        <f t="shared" ref="DG485:DG501" si="215">ROUND(ROUND(AF485,2)*CX485,2)</f>
        <v>0</v>
      </c>
      <c r="DH485">
        <f t="shared" si="214"/>
        <v>0</v>
      </c>
      <c r="DI485">
        <f t="shared" si="188"/>
        <v>0</v>
      </c>
      <c r="DJ485">
        <f>DI485</f>
        <v>0</v>
      </c>
      <c r="DK485">
        <v>0</v>
      </c>
      <c r="DL485" t="s">
        <v>3</v>
      </c>
      <c r="DM485">
        <v>0</v>
      </c>
      <c r="DN485" t="s">
        <v>3</v>
      </c>
      <c r="DO485">
        <v>0</v>
      </c>
    </row>
    <row r="486" spans="1:119" x14ac:dyDescent="0.2">
      <c r="A486">
        <f>ROW(Source!A301)</f>
        <v>301</v>
      </c>
      <c r="B486">
        <v>55929115</v>
      </c>
      <c r="C486">
        <v>55930298</v>
      </c>
      <c r="D486">
        <v>55460328</v>
      </c>
      <c r="E486">
        <v>1</v>
      </c>
      <c r="F486">
        <v>1</v>
      </c>
      <c r="G486">
        <v>1081</v>
      </c>
      <c r="H486">
        <v>3</v>
      </c>
      <c r="I486" t="s">
        <v>855</v>
      </c>
      <c r="J486" t="s">
        <v>856</v>
      </c>
      <c r="K486" t="s">
        <v>857</v>
      </c>
      <c r="L486">
        <v>1301</v>
      </c>
      <c r="N486">
        <v>1003</v>
      </c>
      <c r="O486" t="s">
        <v>486</v>
      </c>
      <c r="P486" t="s">
        <v>486</v>
      </c>
      <c r="Q486">
        <v>1</v>
      </c>
      <c r="W486">
        <v>0</v>
      </c>
      <c r="X486">
        <v>-206055494</v>
      </c>
      <c r="Y486">
        <f t="shared" ref="Y486:Y494" si="216">(AT486*1)</f>
        <v>5</v>
      </c>
      <c r="AA486">
        <v>5.48</v>
      </c>
      <c r="AB486">
        <v>0</v>
      </c>
      <c r="AC486">
        <v>0</v>
      </c>
      <c r="AD486">
        <v>0</v>
      </c>
      <c r="AE486">
        <v>0.39</v>
      </c>
      <c r="AF486">
        <v>0</v>
      </c>
      <c r="AG486">
        <v>0</v>
      </c>
      <c r="AH486">
        <v>0</v>
      </c>
      <c r="AI486">
        <v>14.05</v>
      </c>
      <c r="AJ486">
        <v>1</v>
      </c>
      <c r="AK486">
        <v>1</v>
      </c>
      <c r="AL486">
        <v>1</v>
      </c>
      <c r="AM486">
        <v>2</v>
      </c>
      <c r="AN486">
        <v>0</v>
      </c>
      <c r="AO486">
        <v>1</v>
      </c>
      <c r="AP486">
        <v>1</v>
      </c>
      <c r="AQ486">
        <v>0</v>
      </c>
      <c r="AR486">
        <v>0</v>
      </c>
      <c r="AS486" t="s">
        <v>3</v>
      </c>
      <c r="AT486">
        <v>5</v>
      </c>
      <c r="AU486" t="s">
        <v>62</v>
      </c>
      <c r="AV486">
        <v>0</v>
      </c>
      <c r="AW486">
        <v>2</v>
      </c>
      <c r="AX486">
        <v>55930300</v>
      </c>
      <c r="AY486">
        <v>1</v>
      </c>
      <c r="AZ486">
        <v>0</v>
      </c>
      <c r="BA486">
        <v>566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v>0</v>
      </c>
      <c r="CX486">
        <f>ROUND(Y486*Source!I301,9)</f>
        <v>90</v>
      </c>
      <c r="CY486">
        <f t="shared" ref="CY486:CY494" si="217">AA486</f>
        <v>5.48</v>
      </c>
      <c r="CZ486">
        <f t="shared" ref="CZ486:CZ494" si="218">AE486</f>
        <v>0.39</v>
      </c>
      <c r="DA486">
        <f t="shared" ref="DA486:DA494" si="219">AI486</f>
        <v>14.05</v>
      </c>
      <c r="DB486">
        <f t="shared" ref="DB486:DB494" si="220">ROUND((ROUND(AT486*CZ486,2)*1),6)</f>
        <v>1.95</v>
      </c>
      <c r="DC486">
        <f t="shared" ref="DC486:DC494" si="221">ROUND((ROUND(AT486*AG486,2)*1),6)</f>
        <v>0</v>
      </c>
      <c r="DD486" t="s">
        <v>3</v>
      </c>
      <c r="DE486" t="s">
        <v>3</v>
      </c>
      <c r="DF486">
        <f t="shared" ref="DF486:DF494" si="222">ROUND(ROUND(AE486*AI486,2)*CX486,2)</f>
        <v>493.2</v>
      </c>
      <c r="DG486">
        <f t="shared" si="215"/>
        <v>0</v>
      </c>
      <c r="DH486">
        <f t="shared" si="214"/>
        <v>0</v>
      </c>
      <c r="DI486">
        <f t="shared" si="188"/>
        <v>0</v>
      </c>
      <c r="DJ486">
        <f t="shared" ref="DJ486:DJ494" si="223">DF486</f>
        <v>493.2</v>
      </c>
      <c r="DK486">
        <v>0</v>
      </c>
      <c r="DL486" t="s">
        <v>3</v>
      </c>
      <c r="DM486">
        <v>0</v>
      </c>
      <c r="DN486" t="s">
        <v>3</v>
      </c>
      <c r="DO486">
        <v>0</v>
      </c>
    </row>
    <row r="487" spans="1:119" x14ac:dyDescent="0.2">
      <c r="A487">
        <f>ROW(Source!A301)</f>
        <v>301</v>
      </c>
      <c r="B487">
        <v>55929115</v>
      </c>
      <c r="C487">
        <v>55930298</v>
      </c>
      <c r="D487">
        <v>55459312</v>
      </c>
      <c r="E487">
        <v>1</v>
      </c>
      <c r="F487">
        <v>1</v>
      </c>
      <c r="G487">
        <v>1081</v>
      </c>
      <c r="H487">
        <v>3</v>
      </c>
      <c r="I487" t="s">
        <v>858</v>
      </c>
      <c r="J487" t="s">
        <v>859</v>
      </c>
      <c r="K487" t="s">
        <v>860</v>
      </c>
      <c r="L487">
        <v>1339</v>
      </c>
      <c r="N487">
        <v>1007</v>
      </c>
      <c r="O487" t="s">
        <v>728</v>
      </c>
      <c r="P487" t="s">
        <v>728</v>
      </c>
      <c r="Q487">
        <v>1</v>
      </c>
      <c r="W487">
        <v>0</v>
      </c>
      <c r="X487">
        <v>-366856290</v>
      </c>
      <c r="Y487">
        <f t="shared" si="216"/>
        <v>1E-3</v>
      </c>
      <c r="AA487">
        <v>8598.75</v>
      </c>
      <c r="AB487">
        <v>0</v>
      </c>
      <c r="AC487">
        <v>0</v>
      </c>
      <c r="AD487">
        <v>0</v>
      </c>
      <c r="AE487">
        <v>1176.3</v>
      </c>
      <c r="AF487">
        <v>0</v>
      </c>
      <c r="AG487">
        <v>0</v>
      </c>
      <c r="AH487">
        <v>0</v>
      </c>
      <c r="AI487">
        <v>7.31</v>
      </c>
      <c r="AJ487">
        <v>1</v>
      </c>
      <c r="AK487">
        <v>1</v>
      </c>
      <c r="AL487">
        <v>1</v>
      </c>
      <c r="AM487">
        <v>2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1E-3</v>
      </c>
      <c r="AU487" t="s">
        <v>62</v>
      </c>
      <c r="AV487">
        <v>0</v>
      </c>
      <c r="AW487">
        <v>2</v>
      </c>
      <c r="AX487">
        <v>55930301</v>
      </c>
      <c r="AY487">
        <v>1</v>
      </c>
      <c r="AZ487">
        <v>0</v>
      </c>
      <c r="BA487">
        <v>567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V487">
        <v>0</v>
      </c>
      <c r="CW487">
        <v>0</v>
      </c>
      <c r="CX487">
        <f>ROUND(Y487*Source!I301,9)</f>
        <v>1.7999999999999999E-2</v>
      </c>
      <c r="CY487">
        <f t="shared" si="217"/>
        <v>8598.75</v>
      </c>
      <c r="CZ487">
        <f t="shared" si="218"/>
        <v>1176.3</v>
      </c>
      <c r="DA487">
        <f t="shared" si="219"/>
        <v>7.31</v>
      </c>
      <c r="DB487">
        <f t="shared" si="220"/>
        <v>1.18</v>
      </c>
      <c r="DC487">
        <f t="shared" si="221"/>
        <v>0</v>
      </c>
      <c r="DD487" t="s">
        <v>3</v>
      </c>
      <c r="DE487" t="s">
        <v>3</v>
      </c>
      <c r="DF487">
        <f t="shared" si="222"/>
        <v>154.78</v>
      </c>
      <c r="DG487">
        <f t="shared" si="215"/>
        <v>0</v>
      </c>
      <c r="DH487">
        <f t="shared" si="214"/>
        <v>0</v>
      </c>
      <c r="DI487">
        <f t="shared" si="188"/>
        <v>0</v>
      </c>
      <c r="DJ487">
        <f t="shared" si="223"/>
        <v>154.78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">
      <c r="A488">
        <f>ROW(Source!A301)</f>
        <v>301</v>
      </c>
      <c r="B488">
        <v>55929115</v>
      </c>
      <c r="C488">
        <v>55930298</v>
      </c>
      <c r="D488">
        <v>55459400</v>
      </c>
      <c r="E488">
        <v>1</v>
      </c>
      <c r="F488">
        <v>1</v>
      </c>
      <c r="G488">
        <v>1081</v>
      </c>
      <c r="H488">
        <v>3</v>
      </c>
      <c r="I488" t="s">
        <v>671</v>
      </c>
      <c r="J488" t="s">
        <v>672</v>
      </c>
      <c r="K488" t="s">
        <v>673</v>
      </c>
      <c r="L488">
        <v>1346</v>
      </c>
      <c r="N488">
        <v>1009</v>
      </c>
      <c r="O488" t="s">
        <v>175</v>
      </c>
      <c r="P488" t="s">
        <v>175</v>
      </c>
      <c r="Q488">
        <v>1</v>
      </c>
      <c r="W488">
        <v>0</v>
      </c>
      <c r="X488">
        <v>-2129869794</v>
      </c>
      <c r="Y488">
        <f t="shared" si="216"/>
        <v>0.01</v>
      </c>
      <c r="AA488">
        <v>387.54</v>
      </c>
      <c r="AB488">
        <v>0</v>
      </c>
      <c r="AC488">
        <v>0</v>
      </c>
      <c r="AD488">
        <v>0</v>
      </c>
      <c r="AE488">
        <v>16.690000000000001</v>
      </c>
      <c r="AF488">
        <v>0</v>
      </c>
      <c r="AG488">
        <v>0</v>
      </c>
      <c r="AH488">
        <v>0</v>
      </c>
      <c r="AI488">
        <v>23.22</v>
      </c>
      <c r="AJ488">
        <v>1</v>
      </c>
      <c r="AK488">
        <v>1</v>
      </c>
      <c r="AL488">
        <v>1</v>
      </c>
      <c r="AM488">
        <v>2</v>
      </c>
      <c r="AN488">
        <v>0</v>
      </c>
      <c r="AO488">
        <v>1</v>
      </c>
      <c r="AP488">
        <v>1</v>
      </c>
      <c r="AQ488">
        <v>0</v>
      </c>
      <c r="AR488">
        <v>0</v>
      </c>
      <c r="AS488" t="s">
        <v>3</v>
      </c>
      <c r="AT488">
        <v>0.01</v>
      </c>
      <c r="AU488" t="s">
        <v>62</v>
      </c>
      <c r="AV488">
        <v>0</v>
      </c>
      <c r="AW488">
        <v>2</v>
      </c>
      <c r="AX488">
        <v>55930302</v>
      </c>
      <c r="AY488">
        <v>1</v>
      </c>
      <c r="AZ488">
        <v>0</v>
      </c>
      <c r="BA488">
        <v>568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ROUND(Y488*Source!I301,9)</f>
        <v>0.18</v>
      </c>
      <c r="CY488">
        <f t="shared" si="217"/>
        <v>387.54</v>
      </c>
      <c r="CZ488">
        <f t="shared" si="218"/>
        <v>16.690000000000001</v>
      </c>
      <c r="DA488">
        <f t="shared" si="219"/>
        <v>23.22</v>
      </c>
      <c r="DB488">
        <f t="shared" si="220"/>
        <v>0.17</v>
      </c>
      <c r="DC488">
        <f t="shared" si="221"/>
        <v>0</v>
      </c>
      <c r="DD488" t="s">
        <v>3</v>
      </c>
      <c r="DE488" t="s">
        <v>3</v>
      </c>
      <c r="DF488">
        <f t="shared" si="222"/>
        <v>69.760000000000005</v>
      </c>
      <c r="DG488">
        <f t="shared" si="215"/>
        <v>0</v>
      </c>
      <c r="DH488">
        <f t="shared" si="214"/>
        <v>0</v>
      </c>
      <c r="DI488">
        <f t="shared" si="188"/>
        <v>0</v>
      </c>
      <c r="DJ488">
        <f t="shared" si="223"/>
        <v>69.760000000000005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">
      <c r="A489">
        <f>ROW(Source!A301)</f>
        <v>301</v>
      </c>
      <c r="B489">
        <v>55929115</v>
      </c>
      <c r="C489">
        <v>55930298</v>
      </c>
      <c r="D489">
        <v>55466000</v>
      </c>
      <c r="E489">
        <v>1</v>
      </c>
      <c r="F489">
        <v>1</v>
      </c>
      <c r="G489">
        <v>1081</v>
      </c>
      <c r="H489">
        <v>3</v>
      </c>
      <c r="I489" t="s">
        <v>677</v>
      </c>
      <c r="J489" t="s">
        <v>678</v>
      </c>
      <c r="K489" t="s">
        <v>679</v>
      </c>
      <c r="L489">
        <v>1355</v>
      </c>
      <c r="N489">
        <v>1010</v>
      </c>
      <c r="O489" t="s">
        <v>60</v>
      </c>
      <c r="P489" t="s">
        <v>60</v>
      </c>
      <c r="Q489">
        <v>100</v>
      </c>
      <c r="W489">
        <v>0</v>
      </c>
      <c r="X489">
        <v>436393287</v>
      </c>
      <c r="Y489">
        <f t="shared" si="216"/>
        <v>0.02</v>
      </c>
      <c r="AA489">
        <v>1555.26</v>
      </c>
      <c r="AB489">
        <v>0</v>
      </c>
      <c r="AC489">
        <v>0</v>
      </c>
      <c r="AD489">
        <v>0</v>
      </c>
      <c r="AE489">
        <v>120.19</v>
      </c>
      <c r="AF489">
        <v>0</v>
      </c>
      <c r="AG489">
        <v>0</v>
      </c>
      <c r="AH489">
        <v>0</v>
      </c>
      <c r="AI489">
        <v>12.94</v>
      </c>
      <c r="AJ489">
        <v>1</v>
      </c>
      <c r="AK489">
        <v>1</v>
      </c>
      <c r="AL489">
        <v>1</v>
      </c>
      <c r="AM489">
        <v>2</v>
      </c>
      <c r="AN489">
        <v>0</v>
      </c>
      <c r="AO489">
        <v>1</v>
      </c>
      <c r="AP489">
        <v>1</v>
      </c>
      <c r="AQ489">
        <v>0</v>
      </c>
      <c r="AR489">
        <v>0</v>
      </c>
      <c r="AS489" t="s">
        <v>3</v>
      </c>
      <c r="AT489">
        <v>0.02</v>
      </c>
      <c r="AU489" t="s">
        <v>62</v>
      </c>
      <c r="AV489">
        <v>0</v>
      </c>
      <c r="AW489">
        <v>2</v>
      </c>
      <c r="AX489">
        <v>55930303</v>
      </c>
      <c r="AY489">
        <v>1</v>
      </c>
      <c r="AZ489">
        <v>0</v>
      </c>
      <c r="BA489">
        <v>569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V489">
        <v>0</v>
      </c>
      <c r="CW489">
        <v>0</v>
      </c>
      <c r="CX489">
        <f>ROUND(Y489*Source!I301,9)</f>
        <v>0.36</v>
      </c>
      <c r="CY489">
        <f t="shared" si="217"/>
        <v>1555.26</v>
      </c>
      <c r="CZ489">
        <f t="shared" si="218"/>
        <v>120.19</v>
      </c>
      <c r="DA489">
        <f t="shared" si="219"/>
        <v>12.94</v>
      </c>
      <c r="DB489">
        <f t="shared" si="220"/>
        <v>2.4</v>
      </c>
      <c r="DC489">
        <f t="shared" si="221"/>
        <v>0</v>
      </c>
      <c r="DD489" t="s">
        <v>3</v>
      </c>
      <c r="DE489" t="s">
        <v>3</v>
      </c>
      <c r="DF489">
        <f t="shared" si="222"/>
        <v>559.89</v>
      </c>
      <c r="DG489">
        <f t="shared" si="215"/>
        <v>0</v>
      </c>
      <c r="DH489">
        <f t="shared" si="214"/>
        <v>0</v>
      </c>
      <c r="DI489">
        <f t="shared" si="188"/>
        <v>0</v>
      </c>
      <c r="DJ489">
        <f t="shared" si="223"/>
        <v>559.89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">
      <c r="A490">
        <f>ROW(Source!A301)</f>
        <v>301</v>
      </c>
      <c r="B490">
        <v>55929115</v>
      </c>
      <c r="C490">
        <v>55930298</v>
      </c>
      <c r="D490">
        <v>55459793</v>
      </c>
      <c r="E490">
        <v>1</v>
      </c>
      <c r="F490">
        <v>1</v>
      </c>
      <c r="G490">
        <v>1081</v>
      </c>
      <c r="H490">
        <v>3</v>
      </c>
      <c r="I490" t="s">
        <v>662</v>
      </c>
      <c r="J490" t="s">
        <v>663</v>
      </c>
      <c r="K490" t="s">
        <v>664</v>
      </c>
      <c r="L490">
        <v>1348</v>
      </c>
      <c r="N490">
        <v>1009</v>
      </c>
      <c r="O490" t="s">
        <v>538</v>
      </c>
      <c r="P490" t="s">
        <v>538</v>
      </c>
      <c r="Q490">
        <v>1000</v>
      </c>
      <c r="W490">
        <v>0</v>
      </c>
      <c r="X490">
        <v>-761454284</v>
      </c>
      <c r="Y490">
        <f t="shared" si="216"/>
        <v>1.0000000000000001E-5</v>
      </c>
      <c r="AA490">
        <v>1930745.04</v>
      </c>
      <c r="AB490">
        <v>0</v>
      </c>
      <c r="AC490">
        <v>0</v>
      </c>
      <c r="AD490">
        <v>0</v>
      </c>
      <c r="AE490">
        <v>64123.05</v>
      </c>
      <c r="AF490">
        <v>0</v>
      </c>
      <c r="AG490">
        <v>0</v>
      </c>
      <c r="AH490">
        <v>0</v>
      </c>
      <c r="AI490">
        <v>30.11</v>
      </c>
      <c r="AJ490">
        <v>1</v>
      </c>
      <c r="AK490">
        <v>1</v>
      </c>
      <c r="AL490">
        <v>1</v>
      </c>
      <c r="AM490">
        <v>2</v>
      </c>
      <c r="AN490">
        <v>0</v>
      </c>
      <c r="AO490">
        <v>1</v>
      </c>
      <c r="AP490">
        <v>1</v>
      </c>
      <c r="AQ490">
        <v>0</v>
      </c>
      <c r="AR490">
        <v>0</v>
      </c>
      <c r="AS490" t="s">
        <v>3</v>
      </c>
      <c r="AT490">
        <v>1.0000000000000001E-5</v>
      </c>
      <c r="AU490" t="s">
        <v>62</v>
      </c>
      <c r="AV490">
        <v>0</v>
      </c>
      <c r="AW490">
        <v>2</v>
      </c>
      <c r="AX490">
        <v>55930304</v>
      </c>
      <c r="AY490">
        <v>1</v>
      </c>
      <c r="AZ490">
        <v>0</v>
      </c>
      <c r="BA490">
        <v>570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V490">
        <v>0</v>
      </c>
      <c r="CW490">
        <v>0</v>
      </c>
      <c r="CX490">
        <f>ROUND(Y490*Source!I301,9)</f>
        <v>1.8000000000000001E-4</v>
      </c>
      <c r="CY490">
        <f t="shared" si="217"/>
        <v>1930745.04</v>
      </c>
      <c r="CZ490">
        <f t="shared" si="218"/>
        <v>64123.05</v>
      </c>
      <c r="DA490">
        <f t="shared" si="219"/>
        <v>30.11</v>
      </c>
      <c r="DB490">
        <f t="shared" si="220"/>
        <v>0.64</v>
      </c>
      <c r="DC490">
        <f t="shared" si="221"/>
        <v>0</v>
      </c>
      <c r="DD490" t="s">
        <v>3</v>
      </c>
      <c r="DE490" t="s">
        <v>3</v>
      </c>
      <c r="DF490">
        <f t="shared" si="222"/>
        <v>347.53</v>
      </c>
      <c r="DG490">
        <f t="shared" si="215"/>
        <v>0</v>
      </c>
      <c r="DH490">
        <f t="shared" si="214"/>
        <v>0</v>
      </c>
      <c r="DI490">
        <f t="shared" si="188"/>
        <v>0</v>
      </c>
      <c r="DJ490">
        <f t="shared" si="223"/>
        <v>347.53</v>
      </c>
      <c r="DK490">
        <v>0</v>
      </c>
      <c r="DL490" t="s">
        <v>3</v>
      </c>
      <c r="DM490">
        <v>0</v>
      </c>
      <c r="DN490" t="s">
        <v>3</v>
      </c>
      <c r="DO490">
        <v>0</v>
      </c>
    </row>
    <row r="491" spans="1:119" x14ac:dyDescent="0.2">
      <c r="A491">
        <f>ROW(Source!A301)</f>
        <v>301</v>
      </c>
      <c r="B491">
        <v>55929115</v>
      </c>
      <c r="C491">
        <v>55930298</v>
      </c>
      <c r="D491">
        <v>55482445</v>
      </c>
      <c r="E491">
        <v>1</v>
      </c>
      <c r="F491">
        <v>1</v>
      </c>
      <c r="G491">
        <v>1081</v>
      </c>
      <c r="H491">
        <v>3</v>
      </c>
      <c r="I491" t="s">
        <v>861</v>
      </c>
      <c r="J491" t="s">
        <v>862</v>
      </c>
      <c r="K491" t="s">
        <v>863</v>
      </c>
      <c r="L491">
        <v>1356</v>
      </c>
      <c r="N491">
        <v>1010</v>
      </c>
      <c r="O491" t="s">
        <v>399</v>
      </c>
      <c r="P491" t="s">
        <v>399</v>
      </c>
      <c r="Q491">
        <v>1000</v>
      </c>
      <c r="W491">
        <v>0</v>
      </c>
      <c r="X491">
        <v>-285397556</v>
      </c>
      <c r="Y491">
        <f t="shared" si="216"/>
        <v>2E-3</v>
      </c>
      <c r="AA491">
        <v>1040.96</v>
      </c>
      <c r="AB491">
        <v>0</v>
      </c>
      <c r="AC491">
        <v>0</v>
      </c>
      <c r="AD491">
        <v>0</v>
      </c>
      <c r="AE491">
        <v>294.89</v>
      </c>
      <c r="AF491">
        <v>0</v>
      </c>
      <c r="AG491">
        <v>0</v>
      </c>
      <c r="AH491">
        <v>0</v>
      </c>
      <c r="AI491">
        <v>3.53</v>
      </c>
      <c r="AJ491">
        <v>1</v>
      </c>
      <c r="AK491">
        <v>1</v>
      </c>
      <c r="AL491">
        <v>1</v>
      </c>
      <c r="AM491">
        <v>2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2E-3</v>
      </c>
      <c r="AU491" t="s">
        <v>62</v>
      </c>
      <c r="AV491">
        <v>0</v>
      </c>
      <c r="AW491">
        <v>2</v>
      </c>
      <c r="AX491">
        <v>55930305</v>
      </c>
      <c r="AY491">
        <v>1</v>
      </c>
      <c r="AZ491">
        <v>0</v>
      </c>
      <c r="BA491">
        <v>571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V491">
        <v>0</v>
      </c>
      <c r="CW491">
        <v>0</v>
      </c>
      <c r="CX491">
        <f>ROUND(Y491*Source!I301,9)</f>
        <v>3.5999999999999997E-2</v>
      </c>
      <c r="CY491">
        <f t="shared" si="217"/>
        <v>1040.96</v>
      </c>
      <c r="CZ491">
        <f t="shared" si="218"/>
        <v>294.89</v>
      </c>
      <c r="DA491">
        <f t="shared" si="219"/>
        <v>3.53</v>
      </c>
      <c r="DB491">
        <f t="shared" si="220"/>
        <v>0.59</v>
      </c>
      <c r="DC491">
        <f t="shared" si="221"/>
        <v>0</v>
      </c>
      <c r="DD491" t="s">
        <v>3</v>
      </c>
      <c r="DE491" t="s">
        <v>3</v>
      </c>
      <c r="DF491">
        <f t="shared" si="222"/>
        <v>37.47</v>
      </c>
      <c r="DG491">
        <f t="shared" si="215"/>
        <v>0</v>
      </c>
      <c r="DH491">
        <f t="shared" si="214"/>
        <v>0</v>
      </c>
      <c r="DI491">
        <f t="shared" si="188"/>
        <v>0</v>
      </c>
      <c r="DJ491">
        <f t="shared" si="223"/>
        <v>37.47</v>
      </c>
      <c r="DK491">
        <v>0</v>
      </c>
      <c r="DL491" t="s">
        <v>3</v>
      </c>
      <c r="DM491">
        <v>0</v>
      </c>
      <c r="DN491" t="s">
        <v>3</v>
      </c>
      <c r="DO491">
        <v>0</v>
      </c>
    </row>
    <row r="492" spans="1:119" x14ac:dyDescent="0.2">
      <c r="A492">
        <f>ROW(Source!A301)</f>
        <v>301</v>
      </c>
      <c r="B492">
        <v>55929115</v>
      </c>
      <c r="C492">
        <v>55930298</v>
      </c>
      <c r="D492">
        <v>55481518</v>
      </c>
      <c r="E492">
        <v>1</v>
      </c>
      <c r="F492">
        <v>1</v>
      </c>
      <c r="G492">
        <v>1081</v>
      </c>
      <c r="H492">
        <v>3</v>
      </c>
      <c r="I492" t="s">
        <v>864</v>
      </c>
      <c r="J492" t="s">
        <v>865</v>
      </c>
      <c r="K492" t="s">
        <v>866</v>
      </c>
      <c r="L492">
        <v>1354</v>
      </c>
      <c r="N492">
        <v>1010</v>
      </c>
      <c r="O492" t="s">
        <v>268</v>
      </c>
      <c r="P492" t="s">
        <v>268</v>
      </c>
      <c r="Q492">
        <v>1</v>
      </c>
      <c r="W492">
        <v>0</v>
      </c>
      <c r="X492">
        <v>55982921</v>
      </c>
      <c r="Y492">
        <f t="shared" si="216"/>
        <v>1</v>
      </c>
      <c r="AA492">
        <v>10.66</v>
      </c>
      <c r="AB492">
        <v>0</v>
      </c>
      <c r="AC492">
        <v>0</v>
      </c>
      <c r="AD492">
        <v>0</v>
      </c>
      <c r="AE492">
        <v>15.67</v>
      </c>
      <c r="AF492">
        <v>0</v>
      </c>
      <c r="AG492">
        <v>0</v>
      </c>
      <c r="AH492">
        <v>0</v>
      </c>
      <c r="AI492">
        <v>0.68</v>
      </c>
      <c r="AJ492">
        <v>1</v>
      </c>
      <c r="AK492">
        <v>1</v>
      </c>
      <c r="AL492">
        <v>1</v>
      </c>
      <c r="AM492">
        <v>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1</v>
      </c>
      <c r="AU492" t="s">
        <v>62</v>
      </c>
      <c r="AV492">
        <v>0</v>
      </c>
      <c r="AW492">
        <v>2</v>
      </c>
      <c r="AX492">
        <v>55930306</v>
      </c>
      <c r="AY492">
        <v>1</v>
      </c>
      <c r="AZ492">
        <v>0</v>
      </c>
      <c r="BA492">
        <v>572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v>0</v>
      </c>
      <c r="CX492">
        <f>ROUND(Y492*Source!I301,9)</f>
        <v>18</v>
      </c>
      <c r="CY492">
        <f t="shared" si="217"/>
        <v>10.66</v>
      </c>
      <c r="CZ492">
        <f t="shared" si="218"/>
        <v>15.67</v>
      </c>
      <c r="DA492">
        <f t="shared" si="219"/>
        <v>0.68</v>
      </c>
      <c r="DB492">
        <f t="shared" si="220"/>
        <v>15.67</v>
      </c>
      <c r="DC492">
        <f t="shared" si="221"/>
        <v>0</v>
      </c>
      <c r="DD492" t="s">
        <v>3</v>
      </c>
      <c r="DE492" t="s">
        <v>3</v>
      </c>
      <c r="DF492">
        <f t="shared" si="222"/>
        <v>191.88</v>
      </c>
      <c r="DG492">
        <f t="shared" si="215"/>
        <v>0</v>
      </c>
      <c r="DH492">
        <f t="shared" si="214"/>
        <v>0</v>
      </c>
      <c r="DI492">
        <f t="shared" si="188"/>
        <v>0</v>
      </c>
      <c r="DJ492">
        <f t="shared" si="223"/>
        <v>191.88</v>
      </c>
      <c r="DK492">
        <v>0</v>
      </c>
      <c r="DL492" t="s">
        <v>3</v>
      </c>
      <c r="DM492">
        <v>0</v>
      </c>
      <c r="DN492" t="s">
        <v>3</v>
      </c>
      <c r="DO492">
        <v>0</v>
      </c>
    </row>
    <row r="493" spans="1:119" x14ac:dyDescent="0.2">
      <c r="A493">
        <f>ROW(Source!A301)</f>
        <v>301</v>
      </c>
      <c r="B493">
        <v>55929115</v>
      </c>
      <c r="C493">
        <v>55930298</v>
      </c>
      <c r="D493">
        <v>0</v>
      </c>
      <c r="E493">
        <v>0</v>
      </c>
      <c r="F493">
        <v>1</v>
      </c>
      <c r="G493">
        <v>1081</v>
      </c>
      <c r="H493">
        <v>3</v>
      </c>
      <c r="I493" t="s">
        <v>867</v>
      </c>
      <c r="J493" t="s">
        <v>867</v>
      </c>
      <c r="K493" t="s">
        <v>470</v>
      </c>
      <c r="L493">
        <v>1371</v>
      </c>
      <c r="N493">
        <v>1013</v>
      </c>
      <c r="O493" t="s">
        <v>161</v>
      </c>
      <c r="P493" t="s">
        <v>161</v>
      </c>
      <c r="Q493">
        <v>1</v>
      </c>
      <c r="W493">
        <v>0</v>
      </c>
      <c r="X493">
        <v>869231178</v>
      </c>
      <c r="Y493">
        <f t="shared" si="216"/>
        <v>1</v>
      </c>
      <c r="AA493">
        <v>19492.14</v>
      </c>
      <c r="AB493">
        <v>0</v>
      </c>
      <c r="AC493">
        <v>0</v>
      </c>
      <c r="AD493">
        <v>0</v>
      </c>
      <c r="AE493">
        <v>2574.9200000000005</v>
      </c>
      <c r="AF493">
        <v>0</v>
      </c>
      <c r="AG493">
        <v>0</v>
      </c>
      <c r="AH493">
        <v>0</v>
      </c>
      <c r="AI493">
        <v>7.57</v>
      </c>
      <c r="AJ493">
        <v>1</v>
      </c>
      <c r="AK493">
        <v>1</v>
      </c>
      <c r="AL493">
        <v>1</v>
      </c>
      <c r="AM493">
        <v>0</v>
      </c>
      <c r="AN493">
        <v>0</v>
      </c>
      <c r="AO493">
        <v>0</v>
      </c>
      <c r="AP493">
        <v>1</v>
      </c>
      <c r="AQ493">
        <v>0</v>
      </c>
      <c r="AR493">
        <v>0</v>
      </c>
      <c r="AS493" t="s">
        <v>3</v>
      </c>
      <c r="AT493">
        <v>1</v>
      </c>
      <c r="AU493" t="s">
        <v>62</v>
      </c>
      <c r="AV493">
        <v>0</v>
      </c>
      <c r="AW493">
        <v>1</v>
      </c>
      <c r="AX493">
        <v>-1</v>
      </c>
      <c r="AY493">
        <v>0</v>
      </c>
      <c r="AZ493">
        <v>0</v>
      </c>
      <c r="BA493" t="s">
        <v>3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V493">
        <v>0</v>
      </c>
      <c r="CW493">
        <v>0</v>
      </c>
      <c r="CX493">
        <f>ROUND(Y493*Source!I301,9)</f>
        <v>18</v>
      </c>
      <c r="CY493">
        <f t="shared" si="217"/>
        <v>19492.14</v>
      </c>
      <c r="CZ493">
        <f t="shared" si="218"/>
        <v>2574.9200000000005</v>
      </c>
      <c r="DA493">
        <f t="shared" si="219"/>
        <v>7.57</v>
      </c>
      <c r="DB493">
        <f t="shared" si="220"/>
        <v>2574.92</v>
      </c>
      <c r="DC493">
        <f t="shared" si="221"/>
        <v>0</v>
      </c>
      <c r="DD493" t="s">
        <v>3</v>
      </c>
      <c r="DE493" t="s">
        <v>3</v>
      </c>
      <c r="DF493">
        <f t="shared" si="222"/>
        <v>350858.52</v>
      </c>
      <c r="DG493">
        <f t="shared" si="215"/>
        <v>0</v>
      </c>
      <c r="DH493">
        <f t="shared" si="214"/>
        <v>0</v>
      </c>
      <c r="DI493">
        <f t="shared" si="188"/>
        <v>0</v>
      </c>
      <c r="DJ493">
        <f t="shared" si="223"/>
        <v>350858.52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">
      <c r="A494">
        <f>ROW(Source!A301)</f>
        <v>301</v>
      </c>
      <c r="B494">
        <v>55929115</v>
      </c>
      <c r="C494">
        <v>55930298</v>
      </c>
      <c r="D494">
        <v>55424290</v>
      </c>
      <c r="E494">
        <v>1081</v>
      </c>
      <c r="F494">
        <v>1</v>
      </c>
      <c r="G494">
        <v>1081</v>
      </c>
      <c r="H494">
        <v>3</v>
      </c>
      <c r="I494" t="s">
        <v>692</v>
      </c>
      <c r="J494" t="s">
        <v>3</v>
      </c>
      <c r="K494" t="s">
        <v>693</v>
      </c>
      <c r="L494">
        <v>1348</v>
      </c>
      <c r="N494">
        <v>1009</v>
      </c>
      <c r="O494" t="s">
        <v>538</v>
      </c>
      <c r="P494" t="s">
        <v>538</v>
      </c>
      <c r="Q494">
        <v>1000</v>
      </c>
      <c r="W494">
        <v>0</v>
      </c>
      <c r="X494">
        <v>-783086922</v>
      </c>
      <c r="Y494">
        <f t="shared" si="216"/>
        <v>1E-3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9.84</v>
      </c>
      <c r="AJ494">
        <v>1</v>
      </c>
      <c r="AK494">
        <v>1</v>
      </c>
      <c r="AL494">
        <v>1</v>
      </c>
      <c r="AM494">
        <v>5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1E-3</v>
      </c>
      <c r="AU494" t="s">
        <v>62</v>
      </c>
      <c r="AV494">
        <v>0</v>
      </c>
      <c r="AW494">
        <v>2</v>
      </c>
      <c r="AX494">
        <v>55930308</v>
      </c>
      <c r="AY494">
        <v>1</v>
      </c>
      <c r="AZ494">
        <v>0</v>
      </c>
      <c r="BA494">
        <v>574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v>0</v>
      </c>
      <c r="CX494">
        <f>ROUND(Y494*Source!I301,9)</f>
        <v>1.7999999999999999E-2</v>
      </c>
      <c r="CY494">
        <f t="shared" si="217"/>
        <v>0</v>
      </c>
      <c r="CZ494">
        <f t="shared" si="218"/>
        <v>0</v>
      </c>
      <c r="DA494">
        <f t="shared" si="219"/>
        <v>9.84</v>
      </c>
      <c r="DB494">
        <f t="shared" si="220"/>
        <v>0</v>
      </c>
      <c r="DC494">
        <f t="shared" si="221"/>
        <v>0</v>
      </c>
      <c r="DD494" t="s">
        <v>3</v>
      </c>
      <c r="DE494" t="s">
        <v>3</v>
      </c>
      <c r="DF494">
        <f t="shared" si="222"/>
        <v>0</v>
      </c>
      <c r="DG494">
        <f t="shared" si="215"/>
        <v>0</v>
      </c>
      <c r="DH494">
        <f t="shared" si="214"/>
        <v>0</v>
      </c>
      <c r="DI494">
        <f t="shared" si="188"/>
        <v>0</v>
      </c>
      <c r="DJ494">
        <f t="shared" si="223"/>
        <v>0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">
      <c r="A495">
        <f>ROW(Source!A304)</f>
        <v>304</v>
      </c>
      <c r="B495">
        <v>55929113</v>
      </c>
      <c r="C495">
        <v>55930318</v>
      </c>
      <c r="D495">
        <v>55424304</v>
      </c>
      <c r="E495">
        <v>1081</v>
      </c>
      <c r="F495">
        <v>1</v>
      </c>
      <c r="G495">
        <v>1081</v>
      </c>
      <c r="H495">
        <v>1</v>
      </c>
      <c r="I495" t="s">
        <v>651</v>
      </c>
      <c r="J495" t="s">
        <v>3</v>
      </c>
      <c r="K495" t="s">
        <v>652</v>
      </c>
      <c r="L495">
        <v>1191</v>
      </c>
      <c r="N495">
        <v>1013</v>
      </c>
      <c r="O495" t="s">
        <v>653</v>
      </c>
      <c r="P495" t="s">
        <v>653</v>
      </c>
      <c r="Q495">
        <v>1</v>
      </c>
      <c r="W495">
        <v>0</v>
      </c>
      <c r="X495">
        <v>476480486</v>
      </c>
      <c r="Y495">
        <f>(AT495*1.2)</f>
        <v>18.648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-2</v>
      </c>
      <c r="AN495">
        <v>0</v>
      </c>
      <c r="AO495">
        <v>1</v>
      </c>
      <c r="AP495">
        <v>1</v>
      </c>
      <c r="AQ495">
        <v>0</v>
      </c>
      <c r="AR495">
        <v>0</v>
      </c>
      <c r="AS495" t="s">
        <v>3</v>
      </c>
      <c r="AT495">
        <v>15.54</v>
      </c>
      <c r="AU495" t="s">
        <v>63</v>
      </c>
      <c r="AV495">
        <v>1</v>
      </c>
      <c r="AW495">
        <v>2</v>
      </c>
      <c r="AX495">
        <v>55930319</v>
      </c>
      <c r="AY495">
        <v>1</v>
      </c>
      <c r="AZ495">
        <v>0</v>
      </c>
      <c r="BA495">
        <v>575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U495">
        <f>ROUND(AT495*Source!I304*AH495*AL495,2)</f>
        <v>0</v>
      </c>
      <c r="CV495">
        <f>ROUND(Y495*Source!I304,9)</f>
        <v>7.4592000000000001</v>
      </c>
      <c r="CW495">
        <v>0</v>
      </c>
      <c r="CX495">
        <f>ROUND(Y495*Source!I304,9)</f>
        <v>7.4592000000000001</v>
      </c>
      <c r="CY495">
        <f>AD495</f>
        <v>0</v>
      </c>
      <c r="CZ495">
        <f>AH495</f>
        <v>0</v>
      </c>
      <c r="DA495">
        <f>AL495</f>
        <v>1</v>
      </c>
      <c r="DB495">
        <f>ROUND((ROUND(AT495*CZ495,2)*1.2),6)</f>
        <v>0</v>
      </c>
      <c r="DC495">
        <f>ROUND((ROUND(AT495*AG495,2)*1.2),6)</f>
        <v>0</v>
      </c>
      <c r="DD495" t="s">
        <v>3</v>
      </c>
      <c r="DE495" t="s">
        <v>3</v>
      </c>
      <c r="DF495">
        <f t="shared" ref="DF495:DF504" si="224">ROUND(ROUND(AE495,2)*CX495,2)</f>
        <v>0</v>
      </c>
      <c r="DG495">
        <f t="shared" si="215"/>
        <v>0</v>
      </c>
      <c r="DH495">
        <f t="shared" si="214"/>
        <v>0</v>
      </c>
      <c r="DI495">
        <f t="shared" si="188"/>
        <v>0</v>
      </c>
      <c r="DJ495">
        <f>DI495</f>
        <v>0</v>
      </c>
      <c r="DK495">
        <v>0</v>
      </c>
      <c r="DL495" t="s">
        <v>3</v>
      </c>
      <c r="DM495">
        <v>0</v>
      </c>
      <c r="DN495" t="s">
        <v>3</v>
      </c>
      <c r="DO495">
        <v>0</v>
      </c>
    </row>
    <row r="496" spans="1:119" x14ac:dyDescent="0.2">
      <c r="A496">
        <f>ROW(Source!A304)</f>
        <v>304</v>
      </c>
      <c r="B496">
        <v>55929113</v>
      </c>
      <c r="C496">
        <v>55930318</v>
      </c>
      <c r="D496">
        <v>55490209</v>
      </c>
      <c r="E496">
        <v>1</v>
      </c>
      <c r="F496">
        <v>1</v>
      </c>
      <c r="G496">
        <v>1081</v>
      </c>
      <c r="H496">
        <v>2</v>
      </c>
      <c r="I496" t="s">
        <v>694</v>
      </c>
      <c r="J496" t="s">
        <v>695</v>
      </c>
      <c r="K496" t="s">
        <v>696</v>
      </c>
      <c r="L496">
        <v>1368</v>
      </c>
      <c r="N496">
        <v>1011</v>
      </c>
      <c r="O496" t="s">
        <v>657</v>
      </c>
      <c r="P496" t="s">
        <v>657</v>
      </c>
      <c r="Q496">
        <v>1</v>
      </c>
      <c r="W496">
        <v>0</v>
      </c>
      <c r="X496">
        <v>874612079</v>
      </c>
      <c r="Y496">
        <f>(AT496*1.2)</f>
        <v>1.2E-2</v>
      </c>
      <c r="AA496">
        <v>0</v>
      </c>
      <c r="AB496">
        <v>87.01</v>
      </c>
      <c r="AC496">
        <v>13.21</v>
      </c>
      <c r="AD496">
        <v>0</v>
      </c>
      <c r="AE496">
        <v>0</v>
      </c>
      <c r="AF496">
        <v>83.1</v>
      </c>
      <c r="AG496">
        <v>12.62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-2</v>
      </c>
      <c r="AN496">
        <v>0</v>
      </c>
      <c r="AO496">
        <v>1</v>
      </c>
      <c r="AP496">
        <v>1</v>
      </c>
      <c r="AQ496">
        <v>0</v>
      </c>
      <c r="AR496">
        <v>0</v>
      </c>
      <c r="AS496" t="s">
        <v>3</v>
      </c>
      <c r="AT496">
        <v>0.01</v>
      </c>
      <c r="AU496" t="s">
        <v>63</v>
      </c>
      <c r="AV496">
        <v>0</v>
      </c>
      <c r="AW496">
        <v>2</v>
      </c>
      <c r="AX496">
        <v>55930320</v>
      </c>
      <c r="AY496">
        <v>1</v>
      </c>
      <c r="AZ496">
        <v>0</v>
      </c>
      <c r="BA496">
        <v>576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V496">
        <v>0</v>
      </c>
      <c r="CW496">
        <f>ROUND(Y496*Source!I304*DO496,9)</f>
        <v>6.0575999999999998E-2</v>
      </c>
      <c r="CX496">
        <f>ROUND(Y496*Source!I304,9)</f>
        <v>4.7999999999999996E-3</v>
      </c>
      <c r="CY496">
        <f>AB496</f>
        <v>87.01</v>
      </c>
      <c r="CZ496">
        <f>AF496</f>
        <v>83.1</v>
      </c>
      <c r="DA496">
        <f>AJ496</f>
        <v>1</v>
      </c>
      <c r="DB496">
        <f>ROUND((ROUND(AT496*CZ496,2)*1.2),6)</f>
        <v>0.996</v>
      </c>
      <c r="DC496">
        <f>ROUND((ROUND(AT496*AG496,2)*1.2),6)</f>
        <v>0.156</v>
      </c>
      <c r="DD496" t="s">
        <v>3</v>
      </c>
      <c r="DE496" t="s">
        <v>3</v>
      </c>
      <c r="DF496">
        <f t="shared" si="224"/>
        <v>0</v>
      </c>
      <c r="DG496">
        <f t="shared" si="215"/>
        <v>0.4</v>
      </c>
      <c r="DH496">
        <f t="shared" si="214"/>
        <v>0.06</v>
      </c>
      <c r="DI496">
        <f t="shared" si="188"/>
        <v>0</v>
      </c>
      <c r="DJ496">
        <f>DG496</f>
        <v>0.4</v>
      </c>
      <c r="DK496">
        <v>0</v>
      </c>
      <c r="DL496" t="s">
        <v>658</v>
      </c>
      <c r="DM496">
        <v>0</v>
      </c>
      <c r="DN496" t="s">
        <v>653</v>
      </c>
      <c r="DO496">
        <v>12.62</v>
      </c>
    </row>
    <row r="497" spans="1:119" x14ac:dyDescent="0.2">
      <c r="A497">
        <f>ROW(Source!A304)</f>
        <v>304</v>
      </c>
      <c r="B497">
        <v>55929113</v>
      </c>
      <c r="C497">
        <v>55930318</v>
      </c>
      <c r="D497">
        <v>55490263</v>
      </c>
      <c r="E497">
        <v>1</v>
      </c>
      <c r="F497">
        <v>1</v>
      </c>
      <c r="G497">
        <v>1081</v>
      </c>
      <c r="H497">
        <v>2</v>
      </c>
      <c r="I497" t="s">
        <v>722</v>
      </c>
      <c r="J497" t="s">
        <v>723</v>
      </c>
      <c r="K497" t="s">
        <v>724</v>
      </c>
      <c r="L497">
        <v>1368</v>
      </c>
      <c r="N497">
        <v>1011</v>
      </c>
      <c r="O497" t="s">
        <v>657</v>
      </c>
      <c r="P497" t="s">
        <v>657</v>
      </c>
      <c r="Q497">
        <v>1</v>
      </c>
      <c r="W497">
        <v>0</v>
      </c>
      <c r="X497">
        <v>-1895752648</v>
      </c>
      <c r="Y497">
        <f>(AT497*1.2)</f>
        <v>2.2440000000000002</v>
      </c>
      <c r="AA497">
        <v>0</v>
      </c>
      <c r="AB497">
        <v>0.81</v>
      </c>
      <c r="AC497">
        <v>0</v>
      </c>
      <c r="AD497">
        <v>0</v>
      </c>
      <c r="AE497">
        <v>0</v>
      </c>
      <c r="AF497">
        <v>0.77</v>
      </c>
      <c r="AG497">
        <v>0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-2</v>
      </c>
      <c r="AN497">
        <v>0</v>
      </c>
      <c r="AO497">
        <v>1</v>
      </c>
      <c r="AP497">
        <v>1</v>
      </c>
      <c r="AQ497">
        <v>0</v>
      </c>
      <c r="AR497">
        <v>0</v>
      </c>
      <c r="AS497" t="s">
        <v>3</v>
      </c>
      <c r="AT497">
        <v>1.87</v>
      </c>
      <c r="AU497" t="s">
        <v>63</v>
      </c>
      <c r="AV497">
        <v>0</v>
      </c>
      <c r="AW497">
        <v>2</v>
      </c>
      <c r="AX497">
        <v>55930321</v>
      </c>
      <c r="AY497">
        <v>1</v>
      </c>
      <c r="AZ497">
        <v>0</v>
      </c>
      <c r="BA497">
        <v>577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V497">
        <v>0</v>
      </c>
      <c r="CW497">
        <f>ROUND(Y497*Source!I304*DO497,9)</f>
        <v>0</v>
      </c>
      <c r="CX497">
        <f>ROUND(Y497*Source!I304,9)</f>
        <v>0.89759999999999995</v>
      </c>
      <c r="CY497">
        <f>AB497</f>
        <v>0.81</v>
      </c>
      <c r="CZ497">
        <f>AF497</f>
        <v>0.77</v>
      </c>
      <c r="DA497">
        <f>AJ497</f>
        <v>1</v>
      </c>
      <c r="DB497">
        <f>ROUND((ROUND(AT497*CZ497,2)*1.2),6)</f>
        <v>1.728</v>
      </c>
      <c r="DC497">
        <f>ROUND((ROUND(AT497*AG497,2)*1.2),6)</f>
        <v>0</v>
      </c>
      <c r="DD497" t="s">
        <v>3</v>
      </c>
      <c r="DE497" t="s">
        <v>3</v>
      </c>
      <c r="DF497">
        <f t="shared" si="224"/>
        <v>0</v>
      </c>
      <c r="DG497">
        <f t="shared" si="215"/>
        <v>0.69</v>
      </c>
      <c r="DH497">
        <f t="shared" si="214"/>
        <v>0</v>
      </c>
      <c r="DI497">
        <f t="shared" si="188"/>
        <v>0</v>
      </c>
      <c r="DJ497">
        <f>DG497</f>
        <v>0.69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">
      <c r="A498">
        <f>ROW(Source!A304)</f>
        <v>304</v>
      </c>
      <c r="B498">
        <v>55929113</v>
      </c>
      <c r="C498">
        <v>55930318</v>
      </c>
      <c r="D498">
        <v>55490296</v>
      </c>
      <c r="E498">
        <v>1</v>
      </c>
      <c r="F498">
        <v>1</v>
      </c>
      <c r="G498">
        <v>1081</v>
      </c>
      <c r="H498">
        <v>2</v>
      </c>
      <c r="I498" t="s">
        <v>735</v>
      </c>
      <c r="J498" t="s">
        <v>736</v>
      </c>
      <c r="K498" t="s">
        <v>737</v>
      </c>
      <c r="L498">
        <v>1368</v>
      </c>
      <c r="N498">
        <v>1011</v>
      </c>
      <c r="O498" t="s">
        <v>657</v>
      </c>
      <c r="P498" t="s">
        <v>657</v>
      </c>
      <c r="Q498">
        <v>1</v>
      </c>
      <c r="W498">
        <v>0</v>
      </c>
      <c r="X498">
        <v>-643591644</v>
      </c>
      <c r="Y498">
        <f>(AT498*1.2)</f>
        <v>0.22799999999999998</v>
      </c>
      <c r="AA498">
        <v>0</v>
      </c>
      <c r="AB498">
        <v>0.49</v>
      </c>
      <c r="AC498">
        <v>0</v>
      </c>
      <c r="AD498">
        <v>0</v>
      </c>
      <c r="AE498">
        <v>0</v>
      </c>
      <c r="AF498">
        <v>0.47</v>
      </c>
      <c r="AG498">
        <v>0</v>
      </c>
      <c r="AH498">
        <v>0</v>
      </c>
      <c r="AI498">
        <v>1</v>
      </c>
      <c r="AJ498">
        <v>1</v>
      </c>
      <c r="AK498">
        <v>1</v>
      </c>
      <c r="AL498">
        <v>1</v>
      </c>
      <c r="AM498">
        <v>-2</v>
      </c>
      <c r="AN498">
        <v>0</v>
      </c>
      <c r="AO498">
        <v>1</v>
      </c>
      <c r="AP498">
        <v>1</v>
      </c>
      <c r="AQ498">
        <v>0</v>
      </c>
      <c r="AR498">
        <v>0</v>
      </c>
      <c r="AS498" t="s">
        <v>3</v>
      </c>
      <c r="AT498">
        <v>0.19</v>
      </c>
      <c r="AU498" t="s">
        <v>63</v>
      </c>
      <c r="AV498">
        <v>0</v>
      </c>
      <c r="AW498">
        <v>2</v>
      </c>
      <c r="AX498">
        <v>55930322</v>
      </c>
      <c r="AY498">
        <v>1</v>
      </c>
      <c r="AZ498">
        <v>0</v>
      </c>
      <c r="BA498">
        <v>578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f>ROUND(Y498*Source!I304*DO498,9)</f>
        <v>0</v>
      </c>
      <c r="CX498">
        <f>ROUND(Y498*Source!I304,9)</f>
        <v>9.1200000000000003E-2</v>
      </c>
      <c r="CY498">
        <f>AB498</f>
        <v>0.49</v>
      </c>
      <c r="CZ498">
        <f>AF498</f>
        <v>0.47</v>
      </c>
      <c r="DA498">
        <f>AJ498</f>
        <v>1</v>
      </c>
      <c r="DB498">
        <f>ROUND((ROUND(AT498*CZ498,2)*1.2),6)</f>
        <v>0.108</v>
      </c>
      <c r="DC498">
        <f>ROUND((ROUND(AT498*AG498,2)*1.2),6)</f>
        <v>0</v>
      </c>
      <c r="DD498" t="s">
        <v>3</v>
      </c>
      <c r="DE498" t="s">
        <v>3</v>
      </c>
      <c r="DF498">
        <f t="shared" si="224"/>
        <v>0</v>
      </c>
      <c r="DG498">
        <f t="shared" si="215"/>
        <v>0.04</v>
      </c>
      <c r="DH498">
        <f t="shared" si="214"/>
        <v>0</v>
      </c>
      <c r="DI498">
        <f t="shared" si="188"/>
        <v>0</v>
      </c>
      <c r="DJ498">
        <f>DG498</f>
        <v>0.04</v>
      </c>
      <c r="DK498">
        <v>0</v>
      </c>
      <c r="DL498" t="s">
        <v>3</v>
      </c>
      <c r="DM498">
        <v>0</v>
      </c>
      <c r="DN498" t="s">
        <v>3</v>
      </c>
      <c r="DO498">
        <v>0</v>
      </c>
    </row>
    <row r="499" spans="1:119" x14ac:dyDescent="0.2">
      <c r="A499">
        <f>ROW(Source!A304)</f>
        <v>304</v>
      </c>
      <c r="B499">
        <v>55929113</v>
      </c>
      <c r="C499">
        <v>55930318</v>
      </c>
      <c r="D499">
        <v>55459340</v>
      </c>
      <c r="E499">
        <v>1</v>
      </c>
      <c r="F499">
        <v>1</v>
      </c>
      <c r="G499">
        <v>1081</v>
      </c>
      <c r="H499">
        <v>3</v>
      </c>
      <c r="I499" t="s">
        <v>738</v>
      </c>
      <c r="J499" t="s">
        <v>739</v>
      </c>
      <c r="K499" t="s">
        <v>740</v>
      </c>
      <c r="L499">
        <v>1354</v>
      </c>
      <c r="N499">
        <v>1010</v>
      </c>
      <c r="O499" t="s">
        <v>268</v>
      </c>
      <c r="P499" t="s">
        <v>268</v>
      </c>
      <c r="Q499">
        <v>1</v>
      </c>
      <c r="W499">
        <v>0</v>
      </c>
      <c r="X499">
        <v>-1352077490</v>
      </c>
      <c r="Y499">
        <f>(AT499*1)</f>
        <v>40</v>
      </c>
      <c r="AA499">
        <v>0.89</v>
      </c>
      <c r="AB499">
        <v>0</v>
      </c>
      <c r="AC499">
        <v>0</v>
      </c>
      <c r="AD499">
        <v>0</v>
      </c>
      <c r="AE499">
        <v>0.89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1</v>
      </c>
      <c r="AM499">
        <v>-2</v>
      </c>
      <c r="AN499">
        <v>0</v>
      </c>
      <c r="AO499">
        <v>1</v>
      </c>
      <c r="AP499">
        <v>1</v>
      </c>
      <c r="AQ499">
        <v>0</v>
      </c>
      <c r="AR499">
        <v>0</v>
      </c>
      <c r="AS499" t="s">
        <v>3</v>
      </c>
      <c r="AT499">
        <v>40</v>
      </c>
      <c r="AU499" t="s">
        <v>62</v>
      </c>
      <c r="AV499">
        <v>0</v>
      </c>
      <c r="AW499">
        <v>2</v>
      </c>
      <c r="AX499">
        <v>55930323</v>
      </c>
      <c r="AY499">
        <v>1</v>
      </c>
      <c r="AZ499">
        <v>0</v>
      </c>
      <c r="BA499">
        <v>579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V499">
        <v>0</v>
      </c>
      <c r="CW499">
        <v>0</v>
      </c>
      <c r="CX499">
        <f>ROUND(Y499*Source!I304,9)</f>
        <v>16</v>
      </c>
      <c r="CY499">
        <f>AA499</f>
        <v>0.89</v>
      </c>
      <c r="CZ499">
        <f>AE499</f>
        <v>0.89</v>
      </c>
      <c r="DA499">
        <f>AI499</f>
        <v>1</v>
      </c>
      <c r="DB499">
        <f>ROUND((ROUND(AT499*CZ499,2)*1),6)</f>
        <v>35.6</v>
      </c>
      <c r="DC499">
        <f>ROUND((ROUND(AT499*AG499,2)*1),6)</f>
        <v>0</v>
      </c>
      <c r="DD499" t="s">
        <v>3</v>
      </c>
      <c r="DE499" t="s">
        <v>3</v>
      </c>
      <c r="DF499">
        <f t="shared" si="224"/>
        <v>14.24</v>
      </c>
      <c r="DG499">
        <f t="shared" si="215"/>
        <v>0</v>
      </c>
      <c r="DH499">
        <f t="shared" si="214"/>
        <v>0</v>
      </c>
      <c r="DI499">
        <f t="shared" si="188"/>
        <v>0</v>
      </c>
      <c r="DJ499">
        <f>DF499</f>
        <v>14.24</v>
      </c>
      <c r="DK499">
        <v>0</v>
      </c>
      <c r="DL499" t="s">
        <v>3</v>
      </c>
      <c r="DM499">
        <v>0</v>
      </c>
      <c r="DN499" t="s">
        <v>3</v>
      </c>
      <c r="DO499">
        <v>0</v>
      </c>
    </row>
    <row r="500" spans="1:119" x14ac:dyDescent="0.2">
      <c r="A500">
        <f>ROW(Source!A304)</f>
        <v>304</v>
      </c>
      <c r="B500">
        <v>55929113</v>
      </c>
      <c r="C500">
        <v>55930318</v>
      </c>
      <c r="D500">
        <v>55461503</v>
      </c>
      <c r="E500">
        <v>1</v>
      </c>
      <c r="F500">
        <v>1</v>
      </c>
      <c r="G500">
        <v>1081</v>
      </c>
      <c r="H500">
        <v>3</v>
      </c>
      <c r="I500" t="s">
        <v>741</v>
      </c>
      <c r="J500" t="s">
        <v>742</v>
      </c>
      <c r="K500" t="s">
        <v>743</v>
      </c>
      <c r="L500">
        <v>1355</v>
      </c>
      <c r="N500">
        <v>1010</v>
      </c>
      <c r="O500" t="s">
        <v>60</v>
      </c>
      <c r="P500" t="s">
        <v>60</v>
      </c>
      <c r="Q500">
        <v>100</v>
      </c>
      <c r="W500">
        <v>0</v>
      </c>
      <c r="X500">
        <v>-2062965048</v>
      </c>
      <c r="Y500">
        <f>(AT500*1)</f>
        <v>0.4</v>
      </c>
      <c r="AA500">
        <v>17.28</v>
      </c>
      <c r="AB500">
        <v>0</v>
      </c>
      <c r="AC500">
        <v>0</v>
      </c>
      <c r="AD500">
        <v>0</v>
      </c>
      <c r="AE500">
        <v>17.28</v>
      </c>
      <c r="AF500">
        <v>0</v>
      </c>
      <c r="AG500">
        <v>0</v>
      </c>
      <c r="AH500">
        <v>0</v>
      </c>
      <c r="AI500">
        <v>1</v>
      </c>
      <c r="AJ500">
        <v>1</v>
      </c>
      <c r="AK500">
        <v>1</v>
      </c>
      <c r="AL500">
        <v>1</v>
      </c>
      <c r="AM500">
        <v>-2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0.4</v>
      </c>
      <c r="AU500" t="s">
        <v>62</v>
      </c>
      <c r="AV500">
        <v>0</v>
      </c>
      <c r="AW500">
        <v>2</v>
      </c>
      <c r="AX500">
        <v>55930324</v>
      </c>
      <c r="AY500">
        <v>1</v>
      </c>
      <c r="AZ500">
        <v>0</v>
      </c>
      <c r="BA500">
        <v>580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V500">
        <v>0</v>
      </c>
      <c r="CW500">
        <v>0</v>
      </c>
      <c r="CX500">
        <f>ROUND(Y500*Source!I304,9)</f>
        <v>0.16</v>
      </c>
      <c r="CY500">
        <f>AA500</f>
        <v>17.28</v>
      </c>
      <c r="CZ500">
        <f>AE500</f>
        <v>17.28</v>
      </c>
      <c r="DA500">
        <f>AI500</f>
        <v>1</v>
      </c>
      <c r="DB500">
        <f>ROUND((ROUND(AT500*CZ500,2)*1),6)</f>
        <v>6.91</v>
      </c>
      <c r="DC500">
        <f>ROUND((ROUND(AT500*AG500,2)*1),6)</f>
        <v>0</v>
      </c>
      <c r="DD500" t="s">
        <v>3</v>
      </c>
      <c r="DE500" t="s">
        <v>3</v>
      </c>
      <c r="DF500">
        <f t="shared" si="224"/>
        <v>2.76</v>
      </c>
      <c r="DG500">
        <f t="shared" si="215"/>
        <v>0</v>
      </c>
      <c r="DH500">
        <f t="shared" si="214"/>
        <v>0</v>
      </c>
      <c r="DI500">
        <f t="shared" si="188"/>
        <v>0</v>
      </c>
      <c r="DJ500">
        <f>DF500</f>
        <v>2.76</v>
      </c>
      <c r="DK500">
        <v>0</v>
      </c>
      <c r="DL500" t="s">
        <v>3</v>
      </c>
      <c r="DM500">
        <v>0</v>
      </c>
      <c r="DN500" t="s">
        <v>3</v>
      </c>
      <c r="DO500">
        <v>0</v>
      </c>
    </row>
    <row r="501" spans="1:119" x14ac:dyDescent="0.2">
      <c r="A501">
        <f>ROW(Source!A305)</f>
        <v>305</v>
      </c>
      <c r="B501">
        <v>55929115</v>
      </c>
      <c r="C501">
        <v>55930318</v>
      </c>
      <c r="D501">
        <v>55424304</v>
      </c>
      <c r="E501">
        <v>1081</v>
      </c>
      <c r="F501">
        <v>1</v>
      </c>
      <c r="G501">
        <v>1081</v>
      </c>
      <c r="H501">
        <v>1</v>
      </c>
      <c r="I501" t="s">
        <v>651</v>
      </c>
      <c r="J501" t="s">
        <v>3</v>
      </c>
      <c r="K501" t="s">
        <v>652</v>
      </c>
      <c r="L501">
        <v>1191</v>
      </c>
      <c r="N501">
        <v>1013</v>
      </c>
      <c r="O501" t="s">
        <v>653</v>
      </c>
      <c r="P501" t="s">
        <v>653</v>
      </c>
      <c r="Q501">
        <v>1</v>
      </c>
      <c r="W501">
        <v>0</v>
      </c>
      <c r="X501">
        <v>476480486</v>
      </c>
      <c r="Y501">
        <f>(AT501*1.2)</f>
        <v>18.648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1</v>
      </c>
      <c r="AK501">
        <v>1</v>
      </c>
      <c r="AL501">
        <v>1</v>
      </c>
      <c r="AM501">
        <v>5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15.54</v>
      </c>
      <c r="AU501" t="s">
        <v>63</v>
      </c>
      <c r="AV501">
        <v>1</v>
      </c>
      <c r="AW501">
        <v>2</v>
      </c>
      <c r="AX501">
        <v>55930319</v>
      </c>
      <c r="AY501">
        <v>1</v>
      </c>
      <c r="AZ501">
        <v>0</v>
      </c>
      <c r="BA501">
        <v>582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U501">
        <f>ROUND(AT501*Source!I305*AH501*AL501,2)</f>
        <v>0</v>
      </c>
      <c r="CV501">
        <f>ROUND(Y501*Source!I305,9)</f>
        <v>7.4592000000000001</v>
      </c>
      <c r="CW501">
        <v>0</v>
      </c>
      <c r="CX501">
        <f>ROUND(Y501*Source!I305,9)</f>
        <v>7.4592000000000001</v>
      </c>
      <c r="CY501">
        <f>AD501</f>
        <v>0</v>
      </c>
      <c r="CZ501">
        <f>AH501</f>
        <v>0</v>
      </c>
      <c r="DA501">
        <f>AL501</f>
        <v>1</v>
      </c>
      <c r="DB501">
        <f>ROUND((ROUND(AT501*CZ501,2)*1.2),6)</f>
        <v>0</v>
      </c>
      <c r="DC501">
        <f>ROUND((ROUND(AT501*AG501,2)*1.2),6)</f>
        <v>0</v>
      </c>
      <c r="DD501" t="s">
        <v>3</v>
      </c>
      <c r="DE501" t="s">
        <v>3</v>
      </c>
      <c r="DF501">
        <f t="shared" si="224"/>
        <v>0</v>
      </c>
      <c r="DG501">
        <f t="shared" si="215"/>
        <v>0</v>
      </c>
      <c r="DH501">
        <f t="shared" si="214"/>
        <v>0</v>
      </c>
      <c r="DI501">
        <f t="shared" si="188"/>
        <v>0</v>
      </c>
      <c r="DJ501">
        <f>DI501</f>
        <v>0</v>
      </c>
      <c r="DK501">
        <v>0</v>
      </c>
      <c r="DL501" t="s">
        <v>3</v>
      </c>
      <c r="DM501">
        <v>0</v>
      </c>
      <c r="DN501" t="s">
        <v>3</v>
      </c>
      <c r="DO501">
        <v>0</v>
      </c>
    </row>
    <row r="502" spans="1:119" x14ac:dyDescent="0.2">
      <c r="A502">
        <f>ROW(Source!A305)</f>
        <v>305</v>
      </c>
      <c r="B502">
        <v>55929115</v>
      </c>
      <c r="C502">
        <v>55930318</v>
      </c>
      <c r="D502">
        <v>55490209</v>
      </c>
      <c r="E502">
        <v>1</v>
      </c>
      <c r="F502">
        <v>1</v>
      </c>
      <c r="G502">
        <v>1081</v>
      </c>
      <c r="H502">
        <v>2</v>
      </c>
      <c r="I502" t="s">
        <v>694</v>
      </c>
      <c r="J502" t="s">
        <v>695</v>
      </c>
      <c r="K502" t="s">
        <v>696</v>
      </c>
      <c r="L502">
        <v>1368</v>
      </c>
      <c r="N502">
        <v>1011</v>
      </c>
      <c r="O502" t="s">
        <v>657</v>
      </c>
      <c r="P502" t="s">
        <v>657</v>
      </c>
      <c r="Q502">
        <v>1</v>
      </c>
      <c r="W502">
        <v>0</v>
      </c>
      <c r="X502">
        <v>874612079</v>
      </c>
      <c r="Y502">
        <f>(AT502*1.2)</f>
        <v>1.2E-2</v>
      </c>
      <c r="AA502">
        <v>0</v>
      </c>
      <c r="AB502">
        <v>1485.19</v>
      </c>
      <c r="AC502">
        <v>744.56</v>
      </c>
      <c r="AD502">
        <v>0</v>
      </c>
      <c r="AE502">
        <v>0</v>
      </c>
      <c r="AF502">
        <v>83.1</v>
      </c>
      <c r="AG502">
        <v>12.62</v>
      </c>
      <c r="AH502">
        <v>0</v>
      </c>
      <c r="AI502">
        <v>1</v>
      </c>
      <c r="AJ502">
        <v>17.07</v>
      </c>
      <c r="AK502">
        <v>56.35</v>
      </c>
      <c r="AL502">
        <v>1</v>
      </c>
      <c r="AM502">
        <v>2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0.01</v>
      </c>
      <c r="AU502" t="s">
        <v>63</v>
      </c>
      <c r="AV502">
        <v>0</v>
      </c>
      <c r="AW502">
        <v>2</v>
      </c>
      <c r="AX502">
        <v>55930320</v>
      </c>
      <c r="AY502">
        <v>1</v>
      </c>
      <c r="AZ502">
        <v>0</v>
      </c>
      <c r="BA502">
        <v>583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f>ROUND(Y502*Source!I305*DO502,9)</f>
        <v>6.0575999999999998E-2</v>
      </c>
      <c r="CX502">
        <f>ROUND(Y502*Source!I305,9)</f>
        <v>4.7999999999999996E-3</v>
      </c>
      <c r="CY502">
        <f>AB502</f>
        <v>1485.19</v>
      </c>
      <c r="CZ502">
        <f>AF502</f>
        <v>83.1</v>
      </c>
      <c r="DA502">
        <f>AJ502</f>
        <v>17.07</v>
      </c>
      <c r="DB502">
        <f>ROUND((ROUND(AT502*CZ502,2)*1.2),6)</f>
        <v>0.996</v>
      </c>
      <c r="DC502">
        <f>ROUND((ROUND(AT502*AG502,2)*1.2),6)</f>
        <v>0.156</v>
      </c>
      <c r="DD502" t="s">
        <v>3</v>
      </c>
      <c r="DE502" t="s">
        <v>3</v>
      </c>
      <c r="DF502">
        <f t="shared" si="224"/>
        <v>0</v>
      </c>
      <c r="DG502">
        <f>ROUND(ROUND(AF502*AJ502,2)*CX502,2)</f>
        <v>6.81</v>
      </c>
      <c r="DH502">
        <f>ROUND(ROUND(AG502*AK502,2)*CX502,2)</f>
        <v>3.41</v>
      </c>
      <c r="DI502">
        <f t="shared" si="188"/>
        <v>0</v>
      </c>
      <c r="DJ502">
        <f>DG502</f>
        <v>6.81</v>
      </c>
      <c r="DK502">
        <v>0</v>
      </c>
      <c r="DL502" t="s">
        <v>658</v>
      </c>
      <c r="DM502">
        <v>0</v>
      </c>
      <c r="DN502" t="s">
        <v>653</v>
      </c>
      <c r="DO502">
        <v>12.62</v>
      </c>
    </row>
    <row r="503" spans="1:119" x14ac:dyDescent="0.2">
      <c r="A503">
        <f>ROW(Source!A305)</f>
        <v>305</v>
      </c>
      <c r="B503">
        <v>55929115</v>
      </c>
      <c r="C503">
        <v>55930318</v>
      </c>
      <c r="D503">
        <v>55490263</v>
      </c>
      <c r="E503">
        <v>1</v>
      </c>
      <c r="F503">
        <v>1</v>
      </c>
      <c r="G503">
        <v>1081</v>
      </c>
      <c r="H503">
        <v>2</v>
      </c>
      <c r="I503" t="s">
        <v>722</v>
      </c>
      <c r="J503" t="s">
        <v>723</v>
      </c>
      <c r="K503" t="s">
        <v>724</v>
      </c>
      <c r="L503">
        <v>1368</v>
      </c>
      <c r="N503">
        <v>1011</v>
      </c>
      <c r="O503" t="s">
        <v>657</v>
      </c>
      <c r="P503" t="s">
        <v>657</v>
      </c>
      <c r="Q503">
        <v>1</v>
      </c>
      <c r="W503">
        <v>0</v>
      </c>
      <c r="X503">
        <v>-1895752648</v>
      </c>
      <c r="Y503">
        <f>(AT503*1.2)</f>
        <v>2.2440000000000002</v>
      </c>
      <c r="AA503">
        <v>0</v>
      </c>
      <c r="AB503">
        <v>7.71</v>
      </c>
      <c r="AC503">
        <v>0</v>
      </c>
      <c r="AD503">
        <v>0</v>
      </c>
      <c r="AE503">
        <v>0</v>
      </c>
      <c r="AF503">
        <v>0.77</v>
      </c>
      <c r="AG503">
        <v>0</v>
      </c>
      <c r="AH503">
        <v>0</v>
      </c>
      <c r="AI503">
        <v>1</v>
      </c>
      <c r="AJ503">
        <v>9.56</v>
      </c>
      <c r="AK503">
        <v>1</v>
      </c>
      <c r="AL503">
        <v>1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1.87</v>
      </c>
      <c r="AU503" t="s">
        <v>63</v>
      </c>
      <c r="AV503">
        <v>0</v>
      </c>
      <c r="AW503">
        <v>2</v>
      </c>
      <c r="AX503">
        <v>55930321</v>
      </c>
      <c r="AY503">
        <v>1</v>
      </c>
      <c r="AZ503">
        <v>0</v>
      </c>
      <c r="BA503">
        <v>584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f>ROUND(Y503*Source!I305*DO503,9)</f>
        <v>0</v>
      </c>
      <c r="CX503">
        <f>ROUND(Y503*Source!I305,9)</f>
        <v>0.89759999999999995</v>
      </c>
      <c r="CY503">
        <f>AB503</f>
        <v>7.71</v>
      </c>
      <c r="CZ503">
        <f>AF503</f>
        <v>0.77</v>
      </c>
      <c r="DA503">
        <f>AJ503</f>
        <v>9.56</v>
      </c>
      <c r="DB503">
        <f>ROUND((ROUND(AT503*CZ503,2)*1.2),6)</f>
        <v>1.728</v>
      </c>
      <c r="DC503">
        <f>ROUND((ROUND(AT503*AG503,2)*1.2),6)</f>
        <v>0</v>
      </c>
      <c r="DD503" t="s">
        <v>3</v>
      </c>
      <c r="DE503" t="s">
        <v>3</v>
      </c>
      <c r="DF503">
        <f t="shared" si="224"/>
        <v>0</v>
      </c>
      <c r="DG503">
        <f>ROUND(ROUND(AF503*AJ503,2)*CX503,2)</f>
        <v>6.61</v>
      </c>
      <c r="DH503">
        <f t="shared" ref="DH503:DH535" si="225">ROUND(ROUND(AG503,2)*CX503,2)</f>
        <v>0</v>
      </c>
      <c r="DI503">
        <f t="shared" si="188"/>
        <v>0</v>
      </c>
      <c r="DJ503">
        <f>DG503</f>
        <v>6.61</v>
      </c>
      <c r="DK503">
        <v>0</v>
      </c>
      <c r="DL503" t="s">
        <v>3</v>
      </c>
      <c r="DM503">
        <v>0</v>
      </c>
      <c r="DN503" t="s">
        <v>3</v>
      </c>
      <c r="DO503">
        <v>0</v>
      </c>
    </row>
    <row r="504" spans="1:119" x14ac:dyDescent="0.2">
      <c r="A504">
        <f>ROW(Source!A305)</f>
        <v>305</v>
      </c>
      <c r="B504">
        <v>55929115</v>
      </c>
      <c r="C504">
        <v>55930318</v>
      </c>
      <c r="D504">
        <v>55490296</v>
      </c>
      <c r="E504">
        <v>1</v>
      </c>
      <c r="F504">
        <v>1</v>
      </c>
      <c r="G504">
        <v>1081</v>
      </c>
      <c r="H504">
        <v>2</v>
      </c>
      <c r="I504" t="s">
        <v>735</v>
      </c>
      <c r="J504" t="s">
        <v>736</v>
      </c>
      <c r="K504" t="s">
        <v>737</v>
      </c>
      <c r="L504">
        <v>1368</v>
      </c>
      <c r="N504">
        <v>1011</v>
      </c>
      <c r="O504" t="s">
        <v>657</v>
      </c>
      <c r="P504" t="s">
        <v>657</v>
      </c>
      <c r="Q504">
        <v>1</v>
      </c>
      <c r="W504">
        <v>0</v>
      </c>
      <c r="X504">
        <v>-643591644</v>
      </c>
      <c r="Y504">
        <f>(AT504*1.2)</f>
        <v>0.22799999999999998</v>
      </c>
      <c r="AA504">
        <v>0</v>
      </c>
      <c r="AB504">
        <v>4.75</v>
      </c>
      <c r="AC504">
        <v>0</v>
      </c>
      <c r="AD504">
        <v>0</v>
      </c>
      <c r="AE504">
        <v>0</v>
      </c>
      <c r="AF504">
        <v>0.47</v>
      </c>
      <c r="AG504">
        <v>0</v>
      </c>
      <c r="AH504">
        <v>0</v>
      </c>
      <c r="AI504">
        <v>1</v>
      </c>
      <c r="AJ504">
        <v>9.66</v>
      </c>
      <c r="AK504">
        <v>1</v>
      </c>
      <c r="AL504">
        <v>1</v>
      </c>
      <c r="AM504">
        <v>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0.19</v>
      </c>
      <c r="AU504" t="s">
        <v>63</v>
      </c>
      <c r="AV504">
        <v>0</v>
      </c>
      <c r="AW504">
        <v>2</v>
      </c>
      <c r="AX504">
        <v>55930322</v>
      </c>
      <c r="AY504">
        <v>1</v>
      </c>
      <c r="AZ504">
        <v>0</v>
      </c>
      <c r="BA504">
        <v>585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f>ROUND(Y504*Source!I305*DO504,9)</f>
        <v>0</v>
      </c>
      <c r="CX504">
        <f>ROUND(Y504*Source!I305,9)</f>
        <v>9.1200000000000003E-2</v>
      </c>
      <c r="CY504">
        <f>AB504</f>
        <v>4.75</v>
      </c>
      <c r="CZ504">
        <f>AF504</f>
        <v>0.47</v>
      </c>
      <c r="DA504">
        <f>AJ504</f>
        <v>9.66</v>
      </c>
      <c r="DB504">
        <f>ROUND((ROUND(AT504*CZ504,2)*1.2),6)</f>
        <v>0.108</v>
      </c>
      <c r="DC504">
        <f>ROUND((ROUND(AT504*AG504,2)*1.2),6)</f>
        <v>0</v>
      </c>
      <c r="DD504" t="s">
        <v>3</v>
      </c>
      <c r="DE504" t="s">
        <v>3</v>
      </c>
      <c r="DF504">
        <f t="shared" si="224"/>
        <v>0</v>
      </c>
      <c r="DG504">
        <f>ROUND(ROUND(AF504*AJ504,2)*CX504,2)</f>
        <v>0.41</v>
      </c>
      <c r="DH504">
        <f t="shared" si="225"/>
        <v>0</v>
      </c>
      <c r="DI504">
        <f t="shared" si="188"/>
        <v>0</v>
      </c>
      <c r="DJ504">
        <f>DG504</f>
        <v>0.41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">
      <c r="A505">
        <f>ROW(Source!A305)</f>
        <v>305</v>
      </c>
      <c r="B505">
        <v>55929115</v>
      </c>
      <c r="C505">
        <v>55930318</v>
      </c>
      <c r="D505">
        <v>55459340</v>
      </c>
      <c r="E505">
        <v>1</v>
      </c>
      <c r="F505">
        <v>1</v>
      </c>
      <c r="G505">
        <v>1081</v>
      </c>
      <c r="H505">
        <v>3</v>
      </c>
      <c r="I505" t="s">
        <v>738</v>
      </c>
      <c r="J505" t="s">
        <v>739</v>
      </c>
      <c r="K505" t="s">
        <v>740</v>
      </c>
      <c r="L505">
        <v>1354</v>
      </c>
      <c r="N505">
        <v>1010</v>
      </c>
      <c r="O505" t="s">
        <v>268</v>
      </c>
      <c r="P505" t="s">
        <v>268</v>
      </c>
      <c r="Q505">
        <v>1</v>
      </c>
      <c r="W505">
        <v>0</v>
      </c>
      <c r="X505">
        <v>-1352077490</v>
      </c>
      <c r="Y505">
        <f>(AT505*1)</f>
        <v>40</v>
      </c>
      <c r="AA505">
        <v>0.83</v>
      </c>
      <c r="AB505">
        <v>0</v>
      </c>
      <c r="AC505">
        <v>0</v>
      </c>
      <c r="AD505">
        <v>0</v>
      </c>
      <c r="AE505">
        <v>0.89</v>
      </c>
      <c r="AF505">
        <v>0</v>
      </c>
      <c r="AG505">
        <v>0</v>
      </c>
      <c r="AH505">
        <v>0</v>
      </c>
      <c r="AI505">
        <v>0.93</v>
      </c>
      <c r="AJ505">
        <v>1</v>
      </c>
      <c r="AK505">
        <v>1</v>
      </c>
      <c r="AL505">
        <v>1</v>
      </c>
      <c r="AM505">
        <v>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40</v>
      </c>
      <c r="AU505" t="s">
        <v>62</v>
      </c>
      <c r="AV505">
        <v>0</v>
      </c>
      <c r="AW505">
        <v>2</v>
      </c>
      <c r="AX505">
        <v>55930323</v>
      </c>
      <c r="AY505">
        <v>1</v>
      </c>
      <c r="AZ505">
        <v>0</v>
      </c>
      <c r="BA505">
        <v>586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V505">
        <v>0</v>
      </c>
      <c r="CW505">
        <v>0</v>
      </c>
      <c r="CX505">
        <f>ROUND(Y505*Source!I305,9)</f>
        <v>16</v>
      </c>
      <c r="CY505">
        <f>AA505</f>
        <v>0.83</v>
      </c>
      <c r="CZ505">
        <f>AE505</f>
        <v>0.89</v>
      </c>
      <c r="DA505">
        <f>AI505</f>
        <v>0.93</v>
      </c>
      <c r="DB505">
        <f>ROUND((ROUND(AT505*CZ505,2)*1),6)</f>
        <v>35.6</v>
      </c>
      <c r="DC505">
        <f>ROUND((ROUND(AT505*AG505,2)*1),6)</f>
        <v>0</v>
      </c>
      <c r="DD505" t="s">
        <v>3</v>
      </c>
      <c r="DE505" t="s">
        <v>3</v>
      </c>
      <c r="DF505">
        <f>ROUND(ROUND(AE505*AI505,2)*CX505,2)</f>
        <v>13.28</v>
      </c>
      <c r="DG505">
        <f t="shared" ref="DG505:DG515" si="226">ROUND(ROUND(AF505,2)*CX505,2)</f>
        <v>0</v>
      </c>
      <c r="DH505">
        <f t="shared" si="225"/>
        <v>0</v>
      </c>
      <c r="DI505">
        <f t="shared" si="188"/>
        <v>0</v>
      </c>
      <c r="DJ505">
        <f>DF505</f>
        <v>13.28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">
      <c r="A506">
        <f>ROW(Source!A305)</f>
        <v>305</v>
      </c>
      <c r="B506">
        <v>55929115</v>
      </c>
      <c r="C506">
        <v>55930318</v>
      </c>
      <c r="D506">
        <v>55461503</v>
      </c>
      <c r="E506">
        <v>1</v>
      </c>
      <c r="F506">
        <v>1</v>
      </c>
      <c r="G506">
        <v>1081</v>
      </c>
      <c r="H506">
        <v>3</v>
      </c>
      <c r="I506" t="s">
        <v>741</v>
      </c>
      <c r="J506" t="s">
        <v>742</v>
      </c>
      <c r="K506" t="s">
        <v>743</v>
      </c>
      <c r="L506">
        <v>1355</v>
      </c>
      <c r="N506">
        <v>1010</v>
      </c>
      <c r="O506" t="s">
        <v>60</v>
      </c>
      <c r="P506" t="s">
        <v>60</v>
      </c>
      <c r="Q506">
        <v>100</v>
      </c>
      <c r="W506">
        <v>0</v>
      </c>
      <c r="X506">
        <v>-2062965048</v>
      </c>
      <c r="Y506">
        <f>(AT506*1)</f>
        <v>0.4</v>
      </c>
      <c r="AA506">
        <v>112.15</v>
      </c>
      <c r="AB506">
        <v>0</v>
      </c>
      <c r="AC506">
        <v>0</v>
      </c>
      <c r="AD506">
        <v>0</v>
      </c>
      <c r="AE506">
        <v>17.28</v>
      </c>
      <c r="AF506">
        <v>0</v>
      </c>
      <c r="AG506">
        <v>0</v>
      </c>
      <c r="AH506">
        <v>0</v>
      </c>
      <c r="AI506">
        <v>6.49</v>
      </c>
      <c r="AJ506">
        <v>1</v>
      </c>
      <c r="AK506">
        <v>1</v>
      </c>
      <c r="AL506">
        <v>1</v>
      </c>
      <c r="AM506">
        <v>2</v>
      </c>
      <c r="AN506">
        <v>0</v>
      </c>
      <c r="AO506">
        <v>1</v>
      </c>
      <c r="AP506">
        <v>1</v>
      </c>
      <c r="AQ506">
        <v>0</v>
      </c>
      <c r="AR506">
        <v>0</v>
      </c>
      <c r="AS506" t="s">
        <v>3</v>
      </c>
      <c r="AT506">
        <v>0.4</v>
      </c>
      <c r="AU506" t="s">
        <v>62</v>
      </c>
      <c r="AV506">
        <v>0</v>
      </c>
      <c r="AW506">
        <v>2</v>
      </c>
      <c r="AX506">
        <v>55930324</v>
      </c>
      <c r="AY506">
        <v>1</v>
      </c>
      <c r="AZ506">
        <v>0</v>
      </c>
      <c r="BA506">
        <v>587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v>0</v>
      </c>
      <c r="CX506">
        <f>ROUND(Y506*Source!I305,9)</f>
        <v>0.16</v>
      </c>
      <c r="CY506">
        <f>AA506</f>
        <v>112.15</v>
      </c>
      <c r="CZ506">
        <f>AE506</f>
        <v>17.28</v>
      </c>
      <c r="DA506">
        <f>AI506</f>
        <v>6.49</v>
      </c>
      <c r="DB506">
        <f>ROUND((ROUND(AT506*CZ506,2)*1),6)</f>
        <v>6.91</v>
      </c>
      <c r="DC506">
        <f>ROUND((ROUND(AT506*AG506,2)*1),6)</f>
        <v>0</v>
      </c>
      <c r="DD506" t="s">
        <v>3</v>
      </c>
      <c r="DE506" t="s">
        <v>3</v>
      </c>
      <c r="DF506">
        <f>ROUND(ROUND(AE506*AI506,2)*CX506,2)</f>
        <v>17.940000000000001</v>
      </c>
      <c r="DG506">
        <f t="shared" si="226"/>
        <v>0</v>
      </c>
      <c r="DH506">
        <f t="shared" si="225"/>
        <v>0</v>
      </c>
      <c r="DI506">
        <f t="shared" si="188"/>
        <v>0</v>
      </c>
      <c r="DJ506">
        <f>DF506</f>
        <v>17.940000000000001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">
      <c r="A507">
        <f>ROW(Source!A343)</f>
        <v>343</v>
      </c>
      <c r="B507">
        <v>55929113</v>
      </c>
      <c r="C507">
        <v>55930399</v>
      </c>
      <c r="D507">
        <v>55424304</v>
      </c>
      <c r="E507">
        <v>1081</v>
      </c>
      <c r="F507">
        <v>1</v>
      </c>
      <c r="G507">
        <v>1081</v>
      </c>
      <c r="H507">
        <v>1</v>
      </c>
      <c r="I507" t="s">
        <v>651</v>
      </c>
      <c r="J507" t="s">
        <v>3</v>
      </c>
      <c r="K507" t="s">
        <v>652</v>
      </c>
      <c r="L507">
        <v>1191</v>
      </c>
      <c r="N507">
        <v>1013</v>
      </c>
      <c r="O507" t="s">
        <v>653</v>
      </c>
      <c r="P507" t="s">
        <v>653</v>
      </c>
      <c r="Q507">
        <v>1</v>
      </c>
      <c r="W507">
        <v>0</v>
      </c>
      <c r="X507">
        <v>476480486</v>
      </c>
      <c r="Y507">
        <f>(AT507*1.2)</f>
        <v>19.920000000000002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1</v>
      </c>
      <c r="AK507">
        <v>1</v>
      </c>
      <c r="AL507">
        <v>1</v>
      </c>
      <c r="AM507">
        <v>-2</v>
      </c>
      <c r="AN507">
        <v>0</v>
      </c>
      <c r="AO507">
        <v>1</v>
      </c>
      <c r="AP507">
        <v>1</v>
      </c>
      <c r="AQ507">
        <v>0</v>
      </c>
      <c r="AR507">
        <v>0</v>
      </c>
      <c r="AS507" t="s">
        <v>3</v>
      </c>
      <c r="AT507">
        <v>16.600000000000001</v>
      </c>
      <c r="AU507" t="s">
        <v>63</v>
      </c>
      <c r="AV507">
        <v>1</v>
      </c>
      <c r="AW507">
        <v>2</v>
      </c>
      <c r="AX507">
        <v>55930400</v>
      </c>
      <c r="AY507">
        <v>1</v>
      </c>
      <c r="AZ507">
        <v>0</v>
      </c>
      <c r="BA507">
        <v>589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U507">
        <f>ROUND(AT507*Source!I343*AH507*AL507,2)</f>
        <v>0</v>
      </c>
      <c r="CV507">
        <f>ROUND(Y507*Source!I343,9)</f>
        <v>938.23199999999997</v>
      </c>
      <c r="CW507">
        <v>0</v>
      </c>
      <c r="CX507">
        <f>ROUND(Y507*Source!I343,9)</f>
        <v>938.23199999999997</v>
      </c>
      <c r="CY507">
        <f>AD507</f>
        <v>0</v>
      </c>
      <c r="CZ507">
        <f>AH507</f>
        <v>0</v>
      </c>
      <c r="DA507">
        <f>AL507</f>
        <v>1</v>
      </c>
      <c r="DB507">
        <f>ROUND((ROUND(AT507*CZ507,2)*1.2),6)</f>
        <v>0</v>
      </c>
      <c r="DC507">
        <f>ROUND((ROUND(AT507*AG507,2)*1.2),6)</f>
        <v>0</v>
      </c>
      <c r="DD507" t="s">
        <v>3</v>
      </c>
      <c r="DE507" t="s">
        <v>3</v>
      </c>
      <c r="DF507">
        <f t="shared" ref="DF507:DF517" si="227">ROUND(ROUND(AE507,2)*CX507,2)</f>
        <v>0</v>
      </c>
      <c r="DG507">
        <f t="shared" si="226"/>
        <v>0</v>
      </c>
      <c r="DH507">
        <f t="shared" si="225"/>
        <v>0</v>
      </c>
      <c r="DI507">
        <f t="shared" si="188"/>
        <v>0</v>
      </c>
      <c r="DJ507">
        <f>DI507</f>
        <v>0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">
      <c r="A508">
        <f>ROW(Source!A343)</f>
        <v>343</v>
      </c>
      <c r="B508">
        <v>55929113</v>
      </c>
      <c r="C508">
        <v>55930399</v>
      </c>
      <c r="D508">
        <v>55490263</v>
      </c>
      <c r="E508">
        <v>1</v>
      </c>
      <c r="F508">
        <v>1</v>
      </c>
      <c r="G508">
        <v>1081</v>
      </c>
      <c r="H508">
        <v>2</v>
      </c>
      <c r="I508" t="s">
        <v>722</v>
      </c>
      <c r="J508" t="s">
        <v>723</v>
      </c>
      <c r="K508" t="s">
        <v>724</v>
      </c>
      <c r="L508">
        <v>1368</v>
      </c>
      <c r="N508">
        <v>1011</v>
      </c>
      <c r="O508" t="s">
        <v>657</v>
      </c>
      <c r="P508" t="s">
        <v>657</v>
      </c>
      <c r="Q508">
        <v>1</v>
      </c>
      <c r="W508">
        <v>0</v>
      </c>
      <c r="X508">
        <v>-1895752648</v>
      </c>
      <c r="Y508">
        <f>(AT508*1.2)</f>
        <v>1.38</v>
      </c>
      <c r="AA508">
        <v>0</v>
      </c>
      <c r="AB508">
        <v>0.81</v>
      </c>
      <c r="AC508">
        <v>0</v>
      </c>
      <c r="AD508">
        <v>0</v>
      </c>
      <c r="AE508">
        <v>0</v>
      </c>
      <c r="AF508">
        <v>0.77</v>
      </c>
      <c r="AG508">
        <v>0</v>
      </c>
      <c r="AH508">
        <v>0</v>
      </c>
      <c r="AI508">
        <v>1</v>
      </c>
      <c r="AJ508">
        <v>1</v>
      </c>
      <c r="AK508">
        <v>1</v>
      </c>
      <c r="AL508">
        <v>1</v>
      </c>
      <c r="AM508">
        <v>-2</v>
      </c>
      <c r="AN508">
        <v>0</v>
      </c>
      <c r="AO508">
        <v>1</v>
      </c>
      <c r="AP508">
        <v>1</v>
      </c>
      <c r="AQ508">
        <v>0</v>
      </c>
      <c r="AR508">
        <v>0</v>
      </c>
      <c r="AS508" t="s">
        <v>3</v>
      </c>
      <c r="AT508">
        <v>1.1499999999999999</v>
      </c>
      <c r="AU508" t="s">
        <v>63</v>
      </c>
      <c r="AV508">
        <v>0</v>
      </c>
      <c r="AW508">
        <v>2</v>
      </c>
      <c r="AX508">
        <v>55930401</v>
      </c>
      <c r="AY508">
        <v>1</v>
      </c>
      <c r="AZ508">
        <v>0</v>
      </c>
      <c r="BA508">
        <v>590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f>ROUND(Y508*Source!I343*DO508,9)</f>
        <v>0</v>
      </c>
      <c r="CX508">
        <f>ROUND(Y508*Source!I343,9)</f>
        <v>64.998000000000005</v>
      </c>
      <c r="CY508">
        <f>AB508</f>
        <v>0.81</v>
      </c>
      <c r="CZ508">
        <f>AF508</f>
        <v>0.77</v>
      </c>
      <c r="DA508">
        <f>AJ508</f>
        <v>1</v>
      </c>
      <c r="DB508">
        <f>ROUND((ROUND(AT508*CZ508,2)*1.2),6)</f>
        <v>1.0680000000000001</v>
      </c>
      <c r="DC508">
        <f>ROUND((ROUND(AT508*AG508,2)*1.2),6)</f>
        <v>0</v>
      </c>
      <c r="DD508" t="s">
        <v>3</v>
      </c>
      <c r="DE508" t="s">
        <v>3</v>
      </c>
      <c r="DF508">
        <f t="shared" si="227"/>
        <v>0</v>
      </c>
      <c r="DG508">
        <f t="shared" si="226"/>
        <v>50.05</v>
      </c>
      <c r="DH508">
        <f t="shared" si="225"/>
        <v>0</v>
      </c>
      <c r="DI508">
        <f t="shared" si="188"/>
        <v>0</v>
      </c>
      <c r="DJ508">
        <f>DG508</f>
        <v>50.05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">
      <c r="A509">
        <f>ROW(Source!A343)</f>
        <v>343</v>
      </c>
      <c r="B509">
        <v>55929113</v>
      </c>
      <c r="C509">
        <v>55930399</v>
      </c>
      <c r="D509">
        <v>55490296</v>
      </c>
      <c r="E509">
        <v>1</v>
      </c>
      <c r="F509">
        <v>1</v>
      </c>
      <c r="G509">
        <v>1081</v>
      </c>
      <c r="H509">
        <v>2</v>
      </c>
      <c r="I509" t="s">
        <v>735</v>
      </c>
      <c r="J509" t="s">
        <v>736</v>
      </c>
      <c r="K509" t="s">
        <v>737</v>
      </c>
      <c r="L509">
        <v>1368</v>
      </c>
      <c r="N509">
        <v>1011</v>
      </c>
      <c r="O509" t="s">
        <v>657</v>
      </c>
      <c r="P509" t="s">
        <v>657</v>
      </c>
      <c r="Q509">
        <v>1</v>
      </c>
      <c r="W509">
        <v>0</v>
      </c>
      <c r="X509">
        <v>-643591644</v>
      </c>
      <c r="Y509">
        <f>(AT509*1.2)</f>
        <v>2.16</v>
      </c>
      <c r="AA509">
        <v>0</v>
      </c>
      <c r="AB509">
        <v>0.49</v>
      </c>
      <c r="AC509">
        <v>0</v>
      </c>
      <c r="AD509">
        <v>0</v>
      </c>
      <c r="AE509">
        <v>0</v>
      </c>
      <c r="AF509">
        <v>0.47</v>
      </c>
      <c r="AG509">
        <v>0</v>
      </c>
      <c r="AH509">
        <v>0</v>
      </c>
      <c r="AI509">
        <v>1</v>
      </c>
      <c r="AJ509">
        <v>1</v>
      </c>
      <c r="AK509">
        <v>1</v>
      </c>
      <c r="AL509">
        <v>1</v>
      </c>
      <c r="AM509">
        <v>-2</v>
      </c>
      <c r="AN509">
        <v>0</v>
      </c>
      <c r="AO509">
        <v>1</v>
      </c>
      <c r="AP509">
        <v>1</v>
      </c>
      <c r="AQ509">
        <v>0</v>
      </c>
      <c r="AR509">
        <v>0</v>
      </c>
      <c r="AS509" t="s">
        <v>3</v>
      </c>
      <c r="AT509">
        <v>1.8</v>
      </c>
      <c r="AU509" t="s">
        <v>63</v>
      </c>
      <c r="AV509">
        <v>0</v>
      </c>
      <c r="AW509">
        <v>2</v>
      </c>
      <c r="AX509">
        <v>55930402</v>
      </c>
      <c r="AY509">
        <v>1</v>
      </c>
      <c r="AZ509">
        <v>0</v>
      </c>
      <c r="BA509">
        <v>591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V509">
        <v>0</v>
      </c>
      <c r="CW509">
        <f>ROUND(Y509*Source!I343*DO509,9)</f>
        <v>0</v>
      </c>
      <c r="CX509">
        <f>ROUND(Y509*Source!I343,9)</f>
        <v>101.736</v>
      </c>
      <c r="CY509">
        <f>AB509</f>
        <v>0.49</v>
      </c>
      <c r="CZ509">
        <f>AF509</f>
        <v>0.47</v>
      </c>
      <c r="DA509">
        <f>AJ509</f>
        <v>1</v>
      </c>
      <c r="DB509">
        <f>ROUND((ROUND(AT509*CZ509,2)*1.2),6)</f>
        <v>1.02</v>
      </c>
      <c r="DC509">
        <f>ROUND((ROUND(AT509*AG509,2)*1.2),6)</f>
        <v>0</v>
      </c>
      <c r="DD509" t="s">
        <v>3</v>
      </c>
      <c r="DE509" t="s">
        <v>3</v>
      </c>
      <c r="DF509">
        <f t="shared" si="227"/>
        <v>0</v>
      </c>
      <c r="DG509">
        <f t="shared" si="226"/>
        <v>47.82</v>
      </c>
      <c r="DH509">
        <f t="shared" si="225"/>
        <v>0</v>
      </c>
      <c r="DI509">
        <f t="shared" si="188"/>
        <v>0</v>
      </c>
      <c r="DJ509">
        <f>DG509</f>
        <v>47.82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">
      <c r="A510">
        <f>ROW(Source!A343)</f>
        <v>343</v>
      </c>
      <c r="B510">
        <v>55929113</v>
      </c>
      <c r="C510">
        <v>55930399</v>
      </c>
      <c r="D510">
        <v>55460960</v>
      </c>
      <c r="E510">
        <v>1</v>
      </c>
      <c r="F510">
        <v>1</v>
      </c>
      <c r="G510">
        <v>1081</v>
      </c>
      <c r="H510">
        <v>3</v>
      </c>
      <c r="I510" t="s">
        <v>825</v>
      </c>
      <c r="J510" t="s">
        <v>826</v>
      </c>
      <c r="K510" t="s">
        <v>827</v>
      </c>
      <c r="L510">
        <v>1348</v>
      </c>
      <c r="N510">
        <v>1009</v>
      </c>
      <c r="O510" t="s">
        <v>538</v>
      </c>
      <c r="P510" t="s">
        <v>538</v>
      </c>
      <c r="Q510">
        <v>1000</v>
      </c>
      <c r="W510">
        <v>0</v>
      </c>
      <c r="X510">
        <v>-260579272</v>
      </c>
      <c r="Y510">
        <f>(AT510*1)</f>
        <v>1E-3</v>
      </c>
      <c r="AA510">
        <v>58463.58</v>
      </c>
      <c r="AB510">
        <v>0</v>
      </c>
      <c r="AC510">
        <v>0</v>
      </c>
      <c r="AD510">
        <v>0</v>
      </c>
      <c r="AE510">
        <v>58463.58</v>
      </c>
      <c r="AF510">
        <v>0</v>
      </c>
      <c r="AG510">
        <v>0</v>
      </c>
      <c r="AH510">
        <v>0</v>
      </c>
      <c r="AI510">
        <v>1</v>
      </c>
      <c r="AJ510">
        <v>1</v>
      </c>
      <c r="AK510">
        <v>1</v>
      </c>
      <c r="AL510">
        <v>1</v>
      </c>
      <c r="AM510">
        <v>-2</v>
      </c>
      <c r="AN510">
        <v>0</v>
      </c>
      <c r="AO510">
        <v>1</v>
      </c>
      <c r="AP510">
        <v>1</v>
      </c>
      <c r="AQ510">
        <v>0</v>
      </c>
      <c r="AR510">
        <v>0</v>
      </c>
      <c r="AS510" t="s">
        <v>3</v>
      </c>
      <c r="AT510">
        <v>1E-3</v>
      </c>
      <c r="AU510" t="s">
        <v>62</v>
      </c>
      <c r="AV510">
        <v>0</v>
      </c>
      <c r="AW510">
        <v>2</v>
      </c>
      <c r="AX510">
        <v>55930403</v>
      </c>
      <c r="AY510">
        <v>1</v>
      </c>
      <c r="AZ510">
        <v>0</v>
      </c>
      <c r="BA510">
        <v>592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v>0</v>
      </c>
      <c r="CX510">
        <f>ROUND(Y510*Source!I343,9)</f>
        <v>4.7100000000000003E-2</v>
      </c>
      <c r="CY510">
        <f>AA510</f>
        <v>58463.58</v>
      </c>
      <c r="CZ510">
        <f>AE510</f>
        <v>58463.58</v>
      </c>
      <c r="DA510">
        <f>AI510</f>
        <v>1</v>
      </c>
      <c r="DB510">
        <f>ROUND((ROUND(AT510*CZ510,2)*1),6)</f>
        <v>58.46</v>
      </c>
      <c r="DC510">
        <f>ROUND((ROUND(AT510*AG510,2)*1),6)</f>
        <v>0</v>
      </c>
      <c r="DD510" t="s">
        <v>3</v>
      </c>
      <c r="DE510" t="s">
        <v>3</v>
      </c>
      <c r="DF510">
        <f t="shared" si="227"/>
        <v>2753.63</v>
      </c>
      <c r="DG510">
        <f t="shared" si="226"/>
        <v>0</v>
      </c>
      <c r="DH510">
        <f t="shared" si="225"/>
        <v>0</v>
      </c>
      <c r="DI510">
        <f t="shared" si="188"/>
        <v>0</v>
      </c>
      <c r="DJ510">
        <f>DF510</f>
        <v>2753.63</v>
      </c>
      <c r="DK510">
        <v>0</v>
      </c>
      <c r="DL510" t="s">
        <v>3</v>
      </c>
      <c r="DM510">
        <v>0</v>
      </c>
      <c r="DN510" t="s">
        <v>3</v>
      </c>
      <c r="DO510">
        <v>0</v>
      </c>
    </row>
    <row r="511" spans="1:119" x14ac:dyDescent="0.2">
      <c r="A511">
        <f>ROW(Source!A343)</f>
        <v>343</v>
      </c>
      <c r="B511">
        <v>55929113</v>
      </c>
      <c r="C511">
        <v>55930399</v>
      </c>
      <c r="D511">
        <v>55461791</v>
      </c>
      <c r="E511">
        <v>1</v>
      </c>
      <c r="F511">
        <v>1</v>
      </c>
      <c r="G511">
        <v>1081</v>
      </c>
      <c r="H511">
        <v>3</v>
      </c>
      <c r="I511" t="s">
        <v>868</v>
      </c>
      <c r="J511" t="s">
        <v>869</v>
      </c>
      <c r="K511" t="s">
        <v>870</v>
      </c>
      <c r="L511">
        <v>1355</v>
      </c>
      <c r="N511">
        <v>1010</v>
      </c>
      <c r="O511" t="s">
        <v>60</v>
      </c>
      <c r="P511" t="s">
        <v>60</v>
      </c>
      <c r="Q511">
        <v>100</v>
      </c>
      <c r="W511">
        <v>0</v>
      </c>
      <c r="X511">
        <v>-429645653</v>
      </c>
      <c r="Y511">
        <f>(AT511*1)</f>
        <v>2.1419999999999999</v>
      </c>
      <c r="AA511">
        <v>10.6</v>
      </c>
      <c r="AB511">
        <v>0</v>
      </c>
      <c r="AC511">
        <v>0</v>
      </c>
      <c r="AD511">
        <v>0</v>
      </c>
      <c r="AE511">
        <v>10.6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-2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2.1419999999999999</v>
      </c>
      <c r="AU511" t="s">
        <v>62</v>
      </c>
      <c r="AV511">
        <v>0</v>
      </c>
      <c r="AW511">
        <v>2</v>
      </c>
      <c r="AX511">
        <v>55930404</v>
      </c>
      <c r="AY511">
        <v>1</v>
      </c>
      <c r="AZ511">
        <v>0</v>
      </c>
      <c r="BA511">
        <v>593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V511">
        <v>0</v>
      </c>
      <c r="CW511">
        <v>0</v>
      </c>
      <c r="CX511">
        <f>ROUND(Y511*Source!I343,9)</f>
        <v>100.8882</v>
      </c>
      <c r="CY511">
        <f>AA511</f>
        <v>10.6</v>
      </c>
      <c r="CZ511">
        <f>AE511</f>
        <v>10.6</v>
      </c>
      <c r="DA511">
        <f>AI511</f>
        <v>1</v>
      </c>
      <c r="DB511">
        <f>ROUND((ROUND(AT511*CZ511,2)*1),6)</f>
        <v>22.71</v>
      </c>
      <c r="DC511">
        <f>ROUND((ROUND(AT511*AG511,2)*1),6)</f>
        <v>0</v>
      </c>
      <c r="DD511" t="s">
        <v>3</v>
      </c>
      <c r="DE511" t="s">
        <v>3</v>
      </c>
      <c r="DF511">
        <f t="shared" si="227"/>
        <v>1069.4100000000001</v>
      </c>
      <c r="DG511">
        <f t="shared" si="226"/>
        <v>0</v>
      </c>
      <c r="DH511">
        <f t="shared" si="225"/>
        <v>0</v>
      </c>
      <c r="DI511">
        <f t="shared" si="188"/>
        <v>0</v>
      </c>
      <c r="DJ511">
        <f>DF511</f>
        <v>1069.4100000000001</v>
      </c>
      <c r="DK511">
        <v>0</v>
      </c>
      <c r="DL511" t="s">
        <v>3</v>
      </c>
      <c r="DM511">
        <v>0</v>
      </c>
      <c r="DN511" t="s">
        <v>3</v>
      </c>
      <c r="DO511">
        <v>0</v>
      </c>
    </row>
    <row r="512" spans="1:119" x14ac:dyDescent="0.2">
      <c r="A512">
        <f>ROW(Source!A343)</f>
        <v>343</v>
      </c>
      <c r="B512">
        <v>55929113</v>
      </c>
      <c r="C512">
        <v>55930399</v>
      </c>
      <c r="D512">
        <v>55482203</v>
      </c>
      <c r="E512">
        <v>1</v>
      </c>
      <c r="F512">
        <v>1</v>
      </c>
      <c r="G512">
        <v>1081</v>
      </c>
      <c r="H512">
        <v>3</v>
      </c>
      <c r="I512" t="s">
        <v>871</v>
      </c>
      <c r="J512" t="s">
        <v>872</v>
      </c>
      <c r="K512" t="s">
        <v>873</v>
      </c>
      <c r="L512">
        <v>1356</v>
      </c>
      <c r="N512">
        <v>1010</v>
      </c>
      <c r="O512" t="s">
        <v>399</v>
      </c>
      <c r="P512" t="s">
        <v>399</v>
      </c>
      <c r="Q512">
        <v>1000</v>
      </c>
      <c r="W512">
        <v>0</v>
      </c>
      <c r="X512">
        <v>474149623</v>
      </c>
      <c r="Y512">
        <f>(AT512*1)</f>
        <v>1.7000000000000001E-2</v>
      </c>
      <c r="AA512">
        <v>226.66</v>
      </c>
      <c r="AB512">
        <v>0</v>
      </c>
      <c r="AC512">
        <v>0</v>
      </c>
      <c r="AD512">
        <v>0</v>
      </c>
      <c r="AE512">
        <v>226.66</v>
      </c>
      <c r="AF512">
        <v>0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-2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1.7000000000000001E-2</v>
      </c>
      <c r="AU512" t="s">
        <v>62</v>
      </c>
      <c r="AV512">
        <v>0</v>
      </c>
      <c r="AW512">
        <v>2</v>
      </c>
      <c r="AX512">
        <v>55930405</v>
      </c>
      <c r="AY512">
        <v>1</v>
      </c>
      <c r="AZ512">
        <v>0</v>
      </c>
      <c r="BA512">
        <v>594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v>0</v>
      </c>
      <c r="CX512">
        <f>ROUND(Y512*Source!I343,9)</f>
        <v>0.80069999999999997</v>
      </c>
      <c r="CY512">
        <f>AA512</f>
        <v>226.66</v>
      </c>
      <c r="CZ512">
        <f>AE512</f>
        <v>226.66</v>
      </c>
      <c r="DA512">
        <f>AI512</f>
        <v>1</v>
      </c>
      <c r="DB512">
        <f>ROUND((ROUND(AT512*CZ512,2)*1),6)</f>
        <v>3.85</v>
      </c>
      <c r="DC512">
        <f>ROUND((ROUND(AT512*AG512,2)*1),6)</f>
        <v>0</v>
      </c>
      <c r="DD512" t="s">
        <v>3</v>
      </c>
      <c r="DE512" t="s">
        <v>3</v>
      </c>
      <c r="DF512">
        <f t="shared" si="227"/>
        <v>181.49</v>
      </c>
      <c r="DG512">
        <f t="shared" si="226"/>
        <v>0</v>
      </c>
      <c r="DH512">
        <f t="shared" si="225"/>
        <v>0</v>
      </c>
      <c r="DI512">
        <f t="shared" si="188"/>
        <v>0</v>
      </c>
      <c r="DJ512">
        <f>DF512</f>
        <v>181.49</v>
      </c>
      <c r="DK512">
        <v>0</v>
      </c>
      <c r="DL512" t="s">
        <v>3</v>
      </c>
      <c r="DM512">
        <v>0</v>
      </c>
      <c r="DN512" t="s">
        <v>3</v>
      </c>
      <c r="DO512">
        <v>0</v>
      </c>
    </row>
    <row r="513" spans="1:119" x14ac:dyDescent="0.2">
      <c r="A513">
        <f>ROW(Source!A343)</f>
        <v>343</v>
      </c>
      <c r="B513">
        <v>55929113</v>
      </c>
      <c r="C513">
        <v>55930399</v>
      </c>
      <c r="D513">
        <v>55481977</v>
      </c>
      <c r="E513">
        <v>1</v>
      </c>
      <c r="F513">
        <v>1</v>
      </c>
      <c r="G513">
        <v>1081</v>
      </c>
      <c r="H513">
        <v>3</v>
      </c>
      <c r="I513" t="s">
        <v>874</v>
      </c>
      <c r="J513" t="s">
        <v>875</v>
      </c>
      <c r="K513" t="s">
        <v>876</v>
      </c>
      <c r="L513">
        <v>1355</v>
      </c>
      <c r="N513">
        <v>1010</v>
      </c>
      <c r="O513" t="s">
        <v>60</v>
      </c>
      <c r="P513" t="s">
        <v>60</v>
      </c>
      <c r="Q513">
        <v>100</v>
      </c>
      <c r="W513">
        <v>0</v>
      </c>
      <c r="X513">
        <v>1356827684</v>
      </c>
      <c r="Y513">
        <f>(AT513*1)</f>
        <v>0.17</v>
      </c>
      <c r="AA513">
        <v>26.71</v>
      </c>
      <c r="AB513">
        <v>0</v>
      </c>
      <c r="AC513">
        <v>0</v>
      </c>
      <c r="AD513">
        <v>0</v>
      </c>
      <c r="AE513">
        <v>26.71</v>
      </c>
      <c r="AF513">
        <v>0</v>
      </c>
      <c r="AG513">
        <v>0</v>
      </c>
      <c r="AH513">
        <v>0</v>
      </c>
      <c r="AI513">
        <v>1</v>
      </c>
      <c r="AJ513">
        <v>1</v>
      </c>
      <c r="AK513">
        <v>1</v>
      </c>
      <c r="AL513">
        <v>1</v>
      </c>
      <c r="AM513">
        <v>-2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0.17</v>
      </c>
      <c r="AU513" t="s">
        <v>62</v>
      </c>
      <c r="AV513">
        <v>0</v>
      </c>
      <c r="AW513">
        <v>2</v>
      </c>
      <c r="AX513">
        <v>55930406</v>
      </c>
      <c r="AY513">
        <v>1</v>
      </c>
      <c r="AZ513">
        <v>0</v>
      </c>
      <c r="BA513">
        <v>595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V513">
        <v>0</v>
      </c>
      <c r="CW513">
        <v>0</v>
      </c>
      <c r="CX513">
        <f>ROUND(Y513*Source!I343,9)</f>
        <v>8.0069999999999997</v>
      </c>
      <c r="CY513">
        <f>AA513</f>
        <v>26.71</v>
      </c>
      <c r="CZ513">
        <f>AE513</f>
        <v>26.71</v>
      </c>
      <c r="DA513">
        <f>AI513</f>
        <v>1</v>
      </c>
      <c r="DB513">
        <f>ROUND((ROUND(AT513*CZ513,2)*1),6)</f>
        <v>4.54</v>
      </c>
      <c r="DC513">
        <f>ROUND((ROUND(AT513*AG513,2)*1),6)</f>
        <v>0</v>
      </c>
      <c r="DD513" t="s">
        <v>3</v>
      </c>
      <c r="DE513" t="s">
        <v>3</v>
      </c>
      <c r="DF513">
        <f t="shared" si="227"/>
        <v>213.87</v>
      </c>
      <c r="DG513">
        <f t="shared" si="226"/>
        <v>0</v>
      </c>
      <c r="DH513">
        <f t="shared" si="225"/>
        <v>0</v>
      </c>
      <c r="DI513">
        <f t="shared" ref="DI513:DI576" si="228">ROUND(ROUND(AH513,2)*CX513,2)</f>
        <v>0</v>
      </c>
      <c r="DJ513">
        <f>DF513</f>
        <v>213.87</v>
      </c>
      <c r="DK513">
        <v>0</v>
      </c>
      <c r="DL513" t="s">
        <v>3</v>
      </c>
      <c r="DM513">
        <v>0</v>
      </c>
      <c r="DN513" t="s">
        <v>3</v>
      </c>
      <c r="DO513">
        <v>0</v>
      </c>
    </row>
    <row r="514" spans="1:119" x14ac:dyDescent="0.2">
      <c r="A514">
        <f>ROW(Source!A343)</f>
        <v>343</v>
      </c>
      <c r="B514">
        <v>55929113</v>
      </c>
      <c r="C514">
        <v>55930399</v>
      </c>
      <c r="D514">
        <v>55469271</v>
      </c>
      <c r="E514">
        <v>1</v>
      </c>
      <c r="F514">
        <v>1</v>
      </c>
      <c r="G514">
        <v>1081</v>
      </c>
      <c r="H514">
        <v>3</v>
      </c>
      <c r="I514" t="s">
        <v>877</v>
      </c>
      <c r="J514" t="s">
        <v>878</v>
      </c>
      <c r="K514" t="s">
        <v>879</v>
      </c>
      <c r="L514">
        <v>1354</v>
      </c>
      <c r="N514">
        <v>1010</v>
      </c>
      <c r="O514" t="s">
        <v>268</v>
      </c>
      <c r="P514" t="s">
        <v>268</v>
      </c>
      <c r="Q514">
        <v>1</v>
      </c>
      <c r="W514">
        <v>0</v>
      </c>
      <c r="X514">
        <v>1339646332</v>
      </c>
      <c r="Y514">
        <f>(AT514*1)</f>
        <v>0.161</v>
      </c>
      <c r="AA514">
        <v>14.56</v>
      </c>
      <c r="AB514">
        <v>0</v>
      </c>
      <c r="AC514">
        <v>0</v>
      </c>
      <c r="AD514">
        <v>0</v>
      </c>
      <c r="AE514">
        <v>14.56</v>
      </c>
      <c r="AF514">
        <v>0</v>
      </c>
      <c r="AG514">
        <v>0</v>
      </c>
      <c r="AH514">
        <v>0</v>
      </c>
      <c r="AI514">
        <v>1</v>
      </c>
      <c r="AJ514">
        <v>1</v>
      </c>
      <c r="AK514">
        <v>1</v>
      </c>
      <c r="AL514">
        <v>1</v>
      </c>
      <c r="AM514">
        <v>-2</v>
      </c>
      <c r="AN514">
        <v>0</v>
      </c>
      <c r="AO514">
        <v>1</v>
      </c>
      <c r="AP514">
        <v>1</v>
      </c>
      <c r="AQ514">
        <v>0</v>
      </c>
      <c r="AR514">
        <v>0</v>
      </c>
      <c r="AS514" t="s">
        <v>3</v>
      </c>
      <c r="AT514">
        <v>0.161</v>
      </c>
      <c r="AU514" t="s">
        <v>62</v>
      </c>
      <c r="AV514">
        <v>0</v>
      </c>
      <c r="AW514">
        <v>2</v>
      </c>
      <c r="AX514">
        <v>55930407</v>
      </c>
      <c r="AY514">
        <v>1</v>
      </c>
      <c r="AZ514">
        <v>0</v>
      </c>
      <c r="BA514">
        <v>596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V514">
        <v>0</v>
      </c>
      <c r="CW514">
        <v>0</v>
      </c>
      <c r="CX514">
        <f>ROUND(Y514*Source!I343,9)</f>
        <v>7.5831</v>
      </c>
      <c r="CY514">
        <f>AA514</f>
        <v>14.56</v>
      </c>
      <c r="CZ514">
        <f>AE514</f>
        <v>14.56</v>
      </c>
      <c r="DA514">
        <f>AI514</f>
        <v>1</v>
      </c>
      <c r="DB514">
        <f>ROUND((ROUND(AT514*CZ514,2)*1),6)</f>
        <v>2.34</v>
      </c>
      <c r="DC514">
        <f>ROUND((ROUND(AT514*AG514,2)*1),6)</f>
        <v>0</v>
      </c>
      <c r="DD514" t="s">
        <v>3</v>
      </c>
      <c r="DE514" t="s">
        <v>3</v>
      </c>
      <c r="DF514">
        <f t="shared" si="227"/>
        <v>110.41</v>
      </c>
      <c r="DG514">
        <f t="shared" si="226"/>
        <v>0</v>
      </c>
      <c r="DH514">
        <f t="shared" si="225"/>
        <v>0</v>
      </c>
      <c r="DI514">
        <f t="shared" si="228"/>
        <v>0</v>
      </c>
      <c r="DJ514">
        <f>DF514</f>
        <v>110.41</v>
      </c>
      <c r="DK514">
        <v>0</v>
      </c>
      <c r="DL514" t="s">
        <v>3</v>
      </c>
      <c r="DM514">
        <v>0</v>
      </c>
      <c r="DN514" t="s">
        <v>3</v>
      </c>
      <c r="DO514">
        <v>0</v>
      </c>
    </row>
    <row r="515" spans="1:119" x14ac:dyDescent="0.2">
      <c r="A515">
        <f>ROW(Source!A344)</f>
        <v>344</v>
      </c>
      <c r="B515">
        <v>55929115</v>
      </c>
      <c r="C515">
        <v>55930399</v>
      </c>
      <c r="D515">
        <v>55424304</v>
      </c>
      <c r="E515">
        <v>1081</v>
      </c>
      <c r="F515">
        <v>1</v>
      </c>
      <c r="G515">
        <v>1081</v>
      </c>
      <c r="H515">
        <v>1</v>
      </c>
      <c r="I515" t="s">
        <v>651</v>
      </c>
      <c r="J515" t="s">
        <v>3</v>
      </c>
      <c r="K515" t="s">
        <v>652</v>
      </c>
      <c r="L515">
        <v>1191</v>
      </c>
      <c r="N515">
        <v>1013</v>
      </c>
      <c r="O515" t="s">
        <v>653</v>
      </c>
      <c r="P515" t="s">
        <v>653</v>
      </c>
      <c r="Q515">
        <v>1</v>
      </c>
      <c r="W515">
        <v>0</v>
      </c>
      <c r="X515">
        <v>476480486</v>
      </c>
      <c r="Y515">
        <f>(AT515*1.2)</f>
        <v>19.920000000000002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1</v>
      </c>
      <c r="AK515">
        <v>1</v>
      </c>
      <c r="AL515">
        <v>1</v>
      </c>
      <c r="AM515">
        <v>5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16.600000000000001</v>
      </c>
      <c r="AU515" t="s">
        <v>63</v>
      </c>
      <c r="AV515">
        <v>1</v>
      </c>
      <c r="AW515">
        <v>2</v>
      </c>
      <c r="AX515">
        <v>55930400</v>
      </c>
      <c r="AY515">
        <v>1</v>
      </c>
      <c r="AZ515">
        <v>0</v>
      </c>
      <c r="BA515">
        <v>600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U515">
        <f>ROUND(AT515*Source!I344*AH515*AL515,2)</f>
        <v>0</v>
      </c>
      <c r="CV515">
        <f>ROUND(Y515*Source!I344,9)</f>
        <v>938.23199999999997</v>
      </c>
      <c r="CW515">
        <v>0</v>
      </c>
      <c r="CX515">
        <f>ROUND(Y515*Source!I344,9)</f>
        <v>938.23199999999997</v>
      </c>
      <c r="CY515">
        <f>AD515</f>
        <v>0</v>
      </c>
      <c r="CZ515">
        <f>AH515</f>
        <v>0</v>
      </c>
      <c r="DA515">
        <f>AL515</f>
        <v>1</v>
      </c>
      <c r="DB515">
        <f>ROUND((ROUND(AT515*CZ515,2)*1.2),6)</f>
        <v>0</v>
      </c>
      <c r="DC515">
        <f>ROUND((ROUND(AT515*AG515,2)*1.2),6)</f>
        <v>0</v>
      </c>
      <c r="DD515" t="s">
        <v>3</v>
      </c>
      <c r="DE515" t="s">
        <v>3</v>
      </c>
      <c r="DF515">
        <f t="shared" si="227"/>
        <v>0</v>
      </c>
      <c r="DG515">
        <f t="shared" si="226"/>
        <v>0</v>
      </c>
      <c r="DH515">
        <f t="shared" si="225"/>
        <v>0</v>
      </c>
      <c r="DI515">
        <f t="shared" si="228"/>
        <v>0</v>
      </c>
      <c r="DJ515">
        <f>DI515</f>
        <v>0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">
      <c r="A516">
        <f>ROW(Source!A344)</f>
        <v>344</v>
      </c>
      <c r="B516">
        <v>55929115</v>
      </c>
      <c r="C516">
        <v>55930399</v>
      </c>
      <c r="D516">
        <v>55490263</v>
      </c>
      <c r="E516">
        <v>1</v>
      </c>
      <c r="F516">
        <v>1</v>
      </c>
      <c r="G516">
        <v>1081</v>
      </c>
      <c r="H516">
        <v>2</v>
      </c>
      <c r="I516" t="s">
        <v>722</v>
      </c>
      <c r="J516" t="s">
        <v>723</v>
      </c>
      <c r="K516" t="s">
        <v>724</v>
      </c>
      <c r="L516">
        <v>1368</v>
      </c>
      <c r="N516">
        <v>1011</v>
      </c>
      <c r="O516" t="s">
        <v>657</v>
      </c>
      <c r="P516" t="s">
        <v>657</v>
      </c>
      <c r="Q516">
        <v>1</v>
      </c>
      <c r="W516">
        <v>0</v>
      </c>
      <c r="X516">
        <v>-1895752648</v>
      </c>
      <c r="Y516">
        <f>(AT516*1.2)</f>
        <v>1.38</v>
      </c>
      <c r="AA516">
        <v>0</v>
      </c>
      <c r="AB516">
        <v>7.71</v>
      </c>
      <c r="AC516">
        <v>0</v>
      </c>
      <c r="AD516">
        <v>0</v>
      </c>
      <c r="AE516">
        <v>0</v>
      </c>
      <c r="AF516">
        <v>0.77</v>
      </c>
      <c r="AG516">
        <v>0</v>
      </c>
      <c r="AH516">
        <v>0</v>
      </c>
      <c r="AI516">
        <v>1</v>
      </c>
      <c r="AJ516">
        <v>9.56</v>
      </c>
      <c r="AK516">
        <v>1</v>
      </c>
      <c r="AL516">
        <v>1</v>
      </c>
      <c r="AM516">
        <v>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1.1499999999999999</v>
      </c>
      <c r="AU516" t="s">
        <v>63</v>
      </c>
      <c r="AV516">
        <v>0</v>
      </c>
      <c r="AW516">
        <v>2</v>
      </c>
      <c r="AX516">
        <v>55930401</v>
      </c>
      <c r="AY516">
        <v>1</v>
      </c>
      <c r="AZ516">
        <v>0</v>
      </c>
      <c r="BA516">
        <v>601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f>ROUND(Y516*Source!I344*DO516,9)</f>
        <v>0</v>
      </c>
      <c r="CX516">
        <f>ROUND(Y516*Source!I344,9)</f>
        <v>64.998000000000005</v>
      </c>
      <c r="CY516">
        <f>AB516</f>
        <v>7.71</v>
      </c>
      <c r="CZ516">
        <f>AF516</f>
        <v>0.77</v>
      </c>
      <c r="DA516">
        <f>AJ516</f>
        <v>9.56</v>
      </c>
      <c r="DB516">
        <f>ROUND((ROUND(AT516*CZ516,2)*1.2),6)</f>
        <v>1.0680000000000001</v>
      </c>
      <c r="DC516">
        <f>ROUND((ROUND(AT516*AG516,2)*1.2),6)</f>
        <v>0</v>
      </c>
      <c r="DD516" t="s">
        <v>3</v>
      </c>
      <c r="DE516" t="s">
        <v>3</v>
      </c>
      <c r="DF516">
        <f t="shared" si="227"/>
        <v>0</v>
      </c>
      <c r="DG516">
        <f>ROUND(ROUND(AF516*AJ516,2)*CX516,2)</f>
        <v>478.39</v>
      </c>
      <c r="DH516">
        <f t="shared" si="225"/>
        <v>0</v>
      </c>
      <c r="DI516">
        <f t="shared" si="228"/>
        <v>0</v>
      </c>
      <c r="DJ516">
        <f>DG516</f>
        <v>478.39</v>
      </c>
      <c r="DK516">
        <v>0</v>
      </c>
      <c r="DL516" t="s">
        <v>3</v>
      </c>
      <c r="DM516">
        <v>0</v>
      </c>
      <c r="DN516" t="s">
        <v>3</v>
      </c>
      <c r="DO516">
        <v>0</v>
      </c>
    </row>
    <row r="517" spans="1:119" x14ac:dyDescent="0.2">
      <c r="A517">
        <f>ROW(Source!A344)</f>
        <v>344</v>
      </c>
      <c r="B517">
        <v>55929115</v>
      </c>
      <c r="C517">
        <v>55930399</v>
      </c>
      <c r="D517">
        <v>55490296</v>
      </c>
      <c r="E517">
        <v>1</v>
      </c>
      <c r="F517">
        <v>1</v>
      </c>
      <c r="G517">
        <v>1081</v>
      </c>
      <c r="H517">
        <v>2</v>
      </c>
      <c r="I517" t="s">
        <v>735</v>
      </c>
      <c r="J517" t="s">
        <v>736</v>
      </c>
      <c r="K517" t="s">
        <v>737</v>
      </c>
      <c r="L517">
        <v>1368</v>
      </c>
      <c r="N517">
        <v>1011</v>
      </c>
      <c r="O517" t="s">
        <v>657</v>
      </c>
      <c r="P517" t="s">
        <v>657</v>
      </c>
      <c r="Q517">
        <v>1</v>
      </c>
      <c r="W517">
        <v>0</v>
      </c>
      <c r="X517">
        <v>-643591644</v>
      </c>
      <c r="Y517">
        <f>(AT517*1.2)</f>
        <v>2.16</v>
      </c>
      <c r="AA517">
        <v>0</v>
      </c>
      <c r="AB517">
        <v>4.75</v>
      </c>
      <c r="AC517">
        <v>0</v>
      </c>
      <c r="AD517">
        <v>0</v>
      </c>
      <c r="AE517">
        <v>0</v>
      </c>
      <c r="AF517">
        <v>0.47</v>
      </c>
      <c r="AG517">
        <v>0</v>
      </c>
      <c r="AH517">
        <v>0</v>
      </c>
      <c r="AI517">
        <v>1</v>
      </c>
      <c r="AJ517">
        <v>9.66</v>
      </c>
      <c r="AK517">
        <v>1</v>
      </c>
      <c r="AL517">
        <v>1</v>
      </c>
      <c r="AM517">
        <v>2</v>
      </c>
      <c r="AN517">
        <v>0</v>
      </c>
      <c r="AO517">
        <v>1</v>
      </c>
      <c r="AP517">
        <v>1</v>
      </c>
      <c r="AQ517">
        <v>0</v>
      </c>
      <c r="AR517">
        <v>0</v>
      </c>
      <c r="AS517" t="s">
        <v>3</v>
      </c>
      <c r="AT517">
        <v>1.8</v>
      </c>
      <c r="AU517" t="s">
        <v>63</v>
      </c>
      <c r="AV517">
        <v>0</v>
      </c>
      <c r="AW517">
        <v>2</v>
      </c>
      <c r="AX517">
        <v>55930402</v>
      </c>
      <c r="AY517">
        <v>1</v>
      </c>
      <c r="AZ517">
        <v>0</v>
      </c>
      <c r="BA517">
        <v>602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V517">
        <v>0</v>
      </c>
      <c r="CW517">
        <f>ROUND(Y517*Source!I344*DO517,9)</f>
        <v>0</v>
      </c>
      <c r="CX517">
        <f>ROUND(Y517*Source!I344,9)</f>
        <v>101.736</v>
      </c>
      <c r="CY517">
        <f>AB517</f>
        <v>4.75</v>
      </c>
      <c r="CZ517">
        <f>AF517</f>
        <v>0.47</v>
      </c>
      <c r="DA517">
        <f>AJ517</f>
        <v>9.66</v>
      </c>
      <c r="DB517">
        <f>ROUND((ROUND(AT517*CZ517,2)*1.2),6)</f>
        <v>1.02</v>
      </c>
      <c r="DC517">
        <f>ROUND((ROUND(AT517*AG517,2)*1.2),6)</f>
        <v>0</v>
      </c>
      <c r="DD517" t="s">
        <v>3</v>
      </c>
      <c r="DE517" t="s">
        <v>3</v>
      </c>
      <c r="DF517">
        <f t="shared" si="227"/>
        <v>0</v>
      </c>
      <c r="DG517">
        <f>ROUND(ROUND(AF517*AJ517,2)*CX517,2)</f>
        <v>461.88</v>
      </c>
      <c r="DH517">
        <f t="shared" si="225"/>
        <v>0</v>
      </c>
      <c r="DI517">
        <f t="shared" si="228"/>
        <v>0</v>
      </c>
      <c r="DJ517">
        <f>DG517</f>
        <v>461.88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">
      <c r="A518">
        <f>ROW(Source!A344)</f>
        <v>344</v>
      </c>
      <c r="B518">
        <v>55929115</v>
      </c>
      <c r="C518">
        <v>55930399</v>
      </c>
      <c r="D518">
        <v>55460960</v>
      </c>
      <c r="E518">
        <v>1</v>
      </c>
      <c r="F518">
        <v>1</v>
      </c>
      <c r="G518">
        <v>1081</v>
      </c>
      <c r="H518">
        <v>3</v>
      </c>
      <c r="I518" t="s">
        <v>825</v>
      </c>
      <c r="J518" t="s">
        <v>826</v>
      </c>
      <c r="K518" t="s">
        <v>827</v>
      </c>
      <c r="L518">
        <v>1348</v>
      </c>
      <c r="N518">
        <v>1009</v>
      </c>
      <c r="O518" t="s">
        <v>538</v>
      </c>
      <c r="P518" t="s">
        <v>538</v>
      </c>
      <c r="Q518">
        <v>1000</v>
      </c>
      <c r="W518">
        <v>0</v>
      </c>
      <c r="X518">
        <v>-260579272</v>
      </c>
      <c r="Y518">
        <f>(AT518*1)</f>
        <v>1E-3</v>
      </c>
      <c r="AA518">
        <v>136220.14000000001</v>
      </c>
      <c r="AB518">
        <v>0</v>
      </c>
      <c r="AC518">
        <v>0</v>
      </c>
      <c r="AD518">
        <v>0</v>
      </c>
      <c r="AE518">
        <v>58463.58</v>
      </c>
      <c r="AF518">
        <v>0</v>
      </c>
      <c r="AG518">
        <v>0</v>
      </c>
      <c r="AH518">
        <v>0</v>
      </c>
      <c r="AI518">
        <v>2.33</v>
      </c>
      <c r="AJ518">
        <v>1</v>
      </c>
      <c r="AK518">
        <v>1</v>
      </c>
      <c r="AL518">
        <v>1</v>
      </c>
      <c r="AM518">
        <v>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1E-3</v>
      </c>
      <c r="AU518" t="s">
        <v>62</v>
      </c>
      <c r="AV518">
        <v>0</v>
      </c>
      <c r="AW518">
        <v>2</v>
      </c>
      <c r="AX518">
        <v>55930403</v>
      </c>
      <c r="AY518">
        <v>1</v>
      </c>
      <c r="AZ518">
        <v>0</v>
      </c>
      <c r="BA518">
        <v>603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v>0</v>
      </c>
      <c r="CX518">
        <f>ROUND(Y518*Source!I344,9)</f>
        <v>4.7100000000000003E-2</v>
      </c>
      <c r="CY518">
        <f>AA518</f>
        <v>136220.14000000001</v>
      </c>
      <c r="CZ518">
        <f>AE518</f>
        <v>58463.58</v>
      </c>
      <c r="DA518">
        <f>AI518</f>
        <v>2.33</v>
      </c>
      <c r="DB518">
        <f>ROUND((ROUND(AT518*CZ518,2)*1),6)</f>
        <v>58.46</v>
      </c>
      <c r="DC518">
        <f>ROUND((ROUND(AT518*AG518,2)*1),6)</f>
        <v>0</v>
      </c>
      <c r="DD518" t="s">
        <v>3</v>
      </c>
      <c r="DE518" t="s">
        <v>3</v>
      </c>
      <c r="DF518">
        <f>ROUND(ROUND(AE518*AI518,2)*CX518,2)</f>
        <v>6415.97</v>
      </c>
      <c r="DG518">
        <f t="shared" ref="DG518:DG534" si="229">ROUND(ROUND(AF518,2)*CX518,2)</f>
        <v>0</v>
      </c>
      <c r="DH518">
        <f t="shared" si="225"/>
        <v>0</v>
      </c>
      <c r="DI518">
        <f t="shared" si="228"/>
        <v>0</v>
      </c>
      <c r="DJ518">
        <f>DF518</f>
        <v>6415.97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">
      <c r="A519">
        <f>ROW(Source!A344)</f>
        <v>344</v>
      </c>
      <c r="B519">
        <v>55929115</v>
      </c>
      <c r="C519">
        <v>55930399</v>
      </c>
      <c r="D519">
        <v>55461791</v>
      </c>
      <c r="E519">
        <v>1</v>
      </c>
      <c r="F519">
        <v>1</v>
      </c>
      <c r="G519">
        <v>1081</v>
      </c>
      <c r="H519">
        <v>3</v>
      </c>
      <c r="I519" t="s">
        <v>868</v>
      </c>
      <c r="J519" t="s">
        <v>869</v>
      </c>
      <c r="K519" t="s">
        <v>870</v>
      </c>
      <c r="L519">
        <v>1355</v>
      </c>
      <c r="N519">
        <v>1010</v>
      </c>
      <c r="O519" t="s">
        <v>60</v>
      </c>
      <c r="P519" t="s">
        <v>60</v>
      </c>
      <c r="Q519">
        <v>100</v>
      </c>
      <c r="W519">
        <v>0</v>
      </c>
      <c r="X519">
        <v>-429645653</v>
      </c>
      <c r="Y519">
        <f>(AT519*1)</f>
        <v>2.1419999999999999</v>
      </c>
      <c r="AA519">
        <v>16.43</v>
      </c>
      <c r="AB519">
        <v>0</v>
      </c>
      <c r="AC519">
        <v>0</v>
      </c>
      <c r="AD519">
        <v>0</v>
      </c>
      <c r="AE519">
        <v>10.6</v>
      </c>
      <c r="AF519">
        <v>0</v>
      </c>
      <c r="AG519">
        <v>0</v>
      </c>
      <c r="AH519">
        <v>0</v>
      </c>
      <c r="AI519">
        <v>1.55</v>
      </c>
      <c r="AJ519">
        <v>1</v>
      </c>
      <c r="AK519">
        <v>1</v>
      </c>
      <c r="AL519">
        <v>1</v>
      </c>
      <c r="AM519">
        <v>2</v>
      </c>
      <c r="AN519">
        <v>0</v>
      </c>
      <c r="AO519">
        <v>1</v>
      </c>
      <c r="AP519">
        <v>1</v>
      </c>
      <c r="AQ519">
        <v>0</v>
      </c>
      <c r="AR519">
        <v>0</v>
      </c>
      <c r="AS519" t="s">
        <v>3</v>
      </c>
      <c r="AT519">
        <v>2.1419999999999999</v>
      </c>
      <c r="AU519" t="s">
        <v>62</v>
      </c>
      <c r="AV519">
        <v>0</v>
      </c>
      <c r="AW519">
        <v>2</v>
      </c>
      <c r="AX519">
        <v>55930404</v>
      </c>
      <c r="AY519">
        <v>1</v>
      </c>
      <c r="AZ519">
        <v>0</v>
      </c>
      <c r="BA519">
        <v>604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V519">
        <v>0</v>
      </c>
      <c r="CW519">
        <v>0</v>
      </c>
      <c r="CX519">
        <f>ROUND(Y519*Source!I344,9)</f>
        <v>100.8882</v>
      </c>
      <c r="CY519">
        <f>AA519</f>
        <v>16.43</v>
      </c>
      <c r="CZ519">
        <f>AE519</f>
        <v>10.6</v>
      </c>
      <c r="DA519">
        <f>AI519</f>
        <v>1.55</v>
      </c>
      <c r="DB519">
        <f>ROUND((ROUND(AT519*CZ519,2)*1),6)</f>
        <v>22.71</v>
      </c>
      <c r="DC519">
        <f>ROUND((ROUND(AT519*AG519,2)*1),6)</f>
        <v>0</v>
      </c>
      <c r="DD519" t="s">
        <v>3</v>
      </c>
      <c r="DE519" t="s">
        <v>3</v>
      </c>
      <c r="DF519">
        <f>ROUND(ROUND(AE519*AI519,2)*CX519,2)</f>
        <v>1657.59</v>
      </c>
      <c r="DG519">
        <f t="shared" si="229"/>
        <v>0</v>
      </c>
      <c r="DH519">
        <f t="shared" si="225"/>
        <v>0</v>
      </c>
      <c r="DI519">
        <f t="shared" si="228"/>
        <v>0</v>
      </c>
      <c r="DJ519">
        <f>DF519</f>
        <v>1657.59</v>
      </c>
      <c r="DK519">
        <v>0</v>
      </c>
      <c r="DL519" t="s">
        <v>3</v>
      </c>
      <c r="DM519">
        <v>0</v>
      </c>
      <c r="DN519" t="s">
        <v>3</v>
      </c>
      <c r="DO519">
        <v>0</v>
      </c>
    </row>
    <row r="520" spans="1:119" x14ac:dyDescent="0.2">
      <c r="A520">
        <f>ROW(Source!A344)</f>
        <v>344</v>
      </c>
      <c r="B520">
        <v>55929115</v>
      </c>
      <c r="C520">
        <v>55930399</v>
      </c>
      <c r="D520">
        <v>55482203</v>
      </c>
      <c r="E520">
        <v>1</v>
      </c>
      <c r="F520">
        <v>1</v>
      </c>
      <c r="G520">
        <v>1081</v>
      </c>
      <c r="H520">
        <v>3</v>
      </c>
      <c r="I520" t="s">
        <v>871</v>
      </c>
      <c r="J520" t="s">
        <v>872</v>
      </c>
      <c r="K520" t="s">
        <v>873</v>
      </c>
      <c r="L520">
        <v>1356</v>
      </c>
      <c r="N520">
        <v>1010</v>
      </c>
      <c r="O520" t="s">
        <v>399</v>
      </c>
      <c r="P520" t="s">
        <v>399</v>
      </c>
      <c r="Q520">
        <v>1000</v>
      </c>
      <c r="W520">
        <v>0</v>
      </c>
      <c r="X520">
        <v>474149623</v>
      </c>
      <c r="Y520">
        <f>(AT520*1)</f>
        <v>1.7000000000000001E-2</v>
      </c>
      <c r="AA520">
        <v>1527.69</v>
      </c>
      <c r="AB520">
        <v>0</v>
      </c>
      <c r="AC520">
        <v>0</v>
      </c>
      <c r="AD520">
        <v>0</v>
      </c>
      <c r="AE520">
        <v>226.66</v>
      </c>
      <c r="AF520">
        <v>0</v>
      </c>
      <c r="AG520">
        <v>0</v>
      </c>
      <c r="AH520">
        <v>0</v>
      </c>
      <c r="AI520">
        <v>6.74</v>
      </c>
      <c r="AJ520">
        <v>1</v>
      </c>
      <c r="AK520">
        <v>1</v>
      </c>
      <c r="AL520">
        <v>1</v>
      </c>
      <c r="AM520">
        <v>2</v>
      </c>
      <c r="AN520">
        <v>0</v>
      </c>
      <c r="AO520">
        <v>1</v>
      </c>
      <c r="AP520">
        <v>1</v>
      </c>
      <c r="AQ520">
        <v>0</v>
      </c>
      <c r="AR520">
        <v>0</v>
      </c>
      <c r="AS520" t="s">
        <v>3</v>
      </c>
      <c r="AT520">
        <v>1.7000000000000001E-2</v>
      </c>
      <c r="AU520" t="s">
        <v>62</v>
      </c>
      <c r="AV520">
        <v>0</v>
      </c>
      <c r="AW520">
        <v>2</v>
      </c>
      <c r="AX520">
        <v>55930405</v>
      </c>
      <c r="AY520">
        <v>1</v>
      </c>
      <c r="AZ520">
        <v>0</v>
      </c>
      <c r="BA520">
        <v>605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V520">
        <v>0</v>
      </c>
      <c r="CW520">
        <v>0</v>
      </c>
      <c r="CX520">
        <f>ROUND(Y520*Source!I344,9)</f>
        <v>0.80069999999999997</v>
      </c>
      <c r="CY520">
        <f>AA520</f>
        <v>1527.69</v>
      </c>
      <c r="CZ520">
        <f>AE520</f>
        <v>226.66</v>
      </c>
      <c r="DA520">
        <f>AI520</f>
        <v>6.74</v>
      </c>
      <c r="DB520">
        <f>ROUND((ROUND(AT520*CZ520,2)*1),6)</f>
        <v>3.85</v>
      </c>
      <c r="DC520">
        <f>ROUND((ROUND(AT520*AG520,2)*1),6)</f>
        <v>0</v>
      </c>
      <c r="DD520" t="s">
        <v>3</v>
      </c>
      <c r="DE520" t="s">
        <v>3</v>
      </c>
      <c r="DF520">
        <f>ROUND(ROUND(AE520*AI520,2)*CX520,2)</f>
        <v>1223.22</v>
      </c>
      <c r="DG520">
        <f t="shared" si="229"/>
        <v>0</v>
      </c>
      <c r="DH520">
        <f t="shared" si="225"/>
        <v>0</v>
      </c>
      <c r="DI520">
        <f t="shared" si="228"/>
        <v>0</v>
      </c>
      <c r="DJ520">
        <f>DF520</f>
        <v>1223.22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">
      <c r="A521">
        <f>ROW(Source!A344)</f>
        <v>344</v>
      </c>
      <c r="B521">
        <v>55929115</v>
      </c>
      <c r="C521">
        <v>55930399</v>
      </c>
      <c r="D521">
        <v>55481977</v>
      </c>
      <c r="E521">
        <v>1</v>
      </c>
      <c r="F521">
        <v>1</v>
      </c>
      <c r="G521">
        <v>1081</v>
      </c>
      <c r="H521">
        <v>3</v>
      </c>
      <c r="I521" t="s">
        <v>874</v>
      </c>
      <c r="J521" t="s">
        <v>875</v>
      </c>
      <c r="K521" t="s">
        <v>876</v>
      </c>
      <c r="L521">
        <v>1355</v>
      </c>
      <c r="N521">
        <v>1010</v>
      </c>
      <c r="O521" t="s">
        <v>60</v>
      </c>
      <c r="P521" t="s">
        <v>60</v>
      </c>
      <c r="Q521">
        <v>100</v>
      </c>
      <c r="W521">
        <v>0</v>
      </c>
      <c r="X521">
        <v>1356827684</v>
      </c>
      <c r="Y521">
        <f>(AT521*1)</f>
        <v>0.17</v>
      </c>
      <c r="AA521">
        <v>105.5</v>
      </c>
      <c r="AB521">
        <v>0</v>
      </c>
      <c r="AC521">
        <v>0</v>
      </c>
      <c r="AD521">
        <v>0</v>
      </c>
      <c r="AE521">
        <v>26.71</v>
      </c>
      <c r="AF521">
        <v>0</v>
      </c>
      <c r="AG521">
        <v>0</v>
      </c>
      <c r="AH521">
        <v>0</v>
      </c>
      <c r="AI521">
        <v>3.95</v>
      </c>
      <c r="AJ521">
        <v>1</v>
      </c>
      <c r="AK521">
        <v>1</v>
      </c>
      <c r="AL521">
        <v>1</v>
      </c>
      <c r="AM521">
        <v>2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0.17</v>
      </c>
      <c r="AU521" t="s">
        <v>62</v>
      </c>
      <c r="AV521">
        <v>0</v>
      </c>
      <c r="AW521">
        <v>2</v>
      </c>
      <c r="AX521">
        <v>55930406</v>
      </c>
      <c r="AY521">
        <v>1</v>
      </c>
      <c r="AZ521">
        <v>0</v>
      </c>
      <c r="BA521">
        <v>606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V521">
        <v>0</v>
      </c>
      <c r="CW521">
        <v>0</v>
      </c>
      <c r="CX521">
        <f>ROUND(Y521*Source!I344,9)</f>
        <v>8.0069999999999997</v>
      </c>
      <c r="CY521">
        <f>AA521</f>
        <v>105.5</v>
      </c>
      <c r="CZ521">
        <f>AE521</f>
        <v>26.71</v>
      </c>
      <c r="DA521">
        <f>AI521</f>
        <v>3.95</v>
      </c>
      <c r="DB521">
        <f>ROUND((ROUND(AT521*CZ521,2)*1),6)</f>
        <v>4.54</v>
      </c>
      <c r="DC521">
        <f>ROUND((ROUND(AT521*AG521,2)*1),6)</f>
        <v>0</v>
      </c>
      <c r="DD521" t="s">
        <v>3</v>
      </c>
      <c r="DE521" t="s">
        <v>3</v>
      </c>
      <c r="DF521">
        <f>ROUND(ROUND(AE521*AI521,2)*CX521,2)</f>
        <v>844.74</v>
      </c>
      <c r="DG521">
        <f t="shared" si="229"/>
        <v>0</v>
      </c>
      <c r="DH521">
        <f t="shared" si="225"/>
        <v>0</v>
      </c>
      <c r="DI521">
        <f t="shared" si="228"/>
        <v>0</v>
      </c>
      <c r="DJ521">
        <f>DF521</f>
        <v>844.74</v>
      </c>
      <c r="DK521">
        <v>0</v>
      </c>
      <c r="DL521" t="s">
        <v>3</v>
      </c>
      <c r="DM521">
        <v>0</v>
      </c>
      <c r="DN521" t="s">
        <v>3</v>
      </c>
      <c r="DO521">
        <v>0</v>
      </c>
    </row>
    <row r="522" spans="1:119" x14ac:dyDescent="0.2">
      <c r="A522">
        <f>ROW(Source!A344)</f>
        <v>344</v>
      </c>
      <c r="B522">
        <v>55929115</v>
      </c>
      <c r="C522">
        <v>55930399</v>
      </c>
      <c r="D522">
        <v>55469271</v>
      </c>
      <c r="E522">
        <v>1</v>
      </c>
      <c r="F522">
        <v>1</v>
      </c>
      <c r="G522">
        <v>1081</v>
      </c>
      <c r="H522">
        <v>3</v>
      </c>
      <c r="I522" t="s">
        <v>877</v>
      </c>
      <c r="J522" t="s">
        <v>878</v>
      </c>
      <c r="K522" t="s">
        <v>879</v>
      </c>
      <c r="L522">
        <v>1354</v>
      </c>
      <c r="N522">
        <v>1010</v>
      </c>
      <c r="O522" t="s">
        <v>268</v>
      </c>
      <c r="P522" t="s">
        <v>268</v>
      </c>
      <c r="Q522">
        <v>1</v>
      </c>
      <c r="W522">
        <v>0</v>
      </c>
      <c r="X522">
        <v>1339646332</v>
      </c>
      <c r="Y522">
        <f>(AT522*1)</f>
        <v>0.161</v>
      </c>
      <c r="AA522">
        <v>71.78</v>
      </c>
      <c r="AB522">
        <v>0</v>
      </c>
      <c r="AC522">
        <v>0</v>
      </c>
      <c r="AD522">
        <v>0</v>
      </c>
      <c r="AE522">
        <v>14.56</v>
      </c>
      <c r="AF522">
        <v>0</v>
      </c>
      <c r="AG522">
        <v>0</v>
      </c>
      <c r="AH522">
        <v>0</v>
      </c>
      <c r="AI522">
        <v>4.93</v>
      </c>
      <c r="AJ522">
        <v>1</v>
      </c>
      <c r="AK522">
        <v>1</v>
      </c>
      <c r="AL522">
        <v>1</v>
      </c>
      <c r="AM522">
        <v>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0.161</v>
      </c>
      <c r="AU522" t="s">
        <v>62</v>
      </c>
      <c r="AV522">
        <v>0</v>
      </c>
      <c r="AW522">
        <v>2</v>
      </c>
      <c r="AX522">
        <v>55930407</v>
      </c>
      <c r="AY522">
        <v>1</v>
      </c>
      <c r="AZ522">
        <v>0</v>
      </c>
      <c r="BA522">
        <v>607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v>0</v>
      </c>
      <c r="CX522">
        <f>ROUND(Y522*Source!I344,9)</f>
        <v>7.5831</v>
      </c>
      <c r="CY522">
        <f>AA522</f>
        <v>71.78</v>
      </c>
      <c r="CZ522">
        <f>AE522</f>
        <v>14.56</v>
      </c>
      <c r="DA522">
        <f>AI522</f>
        <v>4.93</v>
      </c>
      <c r="DB522">
        <f>ROUND((ROUND(AT522*CZ522,2)*1),6)</f>
        <v>2.34</v>
      </c>
      <c r="DC522">
        <f>ROUND((ROUND(AT522*AG522,2)*1),6)</f>
        <v>0</v>
      </c>
      <c r="DD522" t="s">
        <v>3</v>
      </c>
      <c r="DE522" t="s">
        <v>3</v>
      </c>
      <c r="DF522">
        <f>ROUND(ROUND(AE522*AI522,2)*CX522,2)</f>
        <v>544.30999999999995</v>
      </c>
      <c r="DG522">
        <f t="shared" si="229"/>
        <v>0</v>
      </c>
      <c r="DH522">
        <f t="shared" si="225"/>
        <v>0</v>
      </c>
      <c r="DI522">
        <f t="shared" si="228"/>
        <v>0</v>
      </c>
      <c r="DJ522">
        <f>DF522</f>
        <v>544.30999999999995</v>
      </c>
      <c r="DK522">
        <v>0</v>
      </c>
      <c r="DL522" t="s">
        <v>3</v>
      </c>
      <c r="DM522">
        <v>0</v>
      </c>
      <c r="DN522" t="s">
        <v>3</v>
      </c>
      <c r="DO522">
        <v>0</v>
      </c>
    </row>
    <row r="523" spans="1:119" x14ac:dyDescent="0.2">
      <c r="A523">
        <f>ROW(Source!A359)</f>
        <v>359</v>
      </c>
      <c r="B523">
        <v>55929113</v>
      </c>
      <c r="C523">
        <v>55930468</v>
      </c>
      <c r="D523">
        <v>55424304</v>
      </c>
      <c r="E523">
        <v>1081</v>
      </c>
      <c r="F523">
        <v>1</v>
      </c>
      <c r="G523">
        <v>1081</v>
      </c>
      <c r="H523">
        <v>1</v>
      </c>
      <c r="I523" t="s">
        <v>651</v>
      </c>
      <c r="J523" t="s">
        <v>3</v>
      </c>
      <c r="K523" t="s">
        <v>652</v>
      </c>
      <c r="L523">
        <v>1191</v>
      </c>
      <c r="N523">
        <v>1013</v>
      </c>
      <c r="O523" t="s">
        <v>653</v>
      </c>
      <c r="P523" t="s">
        <v>653</v>
      </c>
      <c r="Q523">
        <v>1</v>
      </c>
      <c r="W523">
        <v>0</v>
      </c>
      <c r="X523">
        <v>476480486</v>
      </c>
      <c r="Y523">
        <f>(AT523*1.2)</f>
        <v>24.84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1</v>
      </c>
      <c r="AK523">
        <v>1</v>
      </c>
      <c r="AL523">
        <v>1</v>
      </c>
      <c r="AM523">
        <v>-2</v>
      </c>
      <c r="AN523">
        <v>0</v>
      </c>
      <c r="AO523">
        <v>1</v>
      </c>
      <c r="AP523">
        <v>1</v>
      </c>
      <c r="AQ523">
        <v>0</v>
      </c>
      <c r="AR523">
        <v>0</v>
      </c>
      <c r="AS523" t="s">
        <v>3</v>
      </c>
      <c r="AT523">
        <v>20.7</v>
      </c>
      <c r="AU523" t="s">
        <v>63</v>
      </c>
      <c r="AV523">
        <v>1</v>
      </c>
      <c r="AW523">
        <v>2</v>
      </c>
      <c r="AX523">
        <v>55930469</v>
      </c>
      <c r="AY523">
        <v>1</v>
      </c>
      <c r="AZ523">
        <v>0</v>
      </c>
      <c r="BA523">
        <v>611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U523">
        <f>ROUND(AT523*Source!I359*AH523*AL523,2)</f>
        <v>0</v>
      </c>
      <c r="CV523">
        <f>ROUND(Y523*Source!I359,9)</f>
        <v>17.388000000000002</v>
      </c>
      <c r="CW523">
        <v>0</v>
      </c>
      <c r="CX523">
        <f>ROUND(Y523*Source!I359,9)</f>
        <v>17.388000000000002</v>
      </c>
      <c r="CY523">
        <f>AD523</f>
        <v>0</v>
      </c>
      <c r="CZ523">
        <f>AH523</f>
        <v>0</v>
      </c>
      <c r="DA523">
        <f>AL523</f>
        <v>1</v>
      </c>
      <c r="DB523">
        <f>ROUND((ROUND(AT523*CZ523,2)*1.2),6)</f>
        <v>0</v>
      </c>
      <c r="DC523">
        <f>ROUND((ROUND(AT523*AG523,2)*1.2),6)</f>
        <v>0</v>
      </c>
      <c r="DD523" t="s">
        <v>3</v>
      </c>
      <c r="DE523" t="s">
        <v>3</v>
      </c>
      <c r="DF523">
        <f t="shared" ref="DF523:DF537" si="230">ROUND(ROUND(AE523,2)*CX523,2)</f>
        <v>0</v>
      </c>
      <c r="DG523">
        <f t="shared" si="229"/>
        <v>0</v>
      </c>
      <c r="DH523">
        <f t="shared" si="225"/>
        <v>0</v>
      </c>
      <c r="DI523">
        <f t="shared" si="228"/>
        <v>0</v>
      </c>
      <c r="DJ523">
        <f>DI523</f>
        <v>0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">
      <c r="A524">
        <f>ROW(Source!A359)</f>
        <v>359</v>
      </c>
      <c r="B524">
        <v>55929113</v>
      </c>
      <c r="C524">
        <v>55930468</v>
      </c>
      <c r="D524">
        <v>55489910</v>
      </c>
      <c r="E524">
        <v>1</v>
      </c>
      <c r="F524">
        <v>1</v>
      </c>
      <c r="G524">
        <v>1081</v>
      </c>
      <c r="H524">
        <v>2</v>
      </c>
      <c r="I524" t="s">
        <v>880</v>
      </c>
      <c r="J524" t="s">
        <v>881</v>
      </c>
      <c r="K524" t="s">
        <v>882</v>
      </c>
      <c r="L524">
        <v>1368</v>
      </c>
      <c r="N524">
        <v>1011</v>
      </c>
      <c r="O524" t="s">
        <v>657</v>
      </c>
      <c r="P524" t="s">
        <v>657</v>
      </c>
      <c r="Q524">
        <v>1</v>
      </c>
      <c r="W524">
        <v>0</v>
      </c>
      <c r="X524">
        <v>1498588441</v>
      </c>
      <c r="Y524">
        <f>(AT524*1.2)</f>
        <v>2.7959999999999998</v>
      </c>
      <c r="AA524">
        <v>0</v>
      </c>
      <c r="AB524">
        <v>7.44</v>
      </c>
      <c r="AC524">
        <v>0</v>
      </c>
      <c r="AD524">
        <v>0</v>
      </c>
      <c r="AE524">
        <v>0</v>
      </c>
      <c r="AF524">
        <v>7.11</v>
      </c>
      <c r="AG524">
        <v>0</v>
      </c>
      <c r="AH524">
        <v>0</v>
      </c>
      <c r="AI524">
        <v>1</v>
      </c>
      <c r="AJ524">
        <v>1</v>
      </c>
      <c r="AK524">
        <v>1</v>
      </c>
      <c r="AL524">
        <v>1</v>
      </c>
      <c r="AM524">
        <v>-2</v>
      </c>
      <c r="AN524">
        <v>0</v>
      </c>
      <c r="AO524">
        <v>1</v>
      </c>
      <c r="AP524">
        <v>1</v>
      </c>
      <c r="AQ524">
        <v>0</v>
      </c>
      <c r="AR524">
        <v>0</v>
      </c>
      <c r="AS524" t="s">
        <v>3</v>
      </c>
      <c r="AT524">
        <v>2.33</v>
      </c>
      <c r="AU524" t="s">
        <v>63</v>
      </c>
      <c r="AV524">
        <v>0</v>
      </c>
      <c r="AW524">
        <v>2</v>
      </c>
      <c r="AX524">
        <v>55930470</v>
      </c>
      <c r="AY524">
        <v>1</v>
      </c>
      <c r="AZ524">
        <v>0</v>
      </c>
      <c r="BA524">
        <v>612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f>ROUND(Y524*Source!I359*DO524,9)</f>
        <v>0</v>
      </c>
      <c r="CX524">
        <f>ROUND(Y524*Source!I359,9)</f>
        <v>1.9572000000000001</v>
      </c>
      <c r="CY524">
        <f>AB524</f>
        <v>7.44</v>
      </c>
      <c r="CZ524">
        <f>AF524</f>
        <v>7.11</v>
      </c>
      <c r="DA524">
        <f>AJ524</f>
        <v>1</v>
      </c>
      <c r="DB524">
        <f>ROUND((ROUND(AT524*CZ524,2)*1.2),6)</f>
        <v>19.884</v>
      </c>
      <c r="DC524">
        <f>ROUND((ROUND(AT524*AG524,2)*1.2),6)</f>
        <v>0</v>
      </c>
      <c r="DD524" t="s">
        <v>3</v>
      </c>
      <c r="DE524" t="s">
        <v>3</v>
      </c>
      <c r="DF524">
        <f t="shared" si="230"/>
        <v>0</v>
      </c>
      <c r="DG524">
        <f t="shared" si="229"/>
        <v>13.92</v>
      </c>
      <c r="DH524">
        <f t="shared" si="225"/>
        <v>0</v>
      </c>
      <c r="DI524">
        <f t="shared" si="228"/>
        <v>0</v>
      </c>
      <c r="DJ524">
        <f>DG524</f>
        <v>13.92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">
      <c r="A525">
        <f>ROW(Source!A359)</f>
        <v>359</v>
      </c>
      <c r="B525">
        <v>55929113</v>
      </c>
      <c r="C525">
        <v>55930468</v>
      </c>
      <c r="D525">
        <v>55490209</v>
      </c>
      <c r="E525">
        <v>1</v>
      </c>
      <c r="F525">
        <v>1</v>
      </c>
      <c r="G525">
        <v>1081</v>
      </c>
      <c r="H525">
        <v>2</v>
      </c>
      <c r="I525" t="s">
        <v>694</v>
      </c>
      <c r="J525" t="s">
        <v>695</v>
      </c>
      <c r="K525" t="s">
        <v>696</v>
      </c>
      <c r="L525">
        <v>1368</v>
      </c>
      <c r="N525">
        <v>1011</v>
      </c>
      <c r="O525" t="s">
        <v>657</v>
      </c>
      <c r="P525" t="s">
        <v>657</v>
      </c>
      <c r="Q525">
        <v>1</v>
      </c>
      <c r="W525">
        <v>0</v>
      </c>
      <c r="X525">
        <v>874612079</v>
      </c>
      <c r="Y525">
        <f>(AT525*1.2)</f>
        <v>0.12</v>
      </c>
      <c r="AA525">
        <v>0</v>
      </c>
      <c r="AB525">
        <v>87.01</v>
      </c>
      <c r="AC525">
        <v>13.21</v>
      </c>
      <c r="AD525">
        <v>0</v>
      </c>
      <c r="AE525">
        <v>0</v>
      </c>
      <c r="AF525">
        <v>83.1</v>
      </c>
      <c r="AG525">
        <v>12.62</v>
      </c>
      <c r="AH525">
        <v>0</v>
      </c>
      <c r="AI525">
        <v>1</v>
      </c>
      <c r="AJ525">
        <v>1</v>
      </c>
      <c r="AK525">
        <v>1</v>
      </c>
      <c r="AL525">
        <v>1</v>
      </c>
      <c r="AM525">
        <v>-2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0.1</v>
      </c>
      <c r="AU525" t="s">
        <v>63</v>
      </c>
      <c r="AV525">
        <v>0</v>
      </c>
      <c r="AW525">
        <v>2</v>
      </c>
      <c r="AX525">
        <v>55930471</v>
      </c>
      <c r="AY525">
        <v>1</v>
      </c>
      <c r="AZ525">
        <v>0</v>
      </c>
      <c r="BA525">
        <v>613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V525">
        <v>0</v>
      </c>
      <c r="CW525">
        <f>ROUND(Y525*Source!I359*DO525,9)</f>
        <v>1.0600799999999999</v>
      </c>
      <c r="CX525">
        <f>ROUND(Y525*Source!I359,9)</f>
        <v>8.4000000000000005E-2</v>
      </c>
      <c r="CY525">
        <f>AB525</f>
        <v>87.01</v>
      </c>
      <c r="CZ525">
        <f>AF525</f>
        <v>83.1</v>
      </c>
      <c r="DA525">
        <f>AJ525</f>
        <v>1</v>
      </c>
      <c r="DB525">
        <f>ROUND((ROUND(AT525*CZ525,2)*1.2),6)</f>
        <v>9.9719999999999995</v>
      </c>
      <c r="DC525">
        <f>ROUND((ROUND(AT525*AG525,2)*1.2),6)</f>
        <v>1.512</v>
      </c>
      <c r="DD525" t="s">
        <v>3</v>
      </c>
      <c r="DE525" t="s">
        <v>3</v>
      </c>
      <c r="DF525">
        <f t="shared" si="230"/>
        <v>0</v>
      </c>
      <c r="DG525">
        <f t="shared" si="229"/>
        <v>6.98</v>
      </c>
      <c r="DH525">
        <f t="shared" si="225"/>
        <v>1.06</v>
      </c>
      <c r="DI525">
        <f t="shared" si="228"/>
        <v>0</v>
      </c>
      <c r="DJ525">
        <f>DG525</f>
        <v>6.98</v>
      </c>
      <c r="DK525">
        <v>0</v>
      </c>
      <c r="DL525" t="s">
        <v>658</v>
      </c>
      <c r="DM525">
        <v>0</v>
      </c>
      <c r="DN525" t="s">
        <v>653</v>
      </c>
      <c r="DO525">
        <v>12.62</v>
      </c>
    </row>
    <row r="526" spans="1:119" x14ac:dyDescent="0.2">
      <c r="A526">
        <f>ROW(Source!A359)</f>
        <v>359</v>
      </c>
      <c r="B526">
        <v>55929113</v>
      </c>
      <c r="C526">
        <v>55930468</v>
      </c>
      <c r="D526">
        <v>55490263</v>
      </c>
      <c r="E526">
        <v>1</v>
      </c>
      <c r="F526">
        <v>1</v>
      </c>
      <c r="G526">
        <v>1081</v>
      </c>
      <c r="H526">
        <v>2</v>
      </c>
      <c r="I526" t="s">
        <v>722</v>
      </c>
      <c r="J526" t="s">
        <v>723</v>
      </c>
      <c r="K526" t="s">
        <v>724</v>
      </c>
      <c r="L526">
        <v>1368</v>
      </c>
      <c r="N526">
        <v>1011</v>
      </c>
      <c r="O526" t="s">
        <v>657</v>
      </c>
      <c r="P526" t="s">
        <v>657</v>
      </c>
      <c r="Q526">
        <v>1</v>
      </c>
      <c r="W526">
        <v>0</v>
      </c>
      <c r="X526">
        <v>-1895752648</v>
      </c>
      <c r="Y526">
        <f>(AT526*1.2)</f>
        <v>5.0039999999999996</v>
      </c>
      <c r="AA526">
        <v>0</v>
      </c>
      <c r="AB526">
        <v>0.81</v>
      </c>
      <c r="AC526">
        <v>0</v>
      </c>
      <c r="AD526">
        <v>0</v>
      </c>
      <c r="AE526">
        <v>0</v>
      </c>
      <c r="AF526">
        <v>0.77</v>
      </c>
      <c r="AG526">
        <v>0</v>
      </c>
      <c r="AH526">
        <v>0</v>
      </c>
      <c r="AI526">
        <v>1</v>
      </c>
      <c r="AJ526">
        <v>1</v>
      </c>
      <c r="AK526">
        <v>1</v>
      </c>
      <c r="AL526">
        <v>1</v>
      </c>
      <c r="AM526">
        <v>-2</v>
      </c>
      <c r="AN526">
        <v>0</v>
      </c>
      <c r="AO526">
        <v>1</v>
      </c>
      <c r="AP526">
        <v>1</v>
      </c>
      <c r="AQ526">
        <v>0</v>
      </c>
      <c r="AR526">
        <v>0</v>
      </c>
      <c r="AS526" t="s">
        <v>3</v>
      </c>
      <c r="AT526">
        <v>4.17</v>
      </c>
      <c r="AU526" t="s">
        <v>63</v>
      </c>
      <c r="AV526">
        <v>0</v>
      </c>
      <c r="AW526">
        <v>2</v>
      </c>
      <c r="AX526">
        <v>55930472</v>
      </c>
      <c r="AY526">
        <v>1</v>
      </c>
      <c r="AZ526">
        <v>0</v>
      </c>
      <c r="BA526">
        <v>614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f>ROUND(Y526*Source!I359*DO526,9)</f>
        <v>0</v>
      </c>
      <c r="CX526">
        <f>ROUND(Y526*Source!I359,9)</f>
        <v>3.5028000000000001</v>
      </c>
      <c r="CY526">
        <f>AB526</f>
        <v>0.81</v>
      </c>
      <c r="CZ526">
        <f>AF526</f>
        <v>0.77</v>
      </c>
      <c r="DA526">
        <f>AJ526</f>
        <v>1</v>
      </c>
      <c r="DB526">
        <f>ROUND((ROUND(AT526*CZ526,2)*1.2),6)</f>
        <v>3.8519999999999999</v>
      </c>
      <c r="DC526">
        <f>ROUND((ROUND(AT526*AG526,2)*1.2),6)</f>
        <v>0</v>
      </c>
      <c r="DD526" t="s">
        <v>3</v>
      </c>
      <c r="DE526" t="s">
        <v>3</v>
      </c>
      <c r="DF526">
        <f t="shared" si="230"/>
        <v>0</v>
      </c>
      <c r="DG526">
        <f t="shared" si="229"/>
        <v>2.7</v>
      </c>
      <c r="DH526">
        <f t="shared" si="225"/>
        <v>0</v>
      </c>
      <c r="DI526">
        <f t="shared" si="228"/>
        <v>0</v>
      </c>
      <c r="DJ526">
        <f>DG526</f>
        <v>2.7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">
      <c r="A527">
        <f>ROW(Source!A359)</f>
        <v>359</v>
      </c>
      <c r="B527">
        <v>55929113</v>
      </c>
      <c r="C527">
        <v>55930468</v>
      </c>
      <c r="D527">
        <v>55460380</v>
      </c>
      <c r="E527">
        <v>1</v>
      </c>
      <c r="F527">
        <v>1</v>
      </c>
      <c r="G527">
        <v>1081</v>
      </c>
      <c r="H527">
        <v>3</v>
      </c>
      <c r="I527" t="s">
        <v>802</v>
      </c>
      <c r="J527" t="s">
        <v>803</v>
      </c>
      <c r="K527" t="s">
        <v>804</v>
      </c>
      <c r="L527">
        <v>1348</v>
      </c>
      <c r="N527">
        <v>1009</v>
      </c>
      <c r="O527" t="s">
        <v>538</v>
      </c>
      <c r="P527" t="s">
        <v>538</v>
      </c>
      <c r="Q527">
        <v>1000</v>
      </c>
      <c r="W527">
        <v>0</v>
      </c>
      <c r="X527">
        <v>277309194</v>
      </c>
      <c r="Y527">
        <f t="shared" ref="Y527:Y533" si="231">(AT527*1)</f>
        <v>9.6000000000000002E-4</v>
      </c>
      <c r="AA527">
        <v>8590.86</v>
      </c>
      <c r="AB527">
        <v>0</v>
      </c>
      <c r="AC527">
        <v>0</v>
      </c>
      <c r="AD527">
        <v>0</v>
      </c>
      <c r="AE527">
        <v>8590.86</v>
      </c>
      <c r="AF527">
        <v>0</v>
      </c>
      <c r="AG527">
        <v>0</v>
      </c>
      <c r="AH527">
        <v>0</v>
      </c>
      <c r="AI527">
        <v>1</v>
      </c>
      <c r="AJ527">
        <v>1</v>
      </c>
      <c r="AK527">
        <v>1</v>
      </c>
      <c r="AL527">
        <v>1</v>
      </c>
      <c r="AM527">
        <v>-2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9.6000000000000002E-4</v>
      </c>
      <c r="AU527" t="s">
        <v>62</v>
      </c>
      <c r="AV527">
        <v>0</v>
      </c>
      <c r="AW527">
        <v>2</v>
      </c>
      <c r="AX527">
        <v>55930473</v>
      </c>
      <c r="AY527">
        <v>1</v>
      </c>
      <c r="AZ527">
        <v>0</v>
      </c>
      <c r="BA527">
        <v>615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V527">
        <v>0</v>
      </c>
      <c r="CW527">
        <v>0</v>
      </c>
      <c r="CX527">
        <f>ROUND(Y527*Source!I359,9)</f>
        <v>6.7199999999999996E-4</v>
      </c>
      <c r="CY527">
        <f t="shared" ref="CY527:CY533" si="232">AA527</f>
        <v>8590.86</v>
      </c>
      <c r="CZ527">
        <f t="shared" ref="CZ527:CZ533" si="233">AE527</f>
        <v>8590.86</v>
      </c>
      <c r="DA527">
        <f t="shared" ref="DA527:DA533" si="234">AI527</f>
        <v>1</v>
      </c>
      <c r="DB527">
        <f t="shared" ref="DB527:DB533" si="235">ROUND((ROUND(AT527*CZ527,2)*1),6)</f>
        <v>8.25</v>
      </c>
      <c r="DC527">
        <f t="shared" ref="DC527:DC533" si="236">ROUND((ROUND(AT527*AG527,2)*1),6)</f>
        <v>0</v>
      </c>
      <c r="DD527" t="s">
        <v>3</v>
      </c>
      <c r="DE527" t="s">
        <v>3</v>
      </c>
      <c r="DF527">
        <f t="shared" si="230"/>
        <v>5.77</v>
      </c>
      <c r="DG527">
        <f t="shared" si="229"/>
        <v>0</v>
      </c>
      <c r="DH527">
        <f t="shared" si="225"/>
        <v>0</v>
      </c>
      <c r="DI527">
        <f t="shared" si="228"/>
        <v>0</v>
      </c>
      <c r="DJ527">
        <f t="shared" ref="DJ527:DJ533" si="237">DF527</f>
        <v>5.77</v>
      </c>
      <c r="DK527">
        <v>0</v>
      </c>
      <c r="DL527" t="s">
        <v>3</v>
      </c>
      <c r="DM527">
        <v>0</v>
      </c>
      <c r="DN527" t="s">
        <v>3</v>
      </c>
      <c r="DO527">
        <v>0</v>
      </c>
    </row>
    <row r="528" spans="1:119" x14ac:dyDescent="0.2">
      <c r="A528">
        <f>ROW(Source!A359)</f>
        <v>359</v>
      </c>
      <c r="B528">
        <v>55929113</v>
      </c>
      <c r="C528">
        <v>55930468</v>
      </c>
      <c r="D528">
        <v>55459339</v>
      </c>
      <c r="E528">
        <v>1</v>
      </c>
      <c r="F528">
        <v>1</v>
      </c>
      <c r="G528">
        <v>1081</v>
      </c>
      <c r="H528">
        <v>3</v>
      </c>
      <c r="I528" t="s">
        <v>883</v>
      </c>
      <c r="J528" t="s">
        <v>884</v>
      </c>
      <c r="K528" t="s">
        <v>885</v>
      </c>
      <c r="L528">
        <v>1354</v>
      </c>
      <c r="N528">
        <v>1010</v>
      </c>
      <c r="O528" t="s">
        <v>268</v>
      </c>
      <c r="P528" t="s">
        <v>268</v>
      </c>
      <c r="Q528">
        <v>1</v>
      </c>
      <c r="W528">
        <v>0</v>
      </c>
      <c r="X528">
        <v>1424298623</v>
      </c>
      <c r="Y528">
        <f t="shared" si="231"/>
        <v>220</v>
      </c>
      <c r="AA528">
        <v>3.86</v>
      </c>
      <c r="AB528">
        <v>0</v>
      </c>
      <c r="AC528">
        <v>0</v>
      </c>
      <c r="AD528">
        <v>0</v>
      </c>
      <c r="AE528">
        <v>3.86</v>
      </c>
      <c r="AF528">
        <v>0</v>
      </c>
      <c r="AG528">
        <v>0</v>
      </c>
      <c r="AH528">
        <v>0</v>
      </c>
      <c r="AI528">
        <v>1</v>
      </c>
      <c r="AJ528">
        <v>1</v>
      </c>
      <c r="AK528">
        <v>1</v>
      </c>
      <c r="AL528">
        <v>1</v>
      </c>
      <c r="AM528">
        <v>-2</v>
      </c>
      <c r="AN528">
        <v>0</v>
      </c>
      <c r="AO528">
        <v>1</v>
      </c>
      <c r="AP528">
        <v>1</v>
      </c>
      <c r="AQ528">
        <v>0</v>
      </c>
      <c r="AR528">
        <v>0</v>
      </c>
      <c r="AS528" t="s">
        <v>3</v>
      </c>
      <c r="AT528">
        <v>220</v>
      </c>
      <c r="AU528" t="s">
        <v>62</v>
      </c>
      <c r="AV528">
        <v>0</v>
      </c>
      <c r="AW528">
        <v>2</v>
      </c>
      <c r="AX528">
        <v>55930474</v>
      </c>
      <c r="AY528">
        <v>1</v>
      </c>
      <c r="AZ528">
        <v>0</v>
      </c>
      <c r="BA528">
        <v>616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v>0</v>
      </c>
      <c r="CX528">
        <f>ROUND(Y528*Source!I359,9)</f>
        <v>154</v>
      </c>
      <c r="CY528">
        <f t="shared" si="232"/>
        <v>3.86</v>
      </c>
      <c r="CZ528">
        <f t="shared" si="233"/>
        <v>3.86</v>
      </c>
      <c r="DA528">
        <f t="shared" si="234"/>
        <v>1</v>
      </c>
      <c r="DB528">
        <f t="shared" si="235"/>
        <v>849.2</v>
      </c>
      <c r="DC528">
        <f t="shared" si="236"/>
        <v>0</v>
      </c>
      <c r="DD528" t="s">
        <v>3</v>
      </c>
      <c r="DE528" t="s">
        <v>3</v>
      </c>
      <c r="DF528">
        <f t="shared" si="230"/>
        <v>594.44000000000005</v>
      </c>
      <c r="DG528">
        <f t="shared" si="229"/>
        <v>0</v>
      </c>
      <c r="DH528">
        <f t="shared" si="225"/>
        <v>0</v>
      </c>
      <c r="DI528">
        <f t="shared" si="228"/>
        <v>0</v>
      </c>
      <c r="DJ528">
        <f t="shared" si="237"/>
        <v>594.44000000000005</v>
      </c>
      <c r="DK528">
        <v>0</v>
      </c>
      <c r="DL528" t="s">
        <v>3</v>
      </c>
      <c r="DM528">
        <v>0</v>
      </c>
      <c r="DN528" t="s">
        <v>3</v>
      </c>
      <c r="DO528">
        <v>0</v>
      </c>
    </row>
    <row r="529" spans="1:119" x14ac:dyDescent="0.2">
      <c r="A529">
        <f>ROW(Source!A359)</f>
        <v>359</v>
      </c>
      <c r="B529">
        <v>55929113</v>
      </c>
      <c r="C529">
        <v>55930468</v>
      </c>
      <c r="D529">
        <v>55461657</v>
      </c>
      <c r="E529">
        <v>1</v>
      </c>
      <c r="F529">
        <v>1</v>
      </c>
      <c r="G529">
        <v>1081</v>
      </c>
      <c r="H529">
        <v>3</v>
      </c>
      <c r="I529" t="s">
        <v>886</v>
      </c>
      <c r="J529" t="s">
        <v>887</v>
      </c>
      <c r="K529" t="s">
        <v>888</v>
      </c>
      <c r="L529">
        <v>1296</v>
      </c>
      <c r="N529">
        <v>1002</v>
      </c>
      <c r="O529" t="s">
        <v>889</v>
      </c>
      <c r="P529" t="s">
        <v>889</v>
      </c>
      <c r="Q529">
        <v>1</v>
      </c>
      <c r="W529">
        <v>0</v>
      </c>
      <c r="X529">
        <v>1764357707</v>
      </c>
      <c r="Y529">
        <f t="shared" si="231"/>
        <v>0.157</v>
      </c>
      <c r="AA529">
        <v>35.4</v>
      </c>
      <c r="AB529">
        <v>0</v>
      </c>
      <c r="AC529">
        <v>0</v>
      </c>
      <c r="AD529">
        <v>0</v>
      </c>
      <c r="AE529">
        <v>35.4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1</v>
      </c>
      <c r="AM529">
        <v>-2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0.157</v>
      </c>
      <c r="AU529" t="s">
        <v>62</v>
      </c>
      <c r="AV529">
        <v>0</v>
      </c>
      <c r="AW529">
        <v>2</v>
      </c>
      <c r="AX529">
        <v>55930475</v>
      </c>
      <c r="AY529">
        <v>1</v>
      </c>
      <c r="AZ529">
        <v>0</v>
      </c>
      <c r="BA529">
        <v>617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V529">
        <v>0</v>
      </c>
      <c r="CW529">
        <v>0</v>
      </c>
      <c r="CX529">
        <f>ROUND(Y529*Source!I359,9)</f>
        <v>0.1099</v>
      </c>
      <c r="CY529">
        <f t="shared" si="232"/>
        <v>35.4</v>
      </c>
      <c r="CZ529">
        <f t="shared" si="233"/>
        <v>35.4</v>
      </c>
      <c r="DA529">
        <f t="shared" si="234"/>
        <v>1</v>
      </c>
      <c r="DB529">
        <f t="shared" si="235"/>
        <v>5.56</v>
      </c>
      <c r="DC529">
        <f t="shared" si="236"/>
        <v>0</v>
      </c>
      <c r="DD529" t="s">
        <v>3</v>
      </c>
      <c r="DE529" t="s">
        <v>3</v>
      </c>
      <c r="DF529">
        <f t="shared" si="230"/>
        <v>3.89</v>
      </c>
      <c r="DG529">
        <f t="shared" si="229"/>
        <v>0</v>
      </c>
      <c r="DH529">
        <f t="shared" si="225"/>
        <v>0</v>
      </c>
      <c r="DI529">
        <f t="shared" si="228"/>
        <v>0</v>
      </c>
      <c r="DJ529">
        <f t="shared" si="237"/>
        <v>3.89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">
      <c r="A530">
        <f>ROW(Source!A359)</f>
        <v>359</v>
      </c>
      <c r="B530">
        <v>55929113</v>
      </c>
      <c r="C530">
        <v>55930468</v>
      </c>
      <c r="D530">
        <v>55459815</v>
      </c>
      <c r="E530">
        <v>1</v>
      </c>
      <c r="F530">
        <v>1</v>
      </c>
      <c r="G530">
        <v>1081</v>
      </c>
      <c r="H530">
        <v>3</v>
      </c>
      <c r="I530" t="s">
        <v>890</v>
      </c>
      <c r="J530" t="s">
        <v>891</v>
      </c>
      <c r="K530" t="s">
        <v>892</v>
      </c>
      <c r="L530">
        <v>1348</v>
      </c>
      <c r="N530">
        <v>1009</v>
      </c>
      <c r="O530" t="s">
        <v>538</v>
      </c>
      <c r="P530" t="s">
        <v>538</v>
      </c>
      <c r="Q530">
        <v>1000</v>
      </c>
      <c r="W530">
        <v>0</v>
      </c>
      <c r="X530">
        <v>-557692701</v>
      </c>
      <c r="Y530">
        <f t="shared" si="231"/>
        <v>2.0999999999999999E-3</v>
      </c>
      <c r="AA530">
        <v>7973.67</v>
      </c>
      <c r="AB530">
        <v>0</v>
      </c>
      <c r="AC530">
        <v>0</v>
      </c>
      <c r="AD530">
        <v>0</v>
      </c>
      <c r="AE530">
        <v>7973.67</v>
      </c>
      <c r="AF530">
        <v>0</v>
      </c>
      <c r="AG530">
        <v>0</v>
      </c>
      <c r="AH530">
        <v>0</v>
      </c>
      <c r="AI530">
        <v>1</v>
      </c>
      <c r="AJ530">
        <v>1</v>
      </c>
      <c r="AK530">
        <v>1</v>
      </c>
      <c r="AL530">
        <v>1</v>
      </c>
      <c r="AM530">
        <v>-2</v>
      </c>
      <c r="AN530">
        <v>0</v>
      </c>
      <c r="AO530">
        <v>1</v>
      </c>
      <c r="AP530">
        <v>1</v>
      </c>
      <c r="AQ530">
        <v>0</v>
      </c>
      <c r="AR530">
        <v>0</v>
      </c>
      <c r="AS530" t="s">
        <v>3</v>
      </c>
      <c r="AT530">
        <v>2.0999999999999999E-3</v>
      </c>
      <c r="AU530" t="s">
        <v>62</v>
      </c>
      <c r="AV530">
        <v>0</v>
      </c>
      <c r="AW530">
        <v>2</v>
      </c>
      <c r="AX530">
        <v>55930476</v>
      </c>
      <c r="AY530">
        <v>1</v>
      </c>
      <c r="AZ530">
        <v>0</v>
      </c>
      <c r="BA530">
        <v>618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v>0</v>
      </c>
      <c r="CX530">
        <f>ROUND(Y530*Source!I359,9)</f>
        <v>1.47E-3</v>
      </c>
      <c r="CY530">
        <f t="shared" si="232"/>
        <v>7973.67</v>
      </c>
      <c r="CZ530">
        <f t="shared" si="233"/>
        <v>7973.67</v>
      </c>
      <c r="DA530">
        <f t="shared" si="234"/>
        <v>1</v>
      </c>
      <c r="DB530">
        <f t="shared" si="235"/>
        <v>16.739999999999998</v>
      </c>
      <c r="DC530">
        <f t="shared" si="236"/>
        <v>0</v>
      </c>
      <c r="DD530" t="s">
        <v>3</v>
      </c>
      <c r="DE530" t="s">
        <v>3</v>
      </c>
      <c r="DF530">
        <f t="shared" si="230"/>
        <v>11.72</v>
      </c>
      <c r="DG530">
        <f t="shared" si="229"/>
        <v>0</v>
      </c>
      <c r="DH530">
        <f t="shared" si="225"/>
        <v>0</v>
      </c>
      <c r="DI530">
        <f t="shared" si="228"/>
        <v>0</v>
      </c>
      <c r="DJ530">
        <f t="shared" si="237"/>
        <v>11.72</v>
      </c>
      <c r="DK530">
        <v>0</v>
      </c>
      <c r="DL530" t="s">
        <v>3</v>
      </c>
      <c r="DM530">
        <v>0</v>
      </c>
      <c r="DN530" t="s">
        <v>3</v>
      </c>
      <c r="DO530">
        <v>0</v>
      </c>
    </row>
    <row r="531" spans="1:119" x14ac:dyDescent="0.2">
      <c r="A531">
        <f>ROW(Source!A359)</f>
        <v>359</v>
      </c>
      <c r="B531">
        <v>55929113</v>
      </c>
      <c r="C531">
        <v>55930468</v>
      </c>
      <c r="D531">
        <v>55472546</v>
      </c>
      <c r="E531">
        <v>1</v>
      </c>
      <c r="F531">
        <v>1</v>
      </c>
      <c r="G531">
        <v>1081</v>
      </c>
      <c r="H531">
        <v>3</v>
      </c>
      <c r="I531" t="s">
        <v>517</v>
      </c>
      <c r="J531" t="s">
        <v>519</v>
      </c>
      <c r="K531" t="s">
        <v>518</v>
      </c>
      <c r="L531">
        <v>1301</v>
      </c>
      <c r="N531">
        <v>1003</v>
      </c>
      <c r="O531" t="s">
        <v>486</v>
      </c>
      <c r="P531" t="s">
        <v>486</v>
      </c>
      <c r="Q531">
        <v>1</v>
      </c>
      <c r="W531">
        <v>0</v>
      </c>
      <c r="X531">
        <v>-1899352111</v>
      </c>
      <c r="Y531">
        <f t="shared" si="231"/>
        <v>102</v>
      </c>
      <c r="AA531">
        <v>5.78</v>
      </c>
      <c r="AB531">
        <v>0</v>
      </c>
      <c r="AC531">
        <v>0</v>
      </c>
      <c r="AD531">
        <v>0</v>
      </c>
      <c r="AE531">
        <v>5.78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0</v>
      </c>
      <c r="AN531">
        <v>0</v>
      </c>
      <c r="AO531">
        <v>0</v>
      </c>
      <c r="AP531">
        <v>1</v>
      </c>
      <c r="AQ531">
        <v>0</v>
      </c>
      <c r="AR531">
        <v>0</v>
      </c>
      <c r="AS531" t="s">
        <v>3</v>
      </c>
      <c r="AT531">
        <v>102</v>
      </c>
      <c r="AU531" t="s">
        <v>62</v>
      </c>
      <c r="AV531">
        <v>0</v>
      </c>
      <c r="AW531">
        <v>1</v>
      </c>
      <c r="AX531">
        <v>-1</v>
      </c>
      <c r="AY531">
        <v>0</v>
      </c>
      <c r="AZ531">
        <v>0</v>
      </c>
      <c r="BA531" t="s">
        <v>3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V531">
        <v>0</v>
      </c>
      <c r="CW531">
        <v>0</v>
      </c>
      <c r="CX531">
        <f>ROUND(Y531*Source!I359,9)</f>
        <v>71.400000000000006</v>
      </c>
      <c r="CY531">
        <f t="shared" si="232"/>
        <v>5.78</v>
      </c>
      <c r="CZ531">
        <f t="shared" si="233"/>
        <v>5.78</v>
      </c>
      <c r="DA531">
        <f t="shared" si="234"/>
        <v>1</v>
      </c>
      <c r="DB531">
        <f t="shared" si="235"/>
        <v>589.55999999999995</v>
      </c>
      <c r="DC531">
        <f t="shared" si="236"/>
        <v>0</v>
      </c>
      <c r="DD531" t="s">
        <v>3</v>
      </c>
      <c r="DE531" t="s">
        <v>3</v>
      </c>
      <c r="DF531">
        <f t="shared" si="230"/>
        <v>412.69</v>
      </c>
      <c r="DG531">
        <f t="shared" si="229"/>
        <v>0</v>
      </c>
      <c r="DH531">
        <f t="shared" si="225"/>
        <v>0</v>
      </c>
      <c r="DI531">
        <f t="shared" si="228"/>
        <v>0</v>
      </c>
      <c r="DJ531">
        <f t="shared" si="237"/>
        <v>412.69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">
      <c r="A532">
        <f>ROW(Source!A359)</f>
        <v>359</v>
      </c>
      <c r="B532">
        <v>55929113</v>
      </c>
      <c r="C532">
        <v>55930468</v>
      </c>
      <c r="D532">
        <v>55482523</v>
      </c>
      <c r="E532">
        <v>1</v>
      </c>
      <c r="F532">
        <v>1</v>
      </c>
      <c r="G532">
        <v>1081</v>
      </c>
      <c r="H532">
        <v>3</v>
      </c>
      <c r="I532" t="s">
        <v>893</v>
      </c>
      <c r="J532" t="s">
        <v>894</v>
      </c>
      <c r="K532" t="s">
        <v>895</v>
      </c>
      <c r="L532">
        <v>1358</v>
      </c>
      <c r="N532">
        <v>1010</v>
      </c>
      <c r="O532" t="s">
        <v>77</v>
      </c>
      <c r="P532" t="s">
        <v>77</v>
      </c>
      <c r="Q532">
        <v>10</v>
      </c>
      <c r="W532">
        <v>0</v>
      </c>
      <c r="X532">
        <v>-101314250</v>
      </c>
      <c r="Y532">
        <f t="shared" si="231"/>
        <v>0.01</v>
      </c>
      <c r="AA532">
        <v>5.46</v>
      </c>
      <c r="AB532">
        <v>0</v>
      </c>
      <c r="AC532">
        <v>0</v>
      </c>
      <c r="AD532">
        <v>0</v>
      </c>
      <c r="AE532">
        <v>5.46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1</v>
      </c>
      <c r="AL532">
        <v>1</v>
      </c>
      <c r="AM532">
        <v>-2</v>
      </c>
      <c r="AN532">
        <v>0</v>
      </c>
      <c r="AO532">
        <v>1</v>
      </c>
      <c r="AP532">
        <v>1</v>
      </c>
      <c r="AQ532">
        <v>0</v>
      </c>
      <c r="AR532">
        <v>0</v>
      </c>
      <c r="AS532" t="s">
        <v>3</v>
      </c>
      <c r="AT532">
        <v>0.01</v>
      </c>
      <c r="AU532" t="s">
        <v>62</v>
      </c>
      <c r="AV532">
        <v>0</v>
      </c>
      <c r="AW532">
        <v>2</v>
      </c>
      <c r="AX532">
        <v>55930477</v>
      </c>
      <c r="AY532">
        <v>1</v>
      </c>
      <c r="AZ532">
        <v>0</v>
      </c>
      <c r="BA532">
        <v>619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V532">
        <v>0</v>
      </c>
      <c r="CW532">
        <v>0</v>
      </c>
      <c r="CX532">
        <f>ROUND(Y532*Source!I359,9)</f>
        <v>7.0000000000000001E-3</v>
      </c>
      <c r="CY532">
        <f t="shared" si="232"/>
        <v>5.46</v>
      </c>
      <c r="CZ532">
        <f t="shared" si="233"/>
        <v>5.46</v>
      </c>
      <c r="DA532">
        <f t="shared" si="234"/>
        <v>1</v>
      </c>
      <c r="DB532">
        <f t="shared" si="235"/>
        <v>0.05</v>
      </c>
      <c r="DC532">
        <f t="shared" si="236"/>
        <v>0</v>
      </c>
      <c r="DD532" t="s">
        <v>3</v>
      </c>
      <c r="DE532" t="s">
        <v>3</v>
      </c>
      <c r="DF532">
        <f t="shared" si="230"/>
        <v>0.04</v>
      </c>
      <c r="DG532">
        <f t="shared" si="229"/>
        <v>0</v>
      </c>
      <c r="DH532">
        <f t="shared" si="225"/>
        <v>0</v>
      </c>
      <c r="DI532">
        <f t="shared" si="228"/>
        <v>0</v>
      </c>
      <c r="DJ532">
        <f t="shared" si="237"/>
        <v>0.04</v>
      </c>
      <c r="DK532">
        <v>0</v>
      </c>
      <c r="DL532" t="s">
        <v>3</v>
      </c>
      <c r="DM532">
        <v>0</v>
      </c>
      <c r="DN532" t="s">
        <v>3</v>
      </c>
      <c r="DO532">
        <v>0</v>
      </c>
    </row>
    <row r="533" spans="1:119" x14ac:dyDescent="0.2">
      <c r="A533">
        <f>ROW(Source!A359)</f>
        <v>359</v>
      </c>
      <c r="B533">
        <v>55929113</v>
      </c>
      <c r="C533">
        <v>55930468</v>
      </c>
      <c r="D533">
        <v>55481932</v>
      </c>
      <c r="E533">
        <v>1</v>
      </c>
      <c r="F533">
        <v>1</v>
      </c>
      <c r="G533">
        <v>1081</v>
      </c>
      <c r="H533">
        <v>3</v>
      </c>
      <c r="I533" t="s">
        <v>896</v>
      </c>
      <c r="J533" t="s">
        <v>897</v>
      </c>
      <c r="K533" t="s">
        <v>898</v>
      </c>
      <c r="L533">
        <v>1356</v>
      </c>
      <c r="N533">
        <v>1010</v>
      </c>
      <c r="O533" t="s">
        <v>399</v>
      </c>
      <c r="P533" t="s">
        <v>399</v>
      </c>
      <c r="Q533">
        <v>1000</v>
      </c>
      <c r="W533">
        <v>0</v>
      </c>
      <c r="X533">
        <v>1938675882</v>
      </c>
      <c r="Y533">
        <f t="shared" si="231"/>
        <v>0.11</v>
      </c>
      <c r="AA533">
        <v>919.92</v>
      </c>
      <c r="AB533">
        <v>0</v>
      </c>
      <c r="AC533">
        <v>0</v>
      </c>
      <c r="AD533">
        <v>0</v>
      </c>
      <c r="AE533">
        <v>919.92</v>
      </c>
      <c r="AF533">
        <v>0</v>
      </c>
      <c r="AG533">
        <v>0</v>
      </c>
      <c r="AH533">
        <v>0</v>
      </c>
      <c r="AI533">
        <v>1</v>
      </c>
      <c r="AJ533">
        <v>1</v>
      </c>
      <c r="AK533">
        <v>1</v>
      </c>
      <c r="AL533">
        <v>1</v>
      </c>
      <c r="AM533">
        <v>-2</v>
      </c>
      <c r="AN533">
        <v>0</v>
      </c>
      <c r="AO533">
        <v>1</v>
      </c>
      <c r="AP533">
        <v>1</v>
      </c>
      <c r="AQ533">
        <v>0</v>
      </c>
      <c r="AR533">
        <v>0</v>
      </c>
      <c r="AS533" t="s">
        <v>3</v>
      </c>
      <c r="AT533">
        <v>0.11</v>
      </c>
      <c r="AU533" t="s">
        <v>62</v>
      </c>
      <c r="AV533">
        <v>0</v>
      </c>
      <c r="AW533">
        <v>2</v>
      </c>
      <c r="AX533">
        <v>55930478</v>
      </c>
      <c r="AY533">
        <v>1</v>
      </c>
      <c r="AZ533">
        <v>0</v>
      </c>
      <c r="BA533">
        <v>620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v>0</v>
      </c>
      <c r="CX533">
        <f>ROUND(Y533*Source!I359,9)</f>
        <v>7.6999999999999999E-2</v>
      </c>
      <c r="CY533">
        <f t="shared" si="232"/>
        <v>919.92</v>
      </c>
      <c r="CZ533">
        <f t="shared" si="233"/>
        <v>919.92</v>
      </c>
      <c r="DA533">
        <f t="shared" si="234"/>
        <v>1</v>
      </c>
      <c r="DB533">
        <f t="shared" si="235"/>
        <v>101.19</v>
      </c>
      <c r="DC533">
        <f t="shared" si="236"/>
        <v>0</v>
      </c>
      <c r="DD533" t="s">
        <v>3</v>
      </c>
      <c r="DE533" t="s">
        <v>3</v>
      </c>
      <c r="DF533">
        <f t="shared" si="230"/>
        <v>70.83</v>
      </c>
      <c r="DG533">
        <f t="shared" si="229"/>
        <v>0</v>
      </c>
      <c r="DH533">
        <f t="shared" si="225"/>
        <v>0</v>
      </c>
      <c r="DI533">
        <f t="shared" si="228"/>
        <v>0</v>
      </c>
      <c r="DJ533">
        <f t="shared" si="237"/>
        <v>70.83</v>
      </c>
      <c r="DK533">
        <v>0</v>
      </c>
      <c r="DL533" t="s">
        <v>3</v>
      </c>
      <c r="DM533">
        <v>0</v>
      </c>
      <c r="DN533" t="s">
        <v>3</v>
      </c>
      <c r="DO533">
        <v>0</v>
      </c>
    </row>
    <row r="534" spans="1:119" x14ac:dyDescent="0.2">
      <c r="A534">
        <f>ROW(Source!A360)</f>
        <v>360</v>
      </c>
      <c r="B534">
        <v>55929115</v>
      </c>
      <c r="C534">
        <v>55930468</v>
      </c>
      <c r="D534">
        <v>55424304</v>
      </c>
      <c r="E534">
        <v>1081</v>
      </c>
      <c r="F534">
        <v>1</v>
      </c>
      <c r="G534">
        <v>1081</v>
      </c>
      <c r="H534">
        <v>1</v>
      </c>
      <c r="I534" t="s">
        <v>651</v>
      </c>
      <c r="J534" t="s">
        <v>3</v>
      </c>
      <c r="K534" t="s">
        <v>652</v>
      </c>
      <c r="L534">
        <v>1191</v>
      </c>
      <c r="N534">
        <v>1013</v>
      </c>
      <c r="O534" t="s">
        <v>653</v>
      </c>
      <c r="P534" t="s">
        <v>653</v>
      </c>
      <c r="Q534">
        <v>1</v>
      </c>
      <c r="W534">
        <v>0</v>
      </c>
      <c r="X534">
        <v>476480486</v>
      </c>
      <c r="Y534">
        <f>(AT534*1.2)</f>
        <v>24.84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1</v>
      </c>
      <c r="AK534">
        <v>1</v>
      </c>
      <c r="AL534">
        <v>1</v>
      </c>
      <c r="AM534">
        <v>5</v>
      </c>
      <c r="AN534">
        <v>0</v>
      </c>
      <c r="AO534">
        <v>1</v>
      </c>
      <c r="AP534">
        <v>1</v>
      </c>
      <c r="AQ534">
        <v>0</v>
      </c>
      <c r="AR534">
        <v>0</v>
      </c>
      <c r="AS534" t="s">
        <v>3</v>
      </c>
      <c r="AT534">
        <v>20.7</v>
      </c>
      <c r="AU534" t="s">
        <v>63</v>
      </c>
      <c r="AV534">
        <v>1</v>
      </c>
      <c r="AW534">
        <v>2</v>
      </c>
      <c r="AX534">
        <v>55930469</v>
      </c>
      <c r="AY534">
        <v>1</v>
      </c>
      <c r="AZ534">
        <v>0</v>
      </c>
      <c r="BA534">
        <v>625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U534">
        <f>ROUND(AT534*Source!I360*AH534*AL534,2)</f>
        <v>0</v>
      </c>
      <c r="CV534">
        <f>ROUND(Y534*Source!I360,9)</f>
        <v>17.388000000000002</v>
      </c>
      <c r="CW534">
        <v>0</v>
      </c>
      <c r="CX534">
        <f>ROUND(Y534*Source!I360,9)</f>
        <v>17.388000000000002</v>
      </c>
      <c r="CY534">
        <f>AD534</f>
        <v>0</v>
      </c>
      <c r="CZ534">
        <f>AH534</f>
        <v>0</v>
      </c>
      <c r="DA534">
        <f>AL534</f>
        <v>1</v>
      </c>
      <c r="DB534">
        <f>ROUND((ROUND(AT534*CZ534,2)*1.2),6)</f>
        <v>0</v>
      </c>
      <c r="DC534">
        <f>ROUND((ROUND(AT534*AG534,2)*1.2),6)</f>
        <v>0</v>
      </c>
      <c r="DD534" t="s">
        <v>3</v>
      </c>
      <c r="DE534" t="s">
        <v>3</v>
      </c>
      <c r="DF534">
        <f t="shared" si="230"/>
        <v>0</v>
      </c>
      <c r="DG534">
        <f t="shared" si="229"/>
        <v>0</v>
      </c>
      <c r="DH534">
        <f t="shared" si="225"/>
        <v>0</v>
      </c>
      <c r="DI534">
        <f t="shared" si="228"/>
        <v>0</v>
      </c>
      <c r="DJ534">
        <f>DI534</f>
        <v>0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">
      <c r="A535">
        <f>ROW(Source!A360)</f>
        <v>360</v>
      </c>
      <c r="B535">
        <v>55929115</v>
      </c>
      <c r="C535">
        <v>55930468</v>
      </c>
      <c r="D535">
        <v>55489910</v>
      </c>
      <c r="E535">
        <v>1</v>
      </c>
      <c r="F535">
        <v>1</v>
      </c>
      <c r="G535">
        <v>1081</v>
      </c>
      <c r="H535">
        <v>2</v>
      </c>
      <c r="I535" t="s">
        <v>880</v>
      </c>
      <c r="J535" t="s">
        <v>881</v>
      </c>
      <c r="K535" t="s">
        <v>882</v>
      </c>
      <c r="L535">
        <v>1368</v>
      </c>
      <c r="N535">
        <v>1011</v>
      </c>
      <c r="O535" t="s">
        <v>657</v>
      </c>
      <c r="P535" t="s">
        <v>657</v>
      </c>
      <c r="Q535">
        <v>1</v>
      </c>
      <c r="W535">
        <v>0</v>
      </c>
      <c r="X535">
        <v>1498588441</v>
      </c>
      <c r="Y535">
        <f>(AT535*1.2)</f>
        <v>2.7959999999999998</v>
      </c>
      <c r="AA535">
        <v>0</v>
      </c>
      <c r="AB535">
        <v>100.2</v>
      </c>
      <c r="AC535">
        <v>0</v>
      </c>
      <c r="AD535">
        <v>0</v>
      </c>
      <c r="AE535">
        <v>0</v>
      </c>
      <c r="AF535">
        <v>7.11</v>
      </c>
      <c r="AG535">
        <v>0</v>
      </c>
      <c r="AH535">
        <v>0</v>
      </c>
      <c r="AI535">
        <v>1</v>
      </c>
      <c r="AJ535">
        <v>13.46</v>
      </c>
      <c r="AK535">
        <v>1</v>
      </c>
      <c r="AL535">
        <v>1</v>
      </c>
      <c r="AM535">
        <v>2</v>
      </c>
      <c r="AN535">
        <v>0</v>
      </c>
      <c r="AO535">
        <v>1</v>
      </c>
      <c r="AP535">
        <v>1</v>
      </c>
      <c r="AQ535">
        <v>0</v>
      </c>
      <c r="AR535">
        <v>0</v>
      </c>
      <c r="AS535" t="s">
        <v>3</v>
      </c>
      <c r="AT535">
        <v>2.33</v>
      </c>
      <c r="AU535" t="s">
        <v>63</v>
      </c>
      <c r="AV535">
        <v>0</v>
      </c>
      <c r="AW535">
        <v>2</v>
      </c>
      <c r="AX535">
        <v>55930470</v>
      </c>
      <c r="AY535">
        <v>1</v>
      </c>
      <c r="AZ535">
        <v>0</v>
      </c>
      <c r="BA535">
        <v>626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f>ROUND(Y535*Source!I360*DO535,9)</f>
        <v>0</v>
      </c>
      <c r="CX535">
        <f>ROUND(Y535*Source!I360,9)</f>
        <v>1.9572000000000001</v>
      </c>
      <c r="CY535">
        <f>AB535</f>
        <v>100.2</v>
      </c>
      <c r="CZ535">
        <f>AF535</f>
        <v>7.11</v>
      </c>
      <c r="DA535">
        <f>AJ535</f>
        <v>13.46</v>
      </c>
      <c r="DB535">
        <f>ROUND((ROUND(AT535*CZ535,2)*1.2),6)</f>
        <v>19.884</v>
      </c>
      <c r="DC535">
        <f>ROUND((ROUND(AT535*AG535,2)*1.2),6)</f>
        <v>0</v>
      </c>
      <c r="DD535" t="s">
        <v>3</v>
      </c>
      <c r="DE535" t="s">
        <v>3</v>
      </c>
      <c r="DF535">
        <f t="shared" si="230"/>
        <v>0</v>
      </c>
      <c r="DG535">
        <f>ROUND(ROUND(AF535*AJ535,2)*CX535,2)</f>
        <v>187.3</v>
      </c>
      <c r="DH535">
        <f t="shared" si="225"/>
        <v>0</v>
      </c>
      <c r="DI535">
        <f t="shared" si="228"/>
        <v>0</v>
      </c>
      <c r="DJ535">
        <f>DG535</f>
        <v>187.3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">
      <c r="A536">
        <f>ROW(Source!A360)</f>
        <v>360</v>
      </c>
      <c r="B536">
        <v>55929115</v>
      </c>
      <c r="C536">
        <v>55930468</v>
      </c>
      <c r="D536">
        <v>55490209</v>
      </c>
      <c r="E536">
        <v>1</v>
      </c>
      <c r="F536">
        <v>1</v>
      </c>
      <c r="G536">
        <v>1081</v>
      </c>
      <c r="H536">
        <v>2</v>
      </c>
      <c r="I536" t="s">
        <v>694</v>
      </c>
      <c r="J536" t="s">
        <v>695</v>
      </c>
      <c r="K536" t="s">
        <v>696</v>
      </c>
      <c r="L536">
        <v>1368</v>
      </c>
      <c r="N536">
        <v>1011</v>
      </c>
      <c r="O536" t="s">
        <v>657</v>
      </c>
      <c r="P536" t="s">
        <v>657</v>
      </c>
      <c r="Q536">
        <v>1</v>
      </c>
      <c r="W536">
        <v>0</v>
      </c>
      <c r="X536">
        <v>874612079</v>
      </c>
      <c r="Y536">
        <f>(AT536*1.2)</f>
        <v>0.12</v>
      </c>
      <c r="AA536">
        <v>0</v>
      </c>
      <c r="AB536">
        <v>1485.19</v>
      </c>
      <c r="AC536">
        <v>744.56</v>
      </c>
      <c r="AD536">
        <v>0</v>
      </c>
      <c r="AE536">
        <v>0</v>
      </c>
      <c r="AF536">
        <v>83.1</v>
      </c>
      <c r="AG536">
        <v>12.62</v>
      </c>
      <c r="AH536">
        <v>0</v>
      </c>
      <c r="AI536">
        <v>1</v>
      </c>
      <c r="AJ536">
        <v>17.07</v>
      </c>
      <c r="AK536">
        <v>56.35</v>
      </c>
      <c r="AL536">
        <v>1</v>
      </c>
      <c r="AM536">
        <v>2</v>
      </c>
      <c r="AN536">
        <v>0</v>
      </c>
      <c r="AO536">
        <v>1</v>
      </c>
      <c r="AP536">
        <v>1</v>
      </c>
      <c r="AQ536">
        <v>0</v>
      </c>
      <c r="AR536">
        <v>0</v>
      </c>
      <c r="AS536" t="s">
        <v>3</v>
      </c>
      <c r="AT536">
        <v>0.1</v>
      </c>
      <c r="AU536" t="s">
        <v>63</v>
      </c>
      <c r="AV536">
        <v>0</v>
      </c>
      <c r="AW536">
        <v>2</v>
      </c>
      <c r="AX536">
        <v>55930471</v>
      </c>
      <c r="AY536">
        <v>1</v>
      </c>
      <c r="AZ536">
        <v>0</v>
      </c>
      <c r="BA536">
        <v>627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f>ROUND(Y536*Source!I360*DO536,9)</f>
        <v>1.0600799999999999</v>
      </c>
      <c r="CX536">
        <f>ROUND(Y536*Source!I360,9)</f>
        <v>8.4000000000000005E-2</v>
      </c>
      <c r="CY536">
        <f>AB536</f>
        <v>1485.19</v>
      </c>
      <c r="CZ536">
        <f>AF536</f>
        <v>83.1</v>
      </c>
      <c r="DA536">
        <f>AJ536</f>
        <v>17.07</v>
      </c>
      <c r="DB536">
        <f>ROUND((ROUND(AT536*CZ536,2)*1.2),6)</f>
        <v>9.9719999999999995</v>
      </c>
      <c r="DC536">
        <f>ROUND((ROUND(AT536*AG536,2)*1.2),6)</f>
        <v>1.512</v>
      </c>
      <c r="DD536" t="s">
        <v>3</v>
      </c>
      <c r="DE536" t="s">
        <v>3</v>
      </c>
      <c r="DF536">
        <f t="shared" si="230"/>
        <v>0</v>
      </c>
      <c r="DG536">
        <f>ROUND(ROUND(AF536*AJ536,2)*CX536,2)</f>
        <v>119.16</v>
      </c>
      <c r="DH536">
        <f>ROUND(ROUND(AG536*AK536,2)*CX536,2)</f>
        <v>59.74</v>
      </c>
      <c r="DI536">
        <f t="shared" si="228"/>
        <v>0</v>
      </c>
      <c r="DJ536">
        <f>DG536</f>
        <v>119.16</v>
      </c>
      <c r="DK536">
        <v>0</v>
      </c>
      <c r="DL536" t="s">
        <v>658</v>
      </c>
      <c r="DM536">
        <v>0</v>
      </c>
      <c r="DN536" t="s">
        <v>653</v>
      </c>
      <c r="DO536">
        <v>12.62</v>
      </c>
    </row>
    <row r="537" spans="1:119" x14ac:dyDescent="0.2">
      <c r="A537">
        <f>ROW(Source!A360)</f>
        <v>360</v>
      </c>
      <c r="B537">
        <v>55929115</v>
      </c>
      <c r="C537">
        <v>55930468</v>
      </c>
      <c r="D537">
        <v>55490263</v>
      </c>
      <c r="E537">
        <v>1</v>
      </c>
      <c r="F537">
        <v>1</v>
      </c>
      <c r="G537">
        <v>1081</v>
      </c>
      <c r="H537">
        <v>2</v>
      </c>
      <c r="I537" t="s">
        <v>722</v>
      </c>
      <c r="J537" t="s">
        <v>723</v>
      </c>
      <c r="K537" t="s">
        <v>724</v>
      </c>
      <c r="L537">
        <v>1368</v>
      </c>
      <c r="N537">
        <v>1011</v>
      </c>
      <c r="O537" t="s">
        <v>657</v>
      </c>
      <c r="P537" t="s">
        <v>657</v>
      </c>
      <c r="Q537">
        <v>1</v>
      </c>
      <c r="W537">
        <v>0</v>
      </c>
      <c r="X537">
        <v>-1895752648</v>
      </c>
      <c r="Y537">
        <f>(AT537*1.2)</f>
        <v>5.0039999999999996</v>
      </c>
      <c r="AA537">
        <v>0</v>
      </c>
      <c r="AB537">
        <v>7.71</v>
      </c>
      <c r="AC537">
        <v>0</v>
      </c>
      <c r="AD537">
        <v>0</v>
      </c>
      <c r="AE537">
        <v>0</v>
      </c>
      <c r="AF537">
        <v>0.77</v>
      </c>
      <c r="AG537">
        <v>0</v>
      </c>
      <c r="AH537">
        <v>0</v>
      </c>
      <c r="AI537">
        <v>1</v>
      </c>
      <c r="AJ537">
        <v>9.56</v>
      </c>
      <c r="AK537">
        <v>1</v>
      </c>
      <c r="AL537">
        <v>1</v>
      </c>
      <c r="AM537">
        <v>2</v>
      </c>
      <c r="AN537">
        <v>0</v>
      </c>
      <c r="AO537">
        <v>1</v>
      </c>
      <c r="AP537">
        <v>1</v>
      </c>
      <c r="AQ537">
        <v>0</v>
      </c>
      <c r="AR537">
        <v>0</v>
      </c>
      <c r="AS537" t="s">
        <v>3</v>
      </c>
      <c r="AT537">
        <v>4.17</v>
      </c>
      <c r="AU537" t="s">
        <v>63</v>
      </c>
      <c r="AV537">
        <v>0</v>
      </c>
      <c r="AW537">
        <v>2</v>
      </c>
      <c r="AX537">
        <v>55930472</v>
      </c>
      <c r="AY537">
        <v>1</v>
      </c>
      <c r="AZ537">
        <v>0</v>
      </c>
      <c r="BA537">
        <v>628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V537">
        <v>0</v>
      </c>
      <c r="CW537">
        <f>ROUND(Y537*Source!I360*DO537,9)</f>
        <v>0</v>
      </c>
      <c r="CX537">
        <f>ROUND(Y537*Source!I360,9)</f>
        <v>3.5028000000000001</v>
      </c>
      <c r="CY537">
        <f>AB537</f>
        <v>7.71</v>
      </c>
      <c r="CZ537">
        <f>AF537</f>
        <v>0.77</v>
      </c>
      <c r="DA537">
        <f>AJ537</f>
        <v>9.56</v>
      </c>
      <c r="DB537">
        <f>ROUND((ROUND(AT537*CZ537,2)*1.2),6)</f>
        <v>3.8519999999999999</v>
      </c>
      <c r="DC537">
        <f>ROUND((ROUND(AT537*AG537,2)*1.2),6)</f>
        <v>0</v>
      </c>
      <c r="DD537" t="s">
        <v>3</v>
      </c>
      <c r="DE537" t="s">
        <v>3</v>
      </c>
      <c r="DF537">
        <f t="shared" si="230"/>
        <v>0</v>
      </c>
      <c r="DG537">
        <f>ROUND(ROUND(AF537*AJ537,2)*CX537,2)</f>
        <v>25.78</v>
      </c>
      <c r="DH537">
        <f t="shared" ref="DH537:DH555" si="238">ROUND(ROUND(AG537,2)*CX537,2)</f>
        <v>0</v>
      </c>
      <c r="DI537">
        <f t="shared" si="228"/>
        <v>0</v>
      </c>
      <c r="DJ537">
        <f>DG537</f>
        <v>25.78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">
      <c r="A538">
        <f>ROW(Source!A360)</f>
        <v>360</v>
      </c>
      <c r="B538">
        <v>55929115</v>
      </c>
      <c r="C538">
        <v>55930468</v>
      </c>
      <c r="D538">
        <v>55460380</v>
      </c>
      <c r="E538">
        <v>1</v>
      </c>
      <c r="F538">
        <v>1</v>
      </c>
      <c r="G538">
        <v>1081</v>
      </c>
      <c r="H538">
        <v>3</v>
      </c>
      <c r="I538" t="s">
        <v>802</v>
      </c>
      <c r="J538" t="s">
        <v>803</v>
      </c>
      <c r="K538" t="s">
        <v>804</v>
      </c>
      <c r="L538">
        <v>1348</v>
      </c>
      <c r="N538">
        <v>1009</v>
      </c>
      <c r="O538" t="s">
        <v>538</v>
      </c>
      <c r="P538" t="s">
        <v>538</v>
      </c>
      <c r="Q538">
        <v>1000</v>
      </c>
      <c r="W538">
        <v>0</v>
      </c>
      <c r="X538">
        <v>277309194</v>
      </c>
      <c r="Y538">
        <f t="shared" ref="Y538:Y544" si="239">(AT538*1)</f>
        <v>9.6000000000000002E-4</v>
      </c>
      <c r="AA538">
        <v>141233.74</v>
      </c>
      <c r="AB538">
        <v>0</v>
      </c>
      <c r="AC538">
        <v>0</v>
      </c>
      <c r="AD538">
        <v>0</v>
      </c>
      <c r="AE538">
        <v>8590.86</v>
      </c>
      <c r="AF538">
        <v>0</v>
      </c>
      <c r="AG538">
        <v>0</v>
      </c>
      <c r="AH538">
        <v>0</v>
      </c>
      <c r="AI538">
        <v>16.440000000000001</v>
      </c>
      <c r="AJ538">
        <v>1</v>
      </c>
      <c r="AK538">
        <v>1</v>
      </c>
      <c r="AL538">
        <v>1</v>
      </c>
      <c r="AM538">
        <v>2</v>
      </c>
      <c r="AN538">
        <v>0</v>
      </c>
      <c r="AO538">
        <v>1</v>
      </c>
      <c r="AP538">
        <v>1</v>
      </c>
      <c r="AQ538">
        <v>0</v>
      </c>
      <c r="AR538">
        <v>0</v>
      </c>
      <c r="AS538" t="s">
        <v>3</v>
      </c>
      <c r="AT538">
        <v>9.6000000000000002E-4</v>
      </c>
      <c r="AU538" t="s">
        <v>62</v>
      </c>
      <c r="AV538">
        <v>0</v>
      </c>
      <c r="AW538">
        <v>2</v>
      </c>
      <c r="AX538">
        <v>55930473</v>
      </c>
      <c r="AY538">
        <v>1</v>
      </c>
      <c r="AZ538">
        <v>0</v>
      </c>
      <c r="BA538">
        <v>629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V538">
        <v>0</v>
      </c>
      <c r="CW538">
        <v>0</v>
      </c>
      <c r="CX538">
        <f>ROUND(Y538*Source!I360,9)</f>
        <v>6.7199999999999996E-4</v>
      </c>
      <c r="CY538">
        <f t="shared" ref="CY538:CY544" si="240">AA538</f>
        <v>141233.74</v>
      </c>
      <c r="CZ538">
        <f t="shared" ref="CZ538:CZ544" si="241">AE538</f>
        <v>8590.86</v>
      </c>
      <c r="DA538">
        <f t="shared" ref="DA538:DA544" si="242">AI538</f>
        <v>16.440000000000001</v>
      </c>
      <c r="DB538">
        <f t="shared" ref="DB538:DB544" si="243">ROUND((ROUND(AT538*CZ538,2)*1),6)</f>
        <v>8.25</v>
      </c>
      <c r="DC538">
        <f t="shared" ref="DC538:DC544" si="244">ROUND((ROUND(AT538*AG538,2)*1),6)</f>
        <v>0</v>
      </c>
      <c r="DD538" t="s">
        <v>3</v>
      </c>
      <c r="DE538" t="s">
        <v>3</v>
      </c>
      <c r="DF538">
        <f t="shared" ref="DF538:DF544" si="245">ROUND(ROUND(AE538*AI538,2)*CX538,2)</f>
        <v>94.91</v>
      </c>
      <c r="DG538">
        <f t="shared" ref="DG538:DG555" si="246">ROUND(ROUND(AF538,2)*CX538,2)</f>
        <v>0</v>
      </c>
      <c r="DH538">
        <f t="shared" si="238"/>
        <v>0</v>
      </c>
      <c r="DI538">
        <f t="shared" si="228"/>
        <v>0</v>
      </c>
      <c r="DJ538">
        <f t="shared" ref="DJ538:DJ544" si="247">DF538</f>
        <v>94.91</v>
      </c>
      <c r="DK538">
        <v>0</v>
      </c>
      <c r="DL538" t="s">
        <v>3</v>
      </c>
      <c r="DM538">
        <v>0</v>
      </c>
      <c r="DN538" t="s">
        <v>3</v>
      </c>
      <c r="DO538">
        <v>0</v>
      </c>
    </row>
    <row r="539" spans="1:119" x14ac:dyDescent="0.2">
      <c r="A539">
        <f>ROW(Source!A360)</f>
        <v>360</v>
      </c>
      <c r="B539">
        <v>55929115</v>
      </c>
      <c r="C539">
        <v>55930468</v>
      </c>
      <c r="D539">
        <v>55459339</v>
      </c>
      <c r="E539">
        <v>1</v>
      </c>
      <c r="F539">
        <v>1</v>
      </c>
      <c r="G539">
        <v>1081</v>
      </c>
      <c r="H539">
        <v>3</v>
      </c>
      <c r="I539" t="s">
        <v>883</v>
      </c>
      <c r="J539" t="s">
        <v>884</v>
      </c>
      <c r="K539" t="s">
        <v>885</v>
      </c>
      <c r="L539">
        <v>1354</v>
      </c>
      <c r="N539">
        <v>1010</v>
      </c>
      <c r="O539" t="s">
        <v>268</v>
      </c>
      <c r="P539" t="s">
        <v>268</v>
      </c>
      <c r="Q539">
        <v>1</v>
      </c>
      <c r="W539">
        <v>0</v>
      </c>
      <c r="X539">
        <v>1424298623</v>
      </c>
      <c r="Y539">
        <f t="shared" si="239"/>
        <v>220</v>
      </c>
      <c r="AA539">
        <v>7.57</v>
      </c>
      <c r="AB539">
        <v>0</v>
      </c>
      <c r="AC539">
        <v>0</v>
      </c>
      <c r="AD539">
        <v>0</v>
      </c>
      <c r="AE539">
        <v>3.86</v>
      </c>
      <c r="AF539">
        <v>0</v>
      </c>
      <c r="AG539">
        <v>0</v>
      </c>
      <c r="AH539">
        <v>0</v>
      </c>
      <c r="AI539">
        <v>1.96</v>
      </c>
      <c r="AJ539">
        <v>1</v>
      </c>
      <c r="AK539">
        <v>1</v>
      </c>
      <c r="AL539">
        <v>1</v>
      </c>
      <c r="AM539">
        <v>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220</v>
      </c>
      <c r="AU539" t="s">
        <v>62</v>
      </c>
      <c r="AV539">
        <v>0</v>
      </c>
      <c r="AW539">
        <v>2</v>
      </c>
      <c r="AX539">
        <v>55930474</v>
      </c>
      <c r="AY539">
        <v>1</v>
      </c>
      <c r="AZ539">
        <v>0</v>
      </c>
      <c r="BA539">
        <v>630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V539">
        <v>0</v>
      </c>
      <c r="CW539">
        <v>0</v>
      </c>
      <c r="CX539">
        <f>ROUND(Y539*Source!I360,9)</f>
        <v>154</v>
      </c>
      <c r="CY539">
        <f t="shared" si="240"/>
        <v>7.57</v>
      </c>
      <c r="CZ539">
        <f t="shared" si="241"/>
        <v>3.86</v>
      </c>
      <c r="DA539">
        <f t="shared" si="242"/>
        <v>1.96</v>
      </c>
      <c r="DB539">
        <f t="shared" si="243"/>
        <v>849.2</v>
      </c>
      <c r="DC539">
        <f t="shared" si="244"/>
        <v>0</v>
      </c>
      <c r="DD539" t="s">
        <v>3</v>
      </c>
      <c r="DE539" t="s">
        <v>3</v>
      </c>
      <c r="DF539">
        <f t="shared" si="245"/>
        <v>1165.78</v>
      </c>
      <c r="DG539">
        <f t="shared" si="246"/>
        <v>0</v>
      </c>
      <c r="DH539">
        <f t="shared" si="238"/>
        <v>0</v>
      </c>
      <c r="DI539">
        <f t="shared" si="228"/>
        <v>0</v>
      </c>
      <c r="DJ539">
        <f t="shared" si="247"/>
        <v>1165.78</v>
      </c>
      <c r="DK539">
        <v>0</v>
      </c>
      <c r="DL539" t="s">
        <v>3</v>
      </c>
      <c r="DM539">
        <v>0</v>
      </c>
      <c r="DN539" t="s">
        <v>3</v>
      </c>
      <c r="DO539">
        <v>0</v>
      </c>
    </row>
    <row r="540" spans="1:119" x14ac:dyDescent="0.2">
      <c r="A540">
        <f>ROW(Source!A360)</f>
        <v>360</v>
      </c>
      <c r="B540">
        <v>55929115</v>
      </c>
      <c r="C540">
        <v>55930468</v>
      </c>
      <c r="D540">
        <v>55461657</v>
      </c>
      <c r="E540">
        <v>1</v>
      </c>
      <c r="F540">
        <v>1</v>
      </c>
      <c r="G540">
        <v>1081</v>
      </c>
      <c r="H540">
        <v>3</v>
      </c>
      <c r="I540" t="s">
        <v>886</v>
      </c>
      <c r="J540" t="s">
        <v>887</v>
      </c>
      <c r="K540" t="s">
        <v>888</v>
      </c>
      <c r="L540">
        <v>1296</v>
      </c>
      <c r="N540">
        <v>1002</v>
      </c>
      <c r="O540" t="s">
        <v>889</v>
      </c>
      <c r="P540" t="s">
        <v>889</v>
      </c>
      <c r="Q540">
        <v>1</v>
      </c>
      <c r="W540">
        <v>0</v>
      </c>
      <c r="X540">
        <v>1764357707</v>
      </c>
      <c r="Y540">
        <f t="shared" si="239"/>
        <v>0.157</v>
      </c>
      <c r="AA540">
        <v>402.14</v>
      </c>
      <c r="AB540">
        <v>0</v>
      </c>
      <c r="AC540">
        <v>0</v>
      </c>
      <c r="AD540">
        <v>0</v>
      </c>
      <c r="AE540">
        <v>35.4</v>
      </c>
      <c r="AF540">
        <v>0</v>
      </c>
      <c r="AG540">
        <v>0</v>
      </c>
      <c r="AH540">
        <v>0</v>
      </c>
      <c r="AI540">
        <v>11.36</v>
      </c>
      <c r="AJ540">
        <v>1</v>
      </c>
      <c r="AK540">
        <v>1</v>
      </c>
      <c r="AL540">
        <v>1</v>
      </c>
      <c r="AM540">
        <v>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0.157</v>
      </c>
      <c r="AU540" t="s">
        <v>62</v>
      </c>
      <c r="AV540">
        <v>0</v>
      </c>
      <c r="AW540">
        <v>2</v>
      </c>
      <c r="AX540">
        <v>55930475</v>
      </c>
      <c r="AY540">
        <v>1</v>
      </c>
      <c r="AZ540">
        <v>0</v>
      </c>
      <c r="BA540">
        <v>631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v>0</v>
      </c>
      <c r="CX540">
        <f>ROUND(Y540*Source!I360,9)</f>
        <v>0.1099</v>
      </c>
      <c r="CY540">
        <f t="shared" si="240"/>
        <v>402.14</v>
      </c>
      <c r="CZ540">
        <f t="shared" si="241"/>
        <v>35.4</v>
      </c>
      <c r="DA540">
        <f t="shared" si="242"/>
        <v>11.36</v>
      </c>
      <c r="DB540">
        <f t="shared" si="243"/>
        <v>5.56</v>
      </c>
      <c r="DC540">
        <f t="shared" si="244"/>
        <v>0</v>
      </c>
      <c r="DD540" t="s">
        <v>3</v>
      </c>
      <c r="DE540" t="s">
        <v>3</v>
      </c>
      <c r="DF540">
        <f t="shared" si="245"/>
        <v>44.2</v>
      </c>
      <c r="DG540">
        <f t="shared" si="246"/>
        <v>0</v>
      </c>
      <c r="DH540">
        <f t="shared" si="238"/>
        <v>0</v>
      </c>
      <c r="DI540">
        <f t="shared" si="228"/>
        <v>0</v>
      </c>
      <c r="DJ540">
        <f t="shared" si="247"/>
        <v>44.2</v>
      </c>
      <c r="DK540">
        <v>0</v>
      </c>
      <c r="DL540" t="s">
        <v>3</v>
      </c>
      <c r="DM540">
        <v>0</v>
      </c>
      <c r="DN540" t="s">
        <v>3</v>
      </c>
      <c r="DO540">
        <v>0</v>
      </c>
    </row>
    <row r="541" spans="1:119" x14ac:dyDescent="0.2">
      <c r="A541">
        <f>ROW(Source!A360)</f>
        <v>360</v>
      </c>
      <c r="B541">
        <v>55929115</v>
      </c>
      <c r="C541">
        <v>55930468</v>
      </c>
      <c r="D541">
        <v>55459815</v>
      </c>
      <c r="E541">
        <v>1</v>
      </c>
      <c r="F541">
        <v>1</v>
      </c>
      <c r="G541">
        <v>1081</v>
      </c>
      <c r="H541">
        <v>3</v>
      </c>
      <c r="I541" t="s">
        <v>890</v>
      </c>
      <c r="J541" t="s">
        <v>891</v>
      </c>
      <c r="K541" t="s">
        <v>892</v>
      </c>
      <c r="L541">
        <v>1348</v>
      </c>
      <c r="N541">
        <v>1009</v>
      </c>
      <c r="O541" t="s">
        <v>538</v>
      </c>
      <c r="P541" t="s">
        <v>538</v>
      </c>
      <c r="Q541">
        <v>1000</v>
      </c>
      <c r="W541">
        <v>0</v>
      </c>
      <c r="X541">
        <v>-557692701</v>
      </c>
      <c r="Y541">
        <f t="shared" si="239"/>
        <v>2.0999999999999999E-3</v>
      </c>
      <c r="AA541">
        <v>72799.61</v>
      </c>
      <c r="AB541">
        <v>0</v>
      </c>
      <c r="AC541">
        <v>0</v>
      </c>
      <c r="AD541">
        <v>0</v>
      </c>
      <c r="AE541">
        <v>7973.67</v>
      </c>
      <c r="AF541">
        <v>0</v>
      </c>
      <c r="AG541">
        <v>0</v>
      </c>
      <c r="AH541">
        <v>0</v>
      </c>
      <c r="AI541">
        <v>9.1300000000000008</v>
      </c>
      <c r="AJ541">
        <v>1</v>
      </c>
      <c r="AK541">
        <v>1</v>
      </c>
      <c r="AL541">
        <v>1</v>
      </c>
      <c r="AM541">
        <v>2</v>
      </c>
      <c r="AN541">
        <v>0</v>
      </c>
      <c r="AO541">
        <v>1</v>
      </c>
      <c r="AP541">
        <v>1</v>
      </c>
      <c r="AQ541">
        <v>0</v>
      </c>
      <c r="AR541">
        <v>0</v>
      </c>
      <c r="AS541" t="s">
        <v>3</v>
      </c>
      <c r="AT541">
        <v>2.0999999999999999E-3</v>
      </c>
      <c r="AU541" t="s">
        <v>62</v>
      </c>
      <c r="AV541">
        <v>0</v>
      </c>
      <c r="AW541">
        <v>2</v>
      </c>
      <c r="AX541">
        <v>55930476</v>
      </c>
      <c r="AY541">
        <v>1</v>
      </c>
      <c r="AZ541">
        <v>0</v>
      </c>
      <c r="BA541">
        <v>632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v>0</v>
      </c>
      <c r="CX541">
        <f>ROUND(Y541*Source!I360,9)</f>
        <v>1.47E-3</v>
      </c>
      <c r="CY541">
        <f t="shared" si="240"/>
        <v>72799.61</v>
      </c>
      <c r="CZ541">
        <f t="shared" si="241"/>
        <v>7973.67</v>
      </c>
      <c r="DA541">
        <f t="shared" si="242"/>
        <v>9.1300000000000008</v>
      </c>
      <c r="DB541">
        <f t="shared" si="243"/>
        <v>16.739999999999998</v>
      </c>
      <c r="DC541">
        <f t="shared" si="244"/>
        <v>0</v>
      </c>
      <c r="DD541" t="s">
        <v>3</v>
      </c>
      <c r="DE541" t="s">
        <v>3</v>
      </c>
      <c r="DF541">
        <f t="shared" si="245"/>
        <v>107.02</v>
      </c>
      <c r="DG541">
        <f t="shared" si="246"/>
        <v>0</v>
      </c>
      <c r="DH541">
        <f t="shared" si="238"/>
        <v>0</v>
      </c>
      <c r="DI541">
        <f t="shared" si="228"/>
        <v>0</v>
      </c>
      <c r="DJ541">
        <f t="shared" si="247"/>
        <v>107.02</v>
      </c>
      <c r="DK541">
        <v>0</v>
      </c>
      <c r="DL541" t="s">
        <v>3</v>
      </c>
      <c r="DM541">
        <v>0</v>
      </c>
      <c r="DN541" t="s">
        <v>3</v>
      </c>
      <c r="DO541">
        <v>0</v>
      </c>
    </row>
    <row r="542" spans="1:119" x14ac:dyDescent="0.2">
      <c r="A542">
        <f>ROW(Source!A360)</f>
        <v>360</v>
      </c>
      <c r="B542">
        <v>55929115</v>
      </c>
      <c r="C542">
        <v>55930468</v>
      </c>
      <c r="D542">
        <v>55472546</v>
      </c>
      <c r="E542">
        <v>1</v>
      </c>
      <c r="F542">
        <v>1</v>
      </c>
      <c r="G542">
        <v>1081</v>
      </c>
      <c r="H542">
        <v>3</v>
      </c>
      <c r="I542" t="s">
        <v>517</v>
      </c>
      <c r="J542" t="s">
        <v>519</v>
      </c>
      <c r="K542" t="s">
        <v>518</v>
      </c>
      <c r="L542">
        <v>1301</v>
      </c>
      <c r="N542">
        <v>1003</v>
      </c>
      <c r="O542" t="s">
        <v>486</v>
      </c>
      <c r="P542" t="s">
        <v>486</v>
      </c>
      <c r="Q542">
        <v>1</v>
      </c>
      <c r="W542">
        <v>0</v>
      </c>
      <c r="X542">
        <v>-1899352111</v>
      </c>
      <c r="Y542">
        <f t="shared" si="239"/>
        <v>102</v>
      </c>
      <c r="AA542">
        <v>35.49</v>
      </c>
      <c r="AB542">
        <v>0</v>
      </c>
      <c r="AC542">
        <v>0</v>
      </c>
      <c r="AD542">
        <v>0</v>
      </c>
      <c r="AE542">
        <v>5.78</v>
      </c>
      <c r="AF542">
        <v>0</v>
      </c>
      <c r="AG542">
        <v>0</v>
      </c>
      <c r="AH542">
        <v>0</v>
      </c>
      <c r="AI542">
        <v>6.14</v>
      </c>
      <c r="AJ542">
        <v>1</v>
      </c>
      <c r="AK542">
        <v>1</v>
      </c>
      <c r="AL542">
        <v>1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0</v>
      </c>
      <c r="AS542" t="s">
        <v>3</v>
      </c>
      <c r="AT542">
        <v>102</v>
      </c>
      <c r="AU542" t="s">
        <v>62</v>
      </c>
      <c r="AV542">
        <v>0</v>
      </c>
      <c r="AW542">
        <v>1</v>
      </c>
      <c r="AX542">
        <v>-1</v>
      </c>
      <c r="AY542">
        <v>0</v>
      </c>
      <c r="AZ542">
        <v>0</v>
      </c>
      <c r="BA542" t="s">
        <v>3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v>0</v>
      </c>
      <c r="CX542">
        <f>ROUND(Y542*Source!I360,9)</f>
        <v>71.400000000000006</v>
      </c>
      <c r="CY542">
        <f t="shared" si="240"/>
        <v>35.49</v>
      </c>
      <c r="CZ542">
        <f t="shared" si="241"/>
        <v>5.78</v>
      </c>
      <c r="DA542">
        <f t="shared" si="242"/>
        <v>6.14</v>
      </c>
      <c r="DB542">
        <f t="shared" si="243"/>
        <v>589.55999999999995</v>
      </c>
      <c r="DC542">
        <f t="shared" si="244"/>
        <v>0</v>
      </c>
      <c r="DD542" t="s">
        <v>3</v>
      </c>
      <c r="DE542" t="s">
        <v>3</v>
      </c>
      <c r="DF542">
        <f t="shared" si="245"/>
        <v>2533.9899999999998</v>
      </c>
      <c r="DG542">
        <f t="shared" si="246"/>
        <v>0</v>
      </c>
      <c r="DH542">
        <f t="shared" si="238"/>
        <v>0</v>
      </c>
      <c r="DI542">
        <f t="shared" si="228"/>
        <v>0</v>
      </c>
      <c r="DJ542">
        <f t="shared" si="247"/>
        <v>2533.9899999999998</v>
      </c>
      <c r="DK542">
        <v>0</v>
      </c>
      <c r="DL542" t="s">
        <v>3</v>
      </c>
      <c r="DM542">
        <v>0</v>
      </c>
      <c r="DN542" t="s">
        <v>3</v>
      </c>
      <c r="DO542">
        <v>0</v>
      </c>
    </row>
    <row r="543" spans="1:119" x14ac:dyDescent="0.2">
      <c r="A543">
        <f>ROW(Source!A360)</f>
        <v>360</v>
      </c>
      <c r="B543">
        <v>55929115</v>
      </c>
      <c r="C543">
        <v>55930468</v>
      </c>
      <c r="D543">
        <v>55482523</v>
      </c>
      <c r="E543">
        <v>1</v>
      </c>
      <c r="F543">
        <v>1</v>
      </c>
      <c r="G543">
        <v>1081</v>
      </c>
      <c r="H543">
        <v>3</v>
      </c>
      <c r="I543" t="s">
        <v>893</v>
      </c>
      <c r="J543" t="s">
        <v>894</v>
      </c>
      <c r="K543" t="s">
        <v>895</v>
      </c>
      <c r="L543">
        <v>1358</v>
      </c>
      <c r="N543">
        <v>1010</v>
      </c>
      <c r="O543" t="s">
        <v>77</v>
      </c>
      <c r="P543" t="s">
        <v>77</v>
      </c>
      <c r="Q543">
        <v>10</v>
      </c>
      <c r="W543">
        <v>0</v>
      </c>
      <c r="X543">
        <v>-101314250</v>
      </c>
      <c r="Y543">
        <f t="shared" si="239"/>
        <v>0.01</v>
      </c>
      <c r="AA543">
        <v>43.35</v>
      </c>
      <c r="AB543">
        <v>0</v>
      </c>
      <c r="AC543">
        <v>0</v>
      </c>
      <c r="AD543">
        <v>0</v>
      </c>
      <c r="AE543">
        <v>5.46</v>
      </c>
      <c r="AF543">
        <v>0</v>
      </c>
      <c r="AG543">
        <v>0</v>
      </c>
      <c r="AH543">
        <v>0</v>
      </c>
      <c r="AI543">
        <v>7.94</v>
      </c>
      <c r="AJ543">
        <v>1</v>
      </c>
      <c r="AK543">
        <v>1</v>
      </c>
      <c r="AL543">
        <v>1</v>
      </c>
      <c r="AM543">
        <v>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0.01</v>
      </c>
      <c r="AU543" t="s">
        <v>62</v>
      </c>
      <c r="AV543">
        <v>0</v>
      </c>
      <c r="AW543">
        <v>2</v>
      </c>
      <c r="AX543">
        <v>55930477</v>
      </c>
      <c r="AY543">
        <v>1</v>
      </c>
      <c r="AZ543">
        <v>0</v>
      </c>
      <c r="BA543">
        <v>633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V543">
        <v>0</v>
      </c>
      <c r="CW543">
        <v>0</v>
      </c>
      <c r="CX543">
        <f>ROUND(Y543*Source!I360,9)</f>
        <v>7.0000000000000001E-3</v>
      </c>
      <c r="CY543">
        <f t="shared" si="240"/>
        <v>43.35</v>
      </c>
      <c r="CZ543">
        <f t="shared" si="241"/>
        <v>5.46</v>
      </c>
      <c r="DA543">
        <f t="shared" si="242"/>
        <v>7.94</v>
      </c>
      <c r="DB543">
        <f t="shared" si="243"/>
        <v>0.05</v>
      </c>
      <c r="DC543">
        <f t="shared" si="244"/>
        <v>0</v>
      </c>
      <c r="DD543" t="s">
        <v>3</v>
      </c>
      <c r="DE543" t="s">
        <v>3</v>
      </c>
      <c r="DF543">
        <f t="shared" si="245"/>
        <v>0.3</v>
      </c>
      <c r="DG543">
        <f t="shared" si="246"/>
        <v>0</v>
      </c>
      <c r="DH543">
        <f t="shared" si="238"/>
        <v>0</v>
      </c>
      <c r="DI543">
        <f t="shared" si="228"/>
        <v>0</v>
      </c>
      <c r="DJ543">
        <f t="shared" si="247"/>
        <v>0.3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">
      <c r="A544">
        <f>ROW(Source!A360)</f>
        <v>360</v>
      </c>
      <c r="B544">
        <v>55929115</v>
      </c>
      <c r="C544">
        <v>55930468</v>
      </c>
      <c r="D544">
        <v>55481932</v>
      </c>
      <c r="E544">
        <v>1</v>
      </c>
      <c r="F544">
        <v>1</v>
      </c>
      <c r="G544">
        <v>1081</v>
      </c>
      <c r="H544">
        <v>3</v>
      </c>
      <c r="I544" t="s">
        <v>896</v>
      </c>
      <c r="J544" t="s">
        <v>897</v>
      </c>
      <c r="K544" t="s">
        <v>898</v>
      </c>
      <c r="L544">
        <v>1356</v>
      </c>
      <c r="N544">
        <v>1010</v>
      </c>
      <c r="O544" t="s">
        <v>399</v>
      </c>
      <c r="P544" t="s">
        <v>399</v>
      </c>
      <c r="Q544">
        <v>1000</v>
      </c>
      <c r="W544">
        <v>0</v>
      </c>
      <c r="X544">
        <v>1938675882</v>
      </c>
      <c r="Y544">
        <f t="shared" si="239"/>
        <v>0.11</v>
      </c>
      <c r="AA544">
        <v>2336.6</v>
      </c>
      <c r="AB544">
        <v>0</v>
      </c>
      <c r="AC544">
        <v>0</v>
      </c>
      <c r="AD544">
        <v>0</v>
      </c>
      <c r="AE544">
        <v>919.92</v>
      </c>
      <c r="AF544">
        <v>0</v>
      </c>
      <c r="AG544">
        <v>0</v>
      </c>
      <c r="AH544">
        <v>0</v>
      </c>
      <c r="AI544">
        <v>2.54</v>
      </c>
      <c r="AJ544">
        <v>1</v>
      </c>
      <c r="AK544">
        <v>1</v>
      </c>
      <c r="AL544">
        <v>1</v>
      </c>
      <c r="AM544">
        <v>2</v>
      </c>
      <c r="AN544">
        <v>0</v>
      </c>
      <c r="AO544">
        <v>1</v>
      </c>
      <c r="AP544">
        <v>1</v>
      </c>
      <c r="AQ544">
        <v>0</v>
      </c>
      <c r="AR544">
        <v>0</v>
      </c>
      <c r="AS544" t="s">
        <v>3</v>
      </c>
      <c r="AT544">
        <v>0.11</v>
      </c>
      <c r="AU544" t="s">
        <v>62</v>
      </c>
      <c r="AV544">
        <v>0</v>
      </c>
      <c r="AW544">
        <v>2</v>
      </c>
      <c r="AX544">
        <v>55930478</v>
      </c>
      <c r="AY544">
        <v>1</v>
      </c>
      <c r="AZ544">
        <v>0</v>
      </c>
      <c r="BA544">
        <v>634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ROUND(Y544*Source!I360,9)</f>
        <v>7.6999999999999999E-2</v>
      </c>
      <c r="CY544">
        <f t="shared" si="240"/>
        <v>2336.6</v>
      </c>
      <c r="CZ544">
        <f t="shared" si="241"/>
        <v>919.92</v>
      </c>
      <c r="DA544">
        <f t="shared" si="242"/>
        <v>2.54</v>
      </c>
      <c r="DB544">
        <f t="shared" si="243"/>
        <v>101.19</v>
      </c>
      <c r="DC544">
        <f t="shared" si="244"/>
        <v>0</v>
      </c>
      <c r="DD544" t="s">
        <v>3</v>
      </c>
      <c r="DE544" t="s">
        <v>3</v>
      </c>
      <c r="DF544">
        <f t="shared" si="245"/>
        <v>179.92</v>
      </c>
      <c r="DG544">
        <f t="shared" si="246"/>
        <v>0</v>
      </c>
      <c r="DH544">
        <f t="shared" si="238"/>
        <v>0</v>
      </c>
      <c r="DI544">
        <f t="shared" si="228"/>
        <v>0</v>
      </c>
      <c r="DJ544">
        <f t="shared" si="247"/>
        <v>179.92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">
      <c r="A545">
        <f>ROW(Source!A363)</f>
        <v>363</v>
      </c>
      <c r="B545">
        <v>55929113</v>
      </c>
      <c r="C545">
        <v>55932386</v>
      </c>
      <c r="D545">
        <v>55424304</v>
      </c>
      <c r="E545">
        <v>1081</v>
      </c>
      <c r="F545">
        <v>1</v>
      </c>
      <c r="G545">
        <v>1081</v>
      </c>
      <c r="H545">
        <v>1</v>
      </c>
      <c r="I545" t="s">
        <v>651</v>
      </c>
      <c r="J545" t="s">
        <v>3</v>
      </c>
      <c r="K545" t="s">
        <v>652</v>
      </c>
      <c r="L545">
        <v>1191</v>
      </c>
      <c r="N545">
        <v>1013</v>
      </c>
      <c r="O545" t="s">
        <v>653</v>
      </c>
      <c r="P545" t="s">
        <v>653</v>
      </c>
      <c r="Q545">
        <v>1</v>
      </c>
      <c r="W545">
        <v>0</v>
      </c>
      <c r="X545">
        <v>476480486</v>
      </c>
      <c r="Y545">
        <f>(AT545*1.2)</f>
        <v>6.4679999999999991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-2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5.39</v>
      </c>
      <c r="AU545" t="s">
        <v>63</v>
      </c>
      <c r="AV545">
        <v>1</v>
      </c>
      <c r="AW545">
        <v>2</v>
      </c>
      <c r="AX545">
        <v>55932387</v>
      </c>
      <c r="AY545">
        <v>1</v>
      </c>
      <c r="AZ545">
        <v>0</v>
      </c>
      <c r="BA545">
        <v>639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U545">
        <f>ROUND(AT545*Source!I363*AH545*AL545,2)</f>
        <v>0</v>
      </c>
      <c r="CV545">
        <f>ROUND(Y545*Source!I363,9)</f>
        <v>4.5275999999999996</v>
      </c>
      <c r="CW545">
        <v>0</v>
      </c>
      <c r="CX545">
        <f>ROUND(Y545*Source!I363,9)</f>
        <v>4.5275999999999996</v>
      </c>
      <c r="CY545">
        <f>AD545</f>
        <v>0</v>
      </c>
      <c r="CZ545">
        <f>AH545</f>
        <v>0</v>
      </c>
      <c r="DA545">
        <f>AL545</f>
        <v>1</v>
      </c>
      <c r="DB545">
        <f>ROUND((ROUND(AT545*CZ545,2)*1.2),6)</f>
        <v>0</v>
      </c>
      <c r="DC545">
        <f>ROUND((ROUND(AT545*AG545,2)*1.2),6)</f>
        <v>0</v>
      </c>
      <c r="DD545" t="s">
        <v>3</v>
      </c>
      <c r="DE545" t="s">
        <v>3</v>
      </c>
      <c r="DF545">
        <f t="shared" ref="DF545:DF557" si="248">ROUND(ROUND(AE545,2)*CX545,2)</f>
        <v>0</v>
      </c>
      <c r="DG545">
        <f t="shared" si="246"/>
        <v>0</v>
      </c>
      <c r="DH545">
        <f t="shared" si="238"/>
        <v>0</v>
      </c>
      <c r="DI545">
        <f t="shared" si="228"/>
        <v>0</v>
      </c>
      <c r="DJ545">
        <f>DI545</f>
        <v>0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">
      <c r="A546">
        <f>ROW(Source!A363)</f>
        <v>363</v>
      </c>
      <c r="B546">
        <v>55929113</v>
      </c>
      <c r="C546">
        <v>55932386</v>
      </c>
      <c r="D546">
        <v>55490209</v>
      </c>
      <c r="E546">
        <v>1</v>
      </c>
      <c r="F546">
        <v>1</v>
      </c>
      <c r="G546">
        <v>1081</v>
      </c>
      <c r="H546">
        <v>2</v>
      </c>
      <c r="I546" t="s">
        <v>694</v>
      </c>
      <c r="J546" t="s">
        <v>695</v>
      </c>
      <c r="K546" t="s">
        <v>696</v>
      </c>
      <c r="L546">
        <v>1368</v>
      </c>
      <c r="N546">
        <v>1011</v>
      </c>
      <c r="O546" t="s">
        <v>657</v>
      </c>
      <c r="P546" t="s">
        <v>657</v>
      </c>
      <c r="Q546">
        <v>1</v>
      </c>
      <c r="W546">
        <v>0</v>
      </c>
      <c r="X546">
        <v>874612079</v>
      </c>
      <c r="Y546">
        <f>(AT546*1.2)</f>
        <v>2.4E-2</v>
      </c>
      <c r="AA546">
        <v>0</v>
      </c>
      <c r="AB546">
        <v>87.01</v>
      </c>
      <c r="AC546">
        <v>13.21</v>
      </c>
      <c r="AD546">
        <v>0</v>
      </c>
      <c r="AE546">
        <v>0</v>
      </c>
      <c r="AF546">
        <v>83.1</v>
      </c>
      <c r="AG546">
        <v>12.62</v>
      </c>
      <c r="AH546">
        <v>0</v>
      </c>
      <c r="AI546">
        <v>1</v>
      </c>
      <c r="AJ546">
        <v>1</v>
      </c>
      <c r="AK546">
        <v>1</v>
      </c>
      <c r="AL546">
        <v>1</v>
      </c>
      <c r="AM546">
        <v>-2</v>
      </c>
      <c r="AN546">
        <v>0</v>
      </c>
      <c r="AO546">
        <v>1</v>
      </c>
      <c r="AP546">
        <v>1</v>
      </c>
      <c r="AQ546">
        <v>0</v>
      </c>
      <c r="AR546">
        <v>0</v>
      </c>
      <c r="AS546" t="s">
        <v>3</v>
      </c>
      <c r="AT546">
        <v>0.02</v>
      </c>
      <c r="AU546" t="s">
        <v>63</v>
      </c>
      <c r="AV546">
        <v>0</v>
      </c>
      <c r="AW546">
        <v>2</v>
      </c>
      <c r="AX546">
        <v>55932388</v>
      </c>
      <c r="AY546">
        <v>1</v>
      </c>
      <c r="AZ546">
        <v>0</v>
      </c>
      <c r="BA546">
        <v>640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f>ROUND(Y546*Source!I363*DO546,9)</f>
        <v>0.21201600000000001</v>
      </c>
      <c r="CX546">
        <f>ROUND(Y546*Source!I363,9)</f>
        <v>1.6799999999999999E-2</v>
      </c>
      <c r="CY546">
        <f>AB546</f>
        <v>87.01</v>
      </c>
      <c r="CZ546">
        <f>AF546</f>
        <v>83.1</v>
      </c>
      <c r="DA546">
        <f>AJ546</f>
        <v>1</v>
      </c>
      <c r="DB546">
        <f>ROUND((ROUND(AT546*CZ546,2)*1.2),6)</f>
        <v>1.992</v>
      </c>
      <c r="DC546">
        <f>ROUND((ROUND(AT546*AG546,2)*1.2),6)</f>
        <v>0.3</v>
      </c>
      <c r="DD546" t="s">
        <v>3</v>
      </c>
      <c r="DE546" t="s">
        <v>3</v>
      </c>
      <c r="DF546">
        <f t="shared" si="248"/>
        <v>0</v>
      </c>
      <c r="DG546">
        <f t="shared" si="246"/>
        <v>1.4</v>
      </c>
      <c r="DH546">
        <f t="shared" si="238"/>
        <v>0.21</v>
      </c>
      <c r="DI546">
        <f t="shared" si="228"/>
        <v>0</v>
      </c>
      <c r="DJ546">
        <f>DG546</f>
        <v>1.4</v>
      </c>
      <c r="DK546">
        <v>0</v>
      </c>
      <c r="DL546" t="s">
        <v>658</v>
      </c>
      <c r="DM546">
        <v>0</v>
      </c>
      <c r="DN546" t="s">
        <v>653</v>
      </c>
      <c r="DO546">
        <v>12.62</v>
      </c>
    </row>
    <row r="547" spans="1:119" x14ac:dyDescent="0.2">
      <c r="A547">
        <f>ROW(Source!A363)</f>
        <v>363</v>
      </c>
      <c r="B547">
        <v>55929113</v>
      </c>
      <c r="C547">
        <v>55932386</v>
      </c>
      <c r="D547">
        <v>55489443</v>
      </c>
      <c r="E547">
        <v>1</v>
      </c>
      <c r="F547">
        <v>1</v>
      </c>
      <c r="G547">
        <v>1081</v>
      </c>
      <c r="H547">
        <v>2</v>
      </c>
      <c r="I547" t="s">
        <v>899</v>
      </c>
      <c r="J547" t="s">
        <v>900</v>
      </c>
      <c r="K547" t="s">
        <v>901</v>
      </c>
      <c r="L547">
        <v>1368</v>
      </c>
      <c r="N547">
        <v>1011</v>
      </c>
      <c r="O547" t="s">
        <v>657</v>
      </c>
      <c r="P547" t="s">
        <v>657</v>
      </c>
      <c r="Q547">
        <v>1</v>
      </c>
      <c r="W547">
        <v>0</v>
      </c>
      <c r="X547">
        <v>-44940208</v>
      </c>
      <c r="Y547">
        <f>(AT547*1.2)</f>
        <v>2.4E-2</v>
      </c>
      <c r="AA547">
        <v>0</v>
      </c>
      <c r="AB547">
        <v>187.59</v>
      </c>
      <c r="AC547">
        <v>17.73</v>
      </c>
      <c r="AD547">
        <v>0</v>
      </c>
      <c r="AE547">
        <v>0</v>
      </c>
      <c r="AF547">
        <v>179.17</v>
      </c>
      <c r="AG547">
        <v>16.93</v>
      </c>
      <c r="AH547">
        <v>0</v>
      </c>
      <c r="AI547">
        <v>1</v>
      </c>
      <c r="AJ547">
        <v>1</v>
      </c>
      <c r="AK547">
        <v>1</v>
      </c>
      <c r="AL547">
        <v>1</v>
      </c>
      <c r="AM547">
        <v>-2</v>
      </c>
      <c r="AN547">
        <v>0</v>
      </c>
      <c r="AO547">
        <v>1</v>
      </c>
      <c r="AP547">
        <v>1</v>
      </c>
      <c r="AQ547">
        <v>0</v>
      </c>
      <c r="AR547">
        <v>0</v>
      </c>
      <c r="AS547" t="s">
        <v>3</v>
      </c>
      <c r="AT547">
        <v>0.02</v>
      </c>
      <c r="AU547" t="s">
        <v>63</v>
      </c>
      <c r="AV547">
        <v>0</v>
      </c>
      <c r="AW547">
        <v>2</v>
      </c>
      <c r="AX547">
        <v>55932389</v>
      </c>
      <c r="AY547">
        <v>1</v>
      </c>
      <c r="AZ547">
        <v>0</v>
      </c>
      <c r="BA547">
        <v>641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V547">
        <v>0</v>
      </c>
      <c r="CW547">
        <f>ROUND(Y547*Source!I363*DO547,9)</f>
        <v>0.28442400000000001</v>
      </c>
      <c r="CX547">
        <f>ROUND(Y547*Source!I363,9)</f>
        <v>1.6799999999999999E-2</v>
      </c>
      <c r="CY547">
        <f>AB547</f>
        <v>187.59</v>
      </c>
      <c r="CZ547">
        <f>AF547</f>
        <v>179.17</v>
      </c>
      <c r="DA547">
        <f>AJ547</f>
        <v>1</v>
      </c>
      <c r="DB547">
        <f>ROUND((ROUND(AT547*CZ547,2)*1.2),6)</f>
        <v>4.2960000000000003</v>
      </c>
      <c r="DC547">
        <f>ROUND((ROUND(AT547*AG547,2)*1.2),6)</f>
        <v>0.40799999999999997</v>
      </c>
      <c r="DD547" t="s">
        <v>3</v>
      </c>
      <c r="DE547" t="s">
        <v>3</v>
      </c>
      <c r="DF547">
        <f t="shared" si="248"/>
        <v>0</v>
      </c>
      <c r="DG547">
        <f t="shared" si="246"/>
        <v>3.01</v>
      </c>
      <c r="DH547">
        <f t="shared" si="238"/>
        <v>0.28000000000000003</v>
      </c>
      <c r="DI547">
        <f t="shared" si="228"/>
        <v>0</v>
      </c>
      <c r="DJ547">
        <f>DG547</f>
        <v>3.01</v>
      </c>
      <c r="DK547">
        <v>0</v>
      </c>
      <c r="DL547" t="s">
        <v>658</v>
      </c>
      <c r="DM547">
        <v>0</v>
      </c>
      <c r="DN547" t="s">
        <v>653</v>
      </c>
      <c r="DO547">
        <v>16.93</v>
      </c>
    </row>
    <row r="548" spans="1:119" x14ac:dyDescent="0.2">
      <c r="A548">
        <f>ROW(Source!A363)</f>
        <v>363</v>
      </c>
      <c r="B548">
        <v>55929113</v>
      </c>
      <c r="C548">
        <v>55932386</v>
      </c>
      <c r="D548">
        <v>55460033</v>
      </c>
      <c r="E548">
        <v>1</v>
      </c>
      <c r="F548">
        <v>1</v>
      </c>
      <c r="G548">
        <v>1081</v>
      </c>
      <c r="H548">
        <v>3</v>
      </c>
      <c r="I548" t="s">
        <v>902</v>
      </c>
      <c r="J548" t="s">
        <v>903</v>
      </c>
      <c r="K548" t="s">
        <v>904</v>
      </c>
      <c r="L548">
        <v>1346</v>
      </c>
      <c r="N548">
        <v>1009</v>
      </c>
      <c r="O548" t="s">
        <v>175</v>
      </c>
      <c r="P548" t="s">
        <v>175</v>
      </c>
      <c r="Q548">
        <v>1</v>
      </c>
      <c r="W548">
        <v>0</v>
      </c>
      <c r="X548">
        <v>-1364668115</v>
      </c>
      <c r="Y548">
        <f t="shared" ref="Y548:Y553" si="249">(AT548*1)</f>
        <v>0.6</v>
      </c>
      <c r="AA548">
        <v>1.38</v>
      </c>
      <c r="AB548">
        <v>0</v>
      </c>
      <c r="AC548">
        <v>0</v>
      </c>
      <c r="AD548">
        <v>0</v>
      </c>
      <c r="AE548">
        <v>1.38</v>
      </c>
      <c r="AF548">
        <v>0</v>
      </c>
      <c r="AG548">
        <v>0</v>
      </c>
      <c r="AH548">
        <v>0</v>
      </c>
      <c r="AI548">
        <v>1</v>
      </c>
      <c r="AJ548">
        <v>1</v>
      </c>
      <c r="AK548">
        <v>1</v>
      </c>
      <c r="AL548">
        <v>1</v>
      </c>
      <c r="AM548">
        <v>-2</v>
      </c>
      <c r="AN548">
        <v>0</v>
      </c>
      <c r="AO548">
        <v>1</v>
      </c>
      <c r="AP548">
        <v>1</v>
      </c>
      <c r="AQ548">
        <v>0</v>
      </c>
      <c r="AR548">
        <v>0</v>
      </c>
      <c r="AS548" t="s">
        <v>3</v>
      </c>
      <c r="AT548">
        <v>0.6</v>
      </c>
      <c r="AU548" t="s">
        <v>62</v>
      </c>
      <c r="AV548">
        <v>0</v>
      </c>
      <c r="AW548">
        <v>2</v>
      </c>
      <c r="AX548">
        <v>55932390</v>
      </c>
      <c r="AY548">
        <v>1</v>
      </c>
      <c r="AZ548">
        <v>0</v>
      </c>
      <c r="BA548">
        <v>642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v>0</v>
      </c>
      <c r="CX548">
        <f>ROUND(Y548*Source!I363,9)</f>
        <v>0.42</v>
      </c>
      <c r="CY548">
        <f t="shared" ref="CY548:CY554" si="250">AA548</f>
        <v>1.38</v>
      </c>
      <c r="CZ548">
        <f t="shared" ref="CZ548:CZ554" si="251">AE548</f>
        <v>1.38</v>
      </c>
      <c r="DA548">
        <f t="shared" ref="DA548:DA554" si="252">AI548</f>
        <v>1</v>
      </c>
      <c r="DB548">
        <f t="shared" ref="DB548:DB553" si="253">ROUND((ROUND(AT548*CZ548,2)*1),6)</f>
        <v>0.83</v>
      </c>
      <c r="DC548">
        <f t="shared" ref="DC548:DC553" si="254">ROUND((ROUND(AT548*AG548,2)*1),6)</f>
        <v>0</v>
      </c>
      <c r="DD548" t="s">
        <v>3</v>
      </c>
      <c r="DE548" t="s">
        <v>3</v>
      </c>
      <c r="DF548">
        <f t="shared" si="248"/>
        <v>0.57999999999999996</v>
      </c>
      <c r="DG548">
        <f t="shared" si="246"/>
        <v>0</v>
      </c>
      <c r="DH548">
        <f t="shared" si="238"/>
        <v>0</v>
      </c>
      <c r="DI548">
        <f t="shared" si="228"/>
        <v>0</v>
      </c>
      <c r="DJ548">
        <f t="shared" ref="DJ548:DJ554" si="255">DF548</f>
        <v>0.57999999999999996</v>
      </c>
      <c r="DK548">
        <v>0</v>
      </c>
      <c r="DL548" t="s">
        <v>3</v>
      </c>
      <c r="DM548">
        <v>0</v>
      </c>
      <c r="DN548" t="s">
        <v>3</v>
      </c>
      <c r="DO548">
        <v>0</v>
      </c>
    </row>
    <row r="549" spans="1:119" x14ac:dyDescent="0.2">
      <c r="A549">
        <f>ROW(Source!A363)</f>
        <v>363</v>
      </c>
      <c r="B549">
        <v>55929113</v>
      </c>
      <c r="C549">
        <v>55932386</v>
      </c>
      <c r="D549">
        <v>55460424</v>
      </c>
      <c r="E549">
        <v>1</v>
      </c>
      <c r="F549">
        <v>1</v>
      </c>
      <c r="G549">
        <v>1081</v>
      </c>
      <c r="H549">
        <v>3</v>
      </c>
      <c r="I549" t="s">
        <v>787</v>
      </c>
      <c r="J549" t="s">
        <v>788</v>
      </c>
      <c r="K549" t="s">
        <v>789</v>
      </c>
      <c r="L549">
        <v>1346</v>
      </c>
      <c r="N549">
        <v>1009</v>
      </c>
      <c r="O549" t="s">
        <v>175</v>
      </c>
      <c r="P549" t="s">
        <v>175</v>
      </c>
      <c r="Q549">
        <v>1</v>
      </c>
      <c r="W549">
        <v>0</v>
      </c>
      <c r="X549">
        <v>1309298634</v>
      </c>
      <c r="Y549">
        <f t="shared" si="249"/>
        <v>0.16</v>
      </c>
      <c r="AA549">
        <v>159.06</v>
      </c>
      <c r="AB549">
        <v>0</v>
      </c>
      <c r="AC549">
        <v>0</v>
      </c>
      <c r="AD549">
        <v>0</v>
      </c>
      <c r="AE549">
        <v>159.06</v>
      </c>
      <c r="AF549">
        <v>0</v>
      </c>
      <c r="AG549">
        <v>0</v>
      </c>
      <c r="AH549">
        <v>0</v>
      </c>
      <c r="AI549">
        <v>1</v>
      </c>
      <c r="AJ549">
        <v>1</v>
      </c>
      <c r="AK549">
        <v>1</v>
      </c>
      <c r="AL549">
        <v>1</v>
      </c>
      <c r="AM549">
        <v>-2</v>
      </c>
      <c r="AN549">
        <v>0</v>
      </c>
      <c r="AO549">
        <v>1</v>
      </c>
      <c r="AP549">
        <v>1</v>
      </c>
      <c r="AQ549">
        <v>0</v>
      </c>
      <c r="AR549">
        <v>0</v>
      </c>
      <c r="AS549" t="s">
        <v>3</v>
      </c>
      <c r="AT549">
        <v>0.16</v>
      </c>
      <c r="AU549" t="s">
        <v>62</v>
      </c>
      <c r="AV549">
        <v>0</v>
      </c>
      <c r="AW549">
        <v>2</v>
      </c>
      <c r="AX549">
        <v>55932391</v>
      </c>
      <c r="AY549">
        <v>1</v>
      </c>
      <c r="AZ549">
        <v>0</v>
      </c>
      <c r="BA549">
        <v>643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v>0</v>
      </c>
      <c r="CX549">
        <f>ROUND(Y549*Source!I363,9)</f>
        <v>0.112</v>
      </c>
      <c r="CY549">
        <f t="shared" si="250"/>
        <v>159.06</v>
      </c>
      <c r="CZ549">
        <f t="shared" si="251"/>
        <v>159.06</v>
      </c>
      <c r="DA549">
        <f t="shared" si="252"/>
        <v>1</v>
      </c>
      <c r="DB549">
        <f t="shared" si="253"/>
        <v>25.45</v>
      </c>
      <c r="DC549">
        <f t="shared" si="254"/>
        <v>0</v>
      </c>
      <c r="DD549" t="s">
        <v>3</v>
      </c>
      <c r="DE549" t="s">
        <v>3</v>
      </c>
      <c r="DF549">
        <f t="shared" si="248"/>
        <v>17.809999999999999</v>
      </c>
      <c r="DG549">
        <f t="shared" si="246"/>
        <v>0</v>
      </c>
      <c r="DH549">
        <f t="shared" si="238"/>
        <v>0</v>
      </c>
      <c r="DI549">
        <f t="shared" si="228"/>
        <v>0</v>
      </c>
      <c r="DJ549">
        <f t="shared" si="255"/>
        <v>17.809999999999999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">
      <c r="A550">
        <f>ROW(Source!A363)</f>
        <v>363</v>
      </c>
      <c r="B550">
        <v>55929113</v>
      </c>
      <c r="C550">
        <v>55932386</v>
      </c>
      <c r="D550">
        <v>55482506</v>
      </c>
      <c r="E550">
        <v>1</v>
      </c>
      <c r="F550">
        <v>1</v>
      </c>
      <c r="G550">
        <v>1081</v>
      </c>
      <c r="H550">
        <v>3</v>
      </c>
      <c r="I550" t="s">
        <v>905</v>
      </c>
      <c r="J550" t="s">
        <v>906</v>
      </c>
      <c r="K550" t="s">
        <v>907</v>
      </c>
      <c r="L550">
        <v>1355</v>
      </c>
      <c r="N550">
        <v>1010</v>
      </c>
      <c r="O550" t="s">
        <v>60</v>
      </c>
      <c r="P550" t="s">
        <v>60</v>
      </c>
      <c r="Q550">
        <v>100</v>
      </c>
      <c r="W550">
        <v>0</v>
      </c>
      <c r="X550">
        <v>-1805909399</v>
      </c>
      <c r="Y550">
        <f t="shared" si="249"/>
        <v>0.05</v>
      </c>
      <c r="AA550">
        <v>130.15</v>
      </c>
      <c r="AB550">
        <v>0</v>
      </c>
      <c r="AC550">
        <v>0</v>
      </c>
      <c r="AD550">
        <v>0</v>
      </c>
      <c r="AE550">
        <v>130.15</v>
      </c>
      <c r="AF550">
        <v>0</v>
      </c>
      <c r="AG550">
        <v>0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-2</v>
      </c>
      <c r="AN550">
        <v>0</v>
      </c>
      <c r="AO550">
        <v>1</v>
      </c>
      <c r="AP550">
        <v>1</v>
      </c>
      <c r="AQ550">
        <v>0</v>
      </c>
      <c r="AR550">
        <v>0</v>
      </c>
      <c r="AS550" t="s">
        <v>3</v>
      </c>
      <c r="AT550">
        <v>0.05</v>
      </c>
      <c r="AU550" t="s">
        <v>62</v>
      </c>
      <c r="AV550">
        <v>0</v>
      </c>
      <c r="AW550">
        <v>2</v>
      </c>
      <c r="AX550">
        <v>55932392</v>
      </c>
      <c r="AY550">
        <v>1</v>
      </c>
      <c r="AZ550">
        <v>0</v>
      </c>
      <c r="BA550">
        <v>644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V550">
        <v>0</v>
      </c>
      <c r="CW550">
        <v>0</v>
      </c>
      <c r="CX550">
        <f>ROUND(Y550*Source!I363,9)</f>
        <v>3.5000000000000003E-2</v>
      </c>
      <c r="CY550">
        <f t="shared" si="250"/>
        <v>130.15</v>
      </c>
      <c r="CZ550">
        <f t="shared" si="251"/>
        <v>130.15</v>
      </c>
      <c r="DA550">
        <f t="shared" si="252"/>
        <v>1</v>
      </c>
      <c r="DB550">
        <f t="shared" si="253"/>
        <v>6.51</v>
      </c>
      <c r="DC550">
        <f t="shared" si="254"/>
        <v>0</v>
      </c>
      <c r="DD550" t="s">
        <v>3</v>
      </c>
      <c r="DE550" t="s">
        <v>3</v>
      </c>
      <c r="DF550">
        <f t="shared" si="248"/>
        <v>4.5599999999999996</v>
      </c>
      <c r="DG550">
        <f t="shared" si="246"/>
        <v>0</v>
      </c>
      <c r="DH550">
        <f t="shared" si="238"/>
        <v>0</v>
      </c>
      <c r="DI550">
        <f t="shared" si="228"/>
        <v>0</v>
      </c>
      <c r="DJ550">
        <f t="shared" si="255"/>
        <v>4.5599999999999996</v>
      </c>
      <c r="DK550">
        <v>0</v>
      </c>
      <c r="DL550" t="s">
        <v>3</v>
      </c>
      <c r="DM550">
        <v>0</v>
      </c>
      <c r="DN550" t="s">
        <v>3</v>
      </c>
      <c r="DO550">
        <v>0</v>
      </c>
    </row>
    <row r="551" spans="1:119" x14ac:dyDescent="0.2">
      <c r="A551">
        <f>ROW(Source!A363)</f>
        <v>363</v>
      </c>
      <c r="B551">
        <v>55929113</v>
      </c>
      <c r="C551">
        <v>55932386</v>
      </c>
      <c r="D551">
        <v>55482517</v>
      </c>
      <c r="E551">
        <v>1</v>
      </c>
      <c r="F551">
        <v>1</v>
      </c>
      <c r="G551">
        <v>1081</v>
      </c>
      <c r="H551">
        <v>3</v>
      </c>
      <c r="I551" t="s">
        <v>908</v>
      </c>
      <c r="J551" t="s">
        <v>909</v>
      </c>
      <c r="K551" t="s">
        <v>910</v>
      </c>
      <c r="L551">
        <v>1356</v>
      </c>
      <c r="N551">
        <v>1010</v>
      </c>
      <c r="O551" t="s">
        <v>399</v>
      </c>
      <c r="P551" t="s">
        <v>399</v>
      </c>
      <c r="Q551">
        <v>1000</v>
      </c>
      <c r="W551">
        <v>0</v>
      </c>
      <c r="X551">
        <v>1304193837</v>
      </c>
      <c r="Y551">
        <f t="shared" si="249"/>
        <v>1.2200000000000001E-2</v>
      </c>
      <c r="AA551">
        <v>226.86</v>
      </c>
      <c r="AB551">
        <v>0</v>
      </c>
      <c r="AC551">
        <v>0</v>
      </c>
      <c r="AD551">
        <v>0</v>
      </c>
      <c r="AE551">
        <v>226.86</v>
      </c>
      <c r="AF551">
        <v>0</v>
      </c>
      <c r="AG551">
        <v>0</v>
      </c>
      <c r="AH551">
        <v>0</v>
      </c>
      <c r="AI551">
        <v>1</v>
      </c>
      <c r="AJ551">
        <v>1</v>
      </c>
      <c r="AK551">
        <v>1</v>
      </c>
      <c r="AL551">
        <v>1</v>
      </c>
      <c r="AM551">
        <v>-2</v>
      </c>
      <c r="AN551">
        <v>0</v>
      </c>
      <c r="AO551">
        <v>1</v>
      </c>
      <c r="AP551">
        <v>1</v>
      </c>
      <c r="AQ551">
        <v>0</v>
      </c>
      <c r="AR551">
        <v>0</v>
      </c>
      <c r="AS551" t="s">
        <v>3</v>
      </c>
      <c r="AT551">
        <v>1.2200000000000001E-2</v>
      </c>
      <c r="AU551" t="s">
        <v>62</v>
      </c>
      <c r="AV551">
        <v>0</v>
      </c>
      <c r="AW551">
        <v>2</v>
      </c>
      <c r="AX551">
        <v>55932393</v>
      </c>
      <c r="AY551">
        <v>1</v>
      </c>
      <c r="AZ551">
        <v>0</v>
      </c>
      <c r="BA551">
        <v>645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v>0</v>
      </c>
      <c r="CX551">
        <f>ROUND(Y551*Source!I363,9)</f>
        <v>8.5400000000000007E-3</v>
      </c>
      <c r="CY551">
        <f t="shared" si="250"/>
        <v>226.86</v>
      </c>
      <c r="CZ551">
        <f t="shared" si="251"/>
        <v>226.86</v>
      </c>
      <c r="DA551">
        <f t="shared" si="252"/>
        <v>1</v>
      </c>
      <c r="DB551">
        <f t="shared" si="253"/>
        <v>2.77</v>
      </c>
      <c r="DC551">
        <f t="shared" si="254"/>
        <v>0</v>
      </c>
      <c r="DD551" t="s">
        <v>3</v>
      </c>
      <c r="DE551" t="s">
        <v>3</v>
      </c>
      <c r="DF551">
        <f t="shared" si="248"/>
        <v>1.94</v>
      </c>
      <c r="DG551">
        <f t="shared" si="246"/>
        <v>0</v>
      </c>
      <c r="DH551">
        <f t="shared" si="238"/>
        <v>0</v>
      </c>
      <c r="DI551">
        <f t="shared" si="228"/>
        <v>0</v>
      </c>
      <c r="DJ551">
        <f t="shared" si="255"/>
        <v>1.94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">
      <c r="A552">
        <f>ROW(Source!A363)</f>
        <v>363</v>
      </c>
      <c r="B552">
        <v>55929113</v>
      </c>
      <c r="C552">
        <v>55932386</v>
      </c>
      <c r="D552">
        <v>55481842</v>
      </c>
      <c r="E552">
        <v>1</v>
      </c>
      <c r="F552">
        <v>1</v>
      </c>
      <c r="G552">
        <v>1081</v>
      </c>
      <c r="H552">
        <v>3</v>
      </c>
      <c r="I552" t="s">
        <v>911</v>
      </c>
      <c r="J552" t="s">
        <v>912</v>
      </c>
      <c r="K552" t="s">
        <v>913</v>
      </c>
      <c r="L552">
        <v>1354</v>
      </c>
      <c r="N552">
        <v>1010</v>
      </c>
      <c r="O552" t="s">
        <v>268</v>
      </c>
      <c r="P552" t="s">
        <v>268</v>
      </c>
      <c r="Q552">
        <v>1</v>
      </c>
      <c r="W552">
        <v>0</v>
      </c>
      <c r="X552">
        <v>-1424681180</v>
      </c>
      <c r="Y552">
        <f t="shared" si="249"/>
        <v>3.1</v>
      </c>
      <c r="AA552">
        <v>6.94</v>
      </c>
      <c r="AB552">
        <v>0</v>
      </c>
      <c r="AC552">
        <v>0</v>
      </c>
      <c r="AD552">
        <v>0</v>
      </c>
      <c r="AE552">
        <v>6.94</v>
      </c>
      <c r="AF552">
        <v>0</v>
      </c>
      <c r="AG552">
        <v>0</v>
      </c>
      <c r="AH552">
        <v>0</v>
      </c>
      <c r="AI552">
        <v>1</v>
      </c>
      <c r="AJ552">
        <v>1</v>
      </c>
      <c r="AK552">
        <v>1</v>
      </c>
      <c r="AL552">
        <v>1</v>
      </c>
      <c r="AM552">
        <v>-2</v>
      </c>
      <c r="AN552">
        <v>0</v>
      </c>
      <c r="AO552">
        <v>1</v>
      </c>
      <c r="AP552">
        <v>1</v>
      </c>
      <c r="AQ552">
        <v>0</v>
      </c>
      <c r="AR552">
        <v>0</v>
      </c>
      <c r="AS552" t="s">
        <v>3</v>
      </c>
      <c r="AT552">
        <v>3.1</v>
      </c>
      <c r="AU552" t="s">
        <v>62</v>
      </c>
      <c r="AV552">
        <v>0</v>
      </c>
      <c r="AW552">
        <v>2</v>
      </c>
      <c r="AX552">
        <v>55932394</v>
      </c>
      <c r="AY552">
        <v>1</v>
      </c>
      <c r="AZ552">
        <v>0</v>
      </c>
      <c r="BA552">
        <v>646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v>0</v>
      </c>
      <c r="CX552">
        <f>ROUND(Y552*Source!I363,9)</f>
        <v>2.17</v>
      </c>
      <c r="CY552">
        <f t="shared" si="250"/>
        <v>6.94</v>
      </c>
      <c r="CZ552">
        <f t="shared" si="251"/>
        <v>6.94</v>
      </c>
      <c r="DA552">
        <f t="shared" si="252"/>
        <v>1</v>
      </c>
      <c r="DB552">
        <f t="shared" si="253"/>
        <v>21.51</v>
      </c>
      <c r="DC552">
        <f t="shared" si="254"/>
        <v>0</v>
      </c>
      <c r="DD552" t="s">
        <v>3</v>
      </c>
      <c r="DE552" t="s">
        <v>3</v>
      </c>
      <c r="DF552">
        <f t="shared" si="248"/>
        <v>15.06</v>
      </c>
      <c r="DG552">
        <f t="shared" si="246"/>
        <v>0</v>
      </c>
      <c r="DH552">
        <f t="shared" si="238"/>
        <v>0</v>
      </c>
      <c r="DI552">
        <f t="shared" si="228"/>
        <v>0</v>
      </c>
      <c r="DJ552">
        <f t="shared" si="255"/>
        <v>15.06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">
      <c r="A553">
        <f>ROW(Source!A363)</f>
        <v>363</v>
      </c>
      <c r="B553">
        <v>55929113</v>
      </c>
      <c r="C553">
        <v>55932386</v>
      </c>
      <c r="D553">
        <v>55481850</v>
      </c>
      <c r="E553">
        <v>1</v>
      </c>
      <c r="F553">
        <v>1</v>
      </c>
      <c r="G553">
        <v>1081</v>
      </c>
      <c r="H553">
        <v>3</v>
      </c>
      <c r="I553" t="s">
        <v>914</v>
      </c>
      <c r="J553" t="s">
        <v>915</v>
      </c>
      <c r="K553" t="s">
        <v>916</v>
      </c>
      <c r="L553">
        <v>1356</v>
      </c>
      <c r="N553">
        <v>1010</v>
      </c>
      <c r="O553" t="s">
        <v>399</v>
      </c>
      <c r="P553" t="s">
        <v>399</v>
      </c>
      <c r="Q553">
        <v>1000</v>
      </c>
      <c r="W553">
        <v>0</v>
      </c>
      <c r="X553">
        <v>1020131354</v>
      </c>
      <c r="Y553">
        <f t="shared" si="249"/>
        <v>8.0000000000000002E-3</v>
      </c>
      <c r="AA553">
        <v>614.09</v>
      </c>
      <c r="AB553">
        <v>0</v>
      </c>
      <c r="AC553">
        <v>0</v>
      </c>
      <c r="AD553">
        <v>0</v>
      </c>
      <c r="AE553">
        <v>614.09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-2</v>
      </c>
      <c r="AN553">
        <v>0</v>
      </c>
      <c r="AO553">
        <v>1</v>
      </c>
      <c r="AP553">
        <v>1</v>
      </c>
      <c r="AQ553">
        <v>0</v>
      </c>
      <c r="AR553">
        <v>0</v>
      </c>
      <c r="AS553" t="s">
        <v>3</v>
      </c>
      <c r="AT553">
        <v>8.0000000000000002E-3</v>
      </c>
      <c r="AU553" t="s">
        <v>62</v>
      </c>
      <c r="AV553">
        <v>0</v>
      </c>
      <c r="AW553">
        <v>2</v>
      </c>
      <c r="AX553">
        <v>55932395</v>
      </c>
      <c r="AY553">
        <v>1</v>
      </c>
      <c r="AZ553">
        <v>0</v>
      </c>
      <c r="BA553">
        <v>647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V553">
        <v>0</v>
      </c>
      <c r="CW553">
        <v>0</v>
      </c>
      <c r="CX553">
        <f>ROUND(Y553*Source!I363,9)</f>
        <v>5.5999999999999999E-3</v>
      </c>
      <c r="CY553">
        <f t="shared" si="250"/>
        <v>614.09</v>
      </c>
      <c r="CZ553">
        <f t="shared" si="251"/>
        <v>614.09</v>
      </c>
      <c r="DA553">
        <f t="shared" si="252"/>
        <v>1</v>
      </c>
      <c r="DB553">
        <f t="shared" si="253"/>
        <v>4.91</v>
      </c>
      <c r="DC553">
        <f t="shared" si="254"/>
        <v>0</v>
      </c>
      <c r="DD553" t="s">
        <v>3</v>
      </c>
      <c r="DE553" t="s">
        <v>3</v>
      </c>
      <c r="DF553">
        <f t="shared" si="248"/>
        <v>3.44</v>
      </c>
      <c r="DG553">
        <f t="shared" si="246"/>
        <v>0</v>
      </c>
      <c r="DH553">
        <f t="shared" si="238"/>
        <v>0</v>
      </c>
      <c r="DI553">
        <f t="shared" si="228"/>
        <v>0</v>
      </c>
      <c r="DJ553">
        <f t="shared" si="255"/>
        <v>3.44</v>
      </c>
      <c r="DK553">
        <v>0</v>
      </c>
      <c r="DL553" t="s">
        <v>3</v>
      </c>
      <c r="DM553">
        <v>0</v>
      </c>
      <c r="DN553" t="s">
        <v>3</v>
      </c>
      <c r="DO553">
        <v>0</v>
      </c>
    </row>
    <row r="554" spans="1:119" x14ac:dyDescent="0.2">
      <c r="A554">
        <f>ROW(Source!A363)</f>
        <v>363</v>
      </c>
      <c r="B554">
        <v>55929113</v>
      </c>
      <c r="C554">
        <v>55932386</v>
      </c>
      <c r="D554">
        <v>0</v>
      </c>
      <c r="E554">
        <v>0</v>
      </c>
      <c r="F554">
        <v>1</v>
      </c>
      <c r="G554">
        <v>1081</v>
      </c>
      <c r="H554">
        <v>3</v>
      </c>
      <c r="I554" t="s">
        <v>917</v>
      </c>
      <c r="J554" t="s">
        <v>917</v>
      </c>
      <c r="K554" t="s">
        <v>502</v>
      </c>
      <c r="L554">
        <v>1301</v>
      </c>
      <c r="N554">
        <v>1003</v>
      </c>
      <c r="O554" t="s">
        <v>486</v>
      </c>
      <c r="P554" t="s">
        <v>486</v>
      </c>
      <c r="Q554">
        <v>1</v>
      </c>
      <c r="W554">
        <v>0</v>
      </c>
      <c r="X554">
        <v>-834222327</v>
      </c>
      <c r="Y554">
        <f>AT554</f>
        <v>103</v>
      </c>
      <c r="AA554">
        <v>8.27</v>
      </c>
      <c r="AB554">
        <v>0</v>
      </c>
      <c r="AC554">
        <v>0</v>
      </c>
      <c r="AD554">
        <v>0</v>
      </c>
      <c r="AE554">
        <v>8.27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1</v>
      </c>
      <c r="AM554">
        <v>0</v>
      </c>
      <c r="AN554">
        <v>0</v>
      </c>
      <c r="AO554">
        <v>0</v>
      </c>
      <c r="AP554">
        <v>1</v>
      </c>
      <c r="AQ554">
        <v>0</v>
      </c>
      <c r="AR554">
        <v>0</v>
      </c>
      <c r="AS554" t="s">
        <v>3</v>
      </c>
      <c r="AT554">
        <v>103</v>
      </c>
      <c r="AU554" t="s">
        <v>3</v>
      </c>
      <c r="AV554">
        <v>0</v>
      </c>
      <c r="AW554">
        <v>1</v>
      </c>
      <c r="AX554">
        <v>-1</v>
      </c>
      <c r="AY554">
        <v>0</v>
      </c>
      <c r="AZ554">
        <v>0</v>
      </c>
      <c r="BA554" t="s">
        <v>3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v>0</v>
      </c>
      <c r="CX554">
        <f>ROUND(Y554*Source!I363,9)</f>
        <v>72.099999999999994</v>
      </c>
      <c r="CY554">
        <f t="shared" si="250"/>
        <v>8.27</v>
      </c>
      <c r="CZ554">
        <f t="shared" si="251"/>
        <v>8.27</v>
      </c>
      <c r="DA554">
        <f t="shared" si="252"/>
        <v>1</v>
      </c>
      <c r="DB554">
        <f>ROUND(ROUND(AT554*CZ554,2),6)</f>
        <v>851.81</v>
      </c>
      <c r="DC554">
        <f>ROUND(ROUND(AT554*AG554,2),6)</f>
        <v>0</v>
      </c>
      <c r="DD554" t="s">
        <v>3</v>
      </c>
      <c r="DE554" t="s">
        <v>3</v>
      </c>
      <c r="DF554">
        <f t="shared" si="248"/>
        <v>596.27</v>
      </c>
      <c r="DG554">
        <f t="shared" si="246"/>
        <v>0</v>
      </c>
      <c r="DH554">
        <f t="shared" si="238"/>
        <v>0</v>
      </c>
      <c r="DI554">
        <f t="shared" si="228"/>
        <v>0</v>
      </c>
      <c r="DJ554">
        <f t="shared" si="255"/>
        <v>596.27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">
      <c r="A555">
        <f>ROW(Source!A364)</f>
        <v>364</v>
      </c>
      <c r="B555">
        <v>55929115</v>
      </c>
      <c r="C555">
        <v>55932386</v>
      </c>
      <c r="D555">
        <v>55424304</v>
      </c>
      <c r="E555">
        <v>1081</v>
      </c>
      <c r="F555">
        <v>1</v>
      </c>
      <c r="G555">
        <v>1081</v>
      </c>
      <c r="H555">
        <v>1</v>
      </c>
      <c r="I555" t="s">
        <v>651</v>
      </c>
      <c r="J555" t="s">
        <v>3</v>
      </c>
      <c r="K555" t="s">
        <v>652</v>
      </c>
      <c r="L555">
        <v>1191</v>
      </c>
      <c r="N555">
        <v>1013</v>
      </c>
      <c r="O555" t="s">
        <v>653</v>
      </c>
      <c r="P555" t="s">
        <v>653</v>
      </c>
      <c r="Q555">
        <v>1</v>
      </c>
      <c r="W555">
        <v>0</v>
      </c>
      <c r="X555">
        <v>476480486</v>
      </c>
      <c r="Y555">
        <f>(AT555*1.2)</f>
        <v>6.4679999999999991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1</v>
      </c>
      <c r="AL555">
        <v>1</v>
      </c>
      <c r="AM555">
        <v>5</v>
      </c>
      <c r="AN555">
        <v>0</v>
      </c>
      <c r="AO555">
        <v>1</v>
      </c>
      <c r="AP555">
        <v>1</v>
      </c>
      <c r="AQ555">
        <v>0</v>
      </c>
      <c r="AR555">
        <v>0</v>
      </c>
      <c r="AS555" t="s">
        <v>3</v>
      </c>
      <c r="AT555">
        <v>5.39</v>
      </c>
      <c r="AU555" t="s">
        <v>63</v>
      </c>
      <c r="AV555">
        <v>1</v>
      </c>
      <c r="AW555">
        <v>2</v>
      </c>
      <c r="AX555">
        <v>55932387</v>
      </c>
      <c r="AY555">
        <v>1</v>
      </c>
      <c r="AZ555">
        <v>0</v>
      </c>
      <c r="BA555">
        <v>649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U555">
        <f>ROUND(AT555*Source!I364*AH555*AL555,2)</f>
        <v>0</v>
      </c>
      <c r="CV555">
        <f>ROUND(Y555*Source!I364,9)</f>
        <v>4.5275999999999996</v>
      </c>
      <c r="CW555">
        <v>0</v>
      </c>
      <c r="CX555">
        <f>ROUND(Y555*Source!I364,9)</f>
        <v>4.5275999999999996</v>
      </c>
      <c r="CY555">
        <f>AD555</f>
        <v>0</v>
      </c>
      <c r="CZ555">
        <f>AH555</f>
        <v>0</v>
      </c>
      <c r="DA555">
        <f>AL555</f>
        <v>1</v>
      </c>
      <c r="DB555">
        <f>ROUND((ROUND(AT555*CZ555,2)*1.2),6)</f>
        <v>0</v>
      </c>
      <c r="DC555">
        <f>ROUND((ROUND(AT555*AG555,2)*1.2),6)</f>
        <v>0</v>
      </c>
      <c r="DD555" t="s">
        <v>3</v>
      </c>
      <c r="DE555" t="s">
        <v>3</v>
      </c>
      <c r="DF555">
        <f t="shared" si="248"/>
        <v>0</v>
      </c>
      <c r="DG555">
        <f t="shared" si="246"/>
        <v>0</v>
      </c>
      <c r="DH555">
        <f t="shared" si="238"/>
        <v>0</v>
      </c>
      <c r="DI555">
        <f t="shared" si="228"/>
        <v>0</v>
      </c>
      <c r="DJ555">
        <f>DI555</f>
        <v>0</v>
      </c>
      <c r="DK555">
        <v>0</v>
      </c>
      <c r="DL555" t="s">
        <v>3</v>
      </c>
      <c r="DM555">
        <v>0</v>
      </c>
      <c r="DN555" t="s">
        <v>3</v>
      </c>
      <c r="DO555">
        <v>0</v>
      </c>
    </row>
    <row r="556" spans="1:119" x14ac:dyDescent="0.2">
      <c r="A556">
        <f>ROW(Source!A364)</f>
        <v>364</v>
      </c>
      <c r="B556">
        <v>55929115</v>
      </c>
      <c r="C556">
        <v>55932386</v>
      </c>
      <c r="D556">
        <v>55490209</v>
      </c>
      <c r="E556">
        <v>1</v>
      </c>
      <c r="F556">
        <v>1</v>
      </c>
      <c r="G556">
        <v>1081</v>
      </c>
      <c r="H556">
        <v>2</v>
      </c>
      <c r="I556" t="s">
        <v>694</v>
      </c>
      <c r="J556" t="s">
        <v>695</v>
      </c>
      <c r="K556" t="s">
        <v>696</v>
      </c>
      <c r="L556">
        <v>1368</v>
      </c>
      <c r="N556">
        <v>1011</v>
      </c>
      <c r="O556" t="s">
        <v>657</v>
      </c>
      <c r="P556" t="s">
        <v>657</v>
      </c>
      <c r="Q556">
        <v>1</v>
      </c>
      <c r="W556">
        <v>0</v>
      </c>
      <c r="X556">
        <v>874612079</v>
      </c>
      <c r="Y556">
        <f>(AT556*1.2)</f>
        <v>2.4E-2</v>
      </c>
      <c r="AA556">
        <v>0</v>
      </c>
      <c r="AB556">
        <v>1485.19</v>
      </c>
      <c r="AC556">
        <v>744.56</v>
      </c>
      <c r="AD556">
        <v>0</v>
      </c>
      <c r="AE556">
        <v>0</v>
      </c>
      <c r="AF556">
        <v>83.1</v>
      </c>
      <c r="AG556">
        <v>12.62</v>
      </c>
      <c r="AH556">
        <v>0</v>
      </c>
      <c r="AI556">
        <v>1</v>
      </c>
      <c r="AJ556">
        <v>17.07</v>
      </c>
      <c r="AK556">
        <v>56.35</v>
      </c>
      <c r="AL556">
        <v>1</v>
      </c>
      <c r="AM556">
        <v>2</v>
      </c>
      <c r="AN556">
        <v>0</v>
      </c>
      <c r="AO556">
        <v>1</v>
      </c>
      <c r="AP556">
        <v>1</v>
      </c>
      <c r="AQ556">
        <v>0</v>
      </c>
      <c r="AR556">
        <v>0</v>
      </c>
      <c r="AS556" t="s">
        <v>3</v>
      </c>
      <c r="AT556">
        <v>0.02</v>
      </c>
      <c r="AU556" t="s">
        <v>63</v>
      </c>
      <c r="AV556">
        <v>0</v>
      </c>
      <c r="AW556">
        <v>2</v>
      </c>
      <c r="AX556">
        <v>55932388</v>
      </c>
      <c r="AY556">
        <v>1</v>
      </c>
      <c r="AZ556">
        <v>0</v>
      </c>
      <c r="BA556">
        <v>650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V556">
        <v>0</v>
      </c>
      <c r="CW556">
        <f>ROUND(Y556*Source!I364*DO556,9)</f>
        <v>0.21201600000000001</v>
      </c>
      <c r="CX556">
        <f>ROUND(Y556*Source!I364,9)</f>
        <v>1.6799999999999999E-2</v>
      </c>
      <c r="CY556">
        <f>AB556</f>
        <v>1485.19</v>
      </c>
      <c r="CZ556">
        <f>AF556</f>
        <v>83.1</v>
      </c>
      <c r="DA556">
        <f>AJ556</f>
        <v>17.07</v>
      </c>
      <c r="DB556">
        <f>ROUND((ROUND(AT556*CZ556,2)*1.2),6)</f>
        <v>1.992</v>
      </c>
      <c r="DC556">
        <f>ROUND((ROUND(AT556*AG556,2)*1.2),6)</f>
        <v>0.3</v>
      </c>
      <c r="DD556" t="s">
        <v>3</v>
      </c>
      <c r="DE556" t="s">
        <v>3</v>
      </c>
      <c r="DF556">
        <f t="shared" si="248"/>
        <v>0</v>
      </c>
      <c r="DG556">
        <f>ROUND(ROUND(AF556*AJ556,2)*CX556,2)</f>
        <v>23.83</v>
      </c>
      <c r="DH556">
        <f>ROUND(ROUND(AG556*AK556,2)*CX556,2)</f>
        <v>11.95</v>
      </c>
      <c r="DI556">
        <f t="shared" si="228"/>
        <v>0</v>
      </c>
      <c r="DJ556">
        <f>DG556</f>
        <v>23.83</v>
      </c>
      <c r="DK556">
        <v>0</v>
      </c>
      <c r="DL556" t="s">
        <v>658</v>
      </c>
      <c r="DM556">
        <v>0</v>
      </c>
      <c r="DN556" t="s">
        <v>653</v>
      </c>
      <c r="DO556">
        <v>12.62</v>
      </c>
    </row>
    <row r="557" spans="1:119" x14ac:dyDescent="0.2">
      <c r="A557">
        <f>ROW(Source!A364)</f>
        <v>364</v>
      </c>
      <c r="B557">
        <v>55929115</v>
      </c>
      <c r="C557">
        <v>55932386</v>
      </c>
      <c r="D557">
        <v>55489443</v>
      </c>
      <c r="E557">
        <v>1</v>
      </c>
      <c r="F557">
        <v>1</v>
      </c>
      <c r="G557">
        <v>1081</v>
      </c>
      <c r="H557">
        <v>2</v>
      </c>
      <c r="I557" t="s">
        <v>899</v>
      </c>
      <c r="J557" t="s">
        <v>900</v>
      </c>
      <c r="K557" t="s">
        <v>901</v>
      </c>
      <c r="L557">
        <v>1368</v>
      </c>
      <c r="N557">
        <v>1011</v>
      </c>
      <c r="O557" t="s">
        <v>657</v>
      </c>
      <c r="P557" t="s">
        <v>657</v>
      </c>
      <c r="Q557">
        <v>1</v>
      </c>
      <c r="W557">
        <v>0</v>
      </c>
      <c r="X557">
        <v>-44940208</v>
      </c>
      <c r="Y557">
        <f>(AT557*1.2)</f>
        <v>2.4E-2</v>
      </c>
      <c r="AA557">
        <v>0</v>
      </c>
      <c r="AB557">
        <v>2706.94</v>
      </c>
      <c r="AC557">
        <v>998.84</v>
      </c>
      <c r="AD557">
        <v>0</v>
      </c>
      <c r="AE557">
        <v>0</v>
      </c>
      <c r="AF557">
        <v>179.17</v>
      </c>
      <c r="AG557">
        <v>16.93</v>
      </c>
      <c r="AH557">
        <v>0</v>
      </c>
      <c r="AI557">
        <v>1</v>
      </c>
      <c r="AJ557">
        <v>14.43</v>
      </c>
      <c r="AK557">
        <v>56.35</v>
      </c>
      <c r="AL557">
        <v>1</v>
      </c>
      <c r="AM557">
        <v>2</v>
      </c>
      <c r="AN557">
        <v>0</v>
      </c>
      <c r="AO557">
        <v>1</v>
      </c>
      <c r="AP557">
        <v>1</v>
      </c>
      <c r="AQ557">
        <v>0</v>
      </c>
      <c r="AR557">
        <v>0</v>
      </c>
      <c r="AS557" t="s">
        <v>3</v>
      </c>
      <c r="AT557">
        <v>0.02</v>
      </c>
      <c r="AU557" t="s">
        <v>63</v>
      </c>
      <c r="AV557">
        <v>0</v>
      </c>
      <c r="AW557">
        <v>2</v>
      </c>
      <c r="AX557">
        <v>55932389</v>
      </c>
      <c r="AY557">
        <v>1</v>
      </c>
      <c r="AZ557">
        <v>0</v>
      </c>
      <c r="BA557">
        <v>651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V557">
        <v>0</v>
      </c>
      <c r="CW557">
        <f>ROUND(Y557*Source!I364*DO557,9)</f>
        <v>0.28442400000000001</v>
      </c>
      <c r="CX557">
        <f>ROUND(Y557*Source!I364,9)</f>
        <v>1.6799999999999999E-2</v>
      </c>
      <c r="CY557">
        <f>AB557</f>
        <v>2706.94</v>
      </c>
      <c r="CZ557">
        <f>AF557</f>
        <v>179.17</v>
      </c>
      <c r="DA557">
        <f>AJ557</f>
        <v>14.43</v>
      </c>
      <c r="DB557">
        <f>ROUND((ROUND(AT557*CZ557,2)*1.2),6)</f>
        <v>4.2960000000000003</v>
      </c>
      <c r="DC557">
        <f>ROUND((ROUND(AT557*AG557,2)*1.2),6)</f>
        <v>0.40799999999999997</v>
      </c>
      <c r="DD557" t="s">
        <v>3</v>
      </c>
      <c r="DE557" t="s">
        <v>3</v>
      </c>
      <c r="DF557">
        <f t="shared" si="248"/>
        <v>0</v>
      </c>
      <c r="DG557">
        <f>ROUND(ROUND(AF557*AJ557,2)*CX557,2)</f>
        <v>43.44</v>
      </c>
      <c r="DH557">
        <f>ROUND(ROUND(AG557*AK557,2)*CX557,2)</f>
        <v>16.03</v>
      </c>
      <c r="DI557">
        <f t="shared" si="228"/>
        <v>0</v>
      </c>
      <c r="DJ557">
        <f>DG557</f>
        <v>43.44</v>
      </c>
      <c r="DK557">
        <v>0</v>
      </c>
      <c r="DL557" t="s">
        <v>658</v>
      </c>
      <c r="DM557">
        <v>0</v>
      </c>
      <c r="DN557" t="s">
        <v>653</v>
      </c>
      <c r="DO557">
        <v>16.93</v>
      </c>
    </row>
    <row r="558" spans="1:119" x14ac:dyDescent="0.2">
      <c r="A558">
        <f>ROW(Source!A364)</f>
        <v>364</v>
      </c>
      <c r="B558">
        <v>55929115</v>
      </c>
      <c r="C558">
        <v>55932386</v>
      </c>
      <c r="D558">
        <v>55460033</v>
      </c>
      <c r="E558">
        <v>1</v>
      </c>
      <c r="F558">
        <v>1</v>
      </c>
      <c r="G558">
        <v>1081</v>
      </c>
      <c r="H558">
        <v>3</v>
      </c>
      <c r="I558" t="s">
        <v>902</v>
      </c>
      <c r="J558" t="s">
        <v>903</v>
      </c>
      <c r="K558" t="s">
        <v>904</v>
      </c>
      <c r="L558">
        <v>1346</v>
      </c>
      <c r="N558">
        <v>1009</v>
      </c>
      <c r="O558" t="s">
        <v>175</v>
      </c>
      <c r="P558" t="s">
        <v>175</v>
      </c>
      <c r="Q558">
        <v>1</v>
      </c>
      <c r="W558">
        <v>0</v>
      </c>
      <c r="X558">
        <v>-1364668115</v>
      </c>
      <c r="Y558">
        <f t="shared" ref="Y558:Y563" si="256">(AT558*1)</f>
        <v>0.6</v>
      </c>
      <c r="AA558">
        <v>33.64</v>
      </c>
      <c r="AB558">
        <v>0</v>
      </c>
      <c r="AC558">
        <v>0</v>
      </c>
      <c r="AD558">
        <v>0</v>
      </c>
      <c r="AE558">
        <v>1.38</v>
      </c>
      <c r="AF558">
        <v>0</v>
      </c>
      <c r="AG558">
        <v>0</v>
      </c>
      <c r="AH558">
        <v>0</v>
      </c>
      <c r="AI558">
        <v>24.38</v>
      </c>
      <c r="AJ558">
        <v>1</v>
      </c>
      <c r="AK558">
        <v>1</v>
      </c>
      <c r="AL558">
        <v>1</v>
      </c>
      <c r="AM558">
        <v>2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3</v>
      </c>
      <c r="AT558">
        <v>0.6</v>
      </c>
      <c r="AU558" t="s">
        <v>62</v>
      </c>
      <c r="AV558">
        <v>0</v>
      </c>
      <c r="AW558">
        <v>2</v>
      </c>
      <c r="AX558">
        <v>55932390</v>
      </c>
      <c r="AY558">
        <v>1</v>
      </c>
      <c r="AZ558">
        <v>0</v>
      </c>
      <c r="BA558">
        <v>652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v>0</v>
      </c>
      <c r="CX558">
        <f>ROUND(Y558*Source!I364,9)</f>
        <v>0.42</v>
      </c>
      <c r="CY558">
        <f t="shared" ref="CY558:CY564" si="257">AA558</f>
        <v>33.64</v>
      </c>
      <c r="CZ558">
        <f t="shared" ref="CZ558:CZ564" si="258">AE558</f>
        <v>1.38</v>
      </c>
      <c r="DA558">
        <f t="shared" ref="DA558:DA564" si="259">AI558</f>
        <v>24.38</v>
      </c>
      <c r="DB558">
        <f t="shared" ref="DB558:DB563" si="260">ROUND((ROUND(AT558*CZ558,2)*1),6)</f>
        <v>0.83</v>
      </c>
      <c r="DC558">
        <f t="shared" ref="DC558:DC563" si="261">ROUND((ROUND(AT558*AG558,2)*1),6)</f>
        <v>0</v>
      </c>
      <c r="DD558" t="s">
        <v>3</v>
      </c>
      <c r="DE558" t="s">
        <v>3</v>
      </c>
      <c r="DF558">
        <f t="shared" ref="DF558:DF564" si="262">ROUND(ROUND(AE558*AI558,2)*CX558,2)</f>
        <v>14.13</v>
      </c>
      <c r="DG558">
        <f t="shared" ref="DG558:DG571" si="263">ROUND(ROUND(AF558,2)*CX558,2)</f>
        <v>0</v>
      </c>
      <c r="DH558">
        <f t="shared" ref="DH558:DH571" si="264">ROUND(ROUND(AG558,2)*CX558,2)</f>
        <v>0</v>
      </c>
      <c r="DI558">
        <f t="shared" si="228"/>
        <v>0</v>
      </c>
      <c r="DJ558">
        <f t="shared" ref="DJ558:DJ564" si="265">DF558</f>
        <v>14.13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">
      <c r="A559">
        <f>ROW(Source!A364)</f>
        <v>364</v>
      </c>
      <c r="B559">
        <v>55929115</v>
      </c>
      <c r="C559">
        <v>55932386</v>
      </c>
      <c r="D559">
        <v>55460424</v>
      </c>
      <c r="E559">
        <v>1</v>
      </c>
      <c r="F559">
        <v>1</v>
      </c>
      <c r="G559">
        <v>1081</v>
      </c>
      <c r="H559">
        <v>3</v>
      </c>
      <c r="I559" t="s">
        <v>787</v>
      </c>
      <c r="J559" t="s">
        <v>788</v>
      </c>
      <c r="K559" t="s">
        <v>789</v>
      </c>
      <c r="L559">
        <v>1346</v>
      </c>
      <c r="N559">
        <v>1009</v>
      </c>
      <c r="O559" t="s">
        <v>175</v>
      </c>
      <c r="P559" t="s">
        <v>175</v>
      </c>
      <c r="Q559">
        <v>1</v>
      </c>
      <c r="W559">
        <v>0</v>
      </c>
      <c r="X559">
        <v>1309298634</v>
      </c>
      <c r="Y559">
        <f t="shared" si="256"/>
        <v>0.16</v>
      </c>
      <c r="AA559">
        <v>286.31</v>
      </c>
      <c r="AB559">
        <v>0</v>
      </c>
      <c r="AC559">
        <v>0</v>
      </c>
      <c r="AD559">
        <v>0</v>
      </c>
      <c r="AE559">
        <v>159.06</v>
      </c>
      <c r="AF559">
        <v>0</v>
      </c>
      <c r="AG559">
        <v>0</v>
      </c>
      <c r="AH559">
        <v>0</v>
      </c>
      <c r="AI559">
        <v>1.8</v>
      </c>
      <c r="AJ559">
        <v>1</v>
      </c>
      <c r="AK559">
        <v>1</v>
      </c>
      <c r="AL559">
        <v>1</v>
      </c>
      <c r="AM559">
        <v>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0.16</v>
      </c>
      <c r="AU559" t="s">
        <v>62</v>
      </c>
      <c r="AV559">
        <v>0</v>
      </c>
      <c r="AW559">
        <v>2</v>
      </c>
      <c r="AX559">
        <v>55932391</v>
      </c>
      <c r="AY559">
        <v>1</v>
      </c>
      <c r="AZ559">
        <v>0</v>
      </c>
      <c r="BA559">
        <v>653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V559">
        <v>0</v>
      </c>
      <c r="CW559">
        <v>0</v>
      </c>
      <c r="CX559">
        <f>ROUND(Y559*Source!I364,9)</f>
        <v>0.112</v>
      </c>
      <c r="CY559">
        <f t="shared" si="257"/>
        <v>286.31</v>
      </c>
      <c r="CZ559">
        <f t="shared" si="258"/>
        <v>159.06</v>
      </c>
      <c r="DA559">
        <f t="shared" si="259"/>
        <v>1.8</v>
      </c>
      <c r="DB559">
        <f t="shared" si="260"/>
        <v>25.45</v>
      </c>
      <c r="DC559">
        <f t="shared" si="261"/>
        <v>0</v>
      </c>
      <c r="DD559" t="s">
        <v>3</v>
      </c>
      <c r="DE559" t="s">
        <v>3</v>
      </c>
      <c r="DF559">
        <f t="shared" si="262"/>
        <v>32.07</v>
      </c>
      <c r="DG559">
        <f t="shared" si="263"/>
        <v>0</v>
      </c>
      <c r="DH559">
        <f t="shared" si="264"/>
        <v>0</v>
      </c>
      <c r="DI559">
        <f t="shared" si="228"/>
        <v>0</v>
      </c>
      <c r="DJ559">
        <f t="shared" si="265"/>
        <v>32.07</v>
      </c>
      <c r="DK559">
        <v>0</v>
      </c>
      <c r="DL559" t="s">
        <v>3</v>
      </c>
      <c r="DM559">
        <v>0</v>
      </c>
      <c r="DN559" t="s">
        <v>3</v>
      </c>
      <c r="DO559">
        <v>0</v>
      </c>
    </row>
    <row r="560" spans="1:119" x14ac:dyDescent="0.2">
      <c r="A560">
        <f>ROW(Source!A364)</f>
        <v>364</v>
      </c>
      <c r="B560">
        <v>55929115</v>
      </c>
      <c r="C560">
        <v>55932386</v>
      </c>
      <c r="D560">
        <v>55482506</v>
      </c>
      <c r="E560">
        <v>1</v>
      </c>
      <c r="F560">
        <v>1</v>
      </c>
      <c r="G560">
        <v>1081</v>
      </c>
      <c r="H560">
        <v>3</v>
      </c>
      <c r="I560" t="s">
        <v>905</v>
      </c>
      <c r="J560" t="s">
        <v>906</v>
      </c>
      <c r="K560" t="s">
        <v>907</v>
      </c>
      <c r="L560">
        <v>1355</v>
      </c>
      <c r="N560">
        <v>1010</v>
      </c>
      <c r="O560" t="s">
        <v>60</v>
      </c>
      <c r="P560" t="s">
        <v>60</v>
      </c>
      <c r="Q560">
        <v>100</v>
      </c>
      <c r="W560">
        <v>0</v>
      </c>
      <c r="X560">
        <v>-1805909399</v>
      </c>
      <c r="Y560">
        <f t="shared" si="256"/>
        <v>0.05</v>
      </c>
      <c r="AA560">
        <v>2209.9499999999998</v>
      </c>
      <c r="AB560">
        <v>0</v>
      </c>
      <c r="AC560">
        <v>0</v>
      </c>
      <c r="AD560">
        <v>0</v>
      </c>
      <c r="AE560">
        <v>130.15</v>
      </c>
      <c r="AF560">
        <v>0</v>
      </c>
      <c r="AG560">
        <v>0</v>
      </c>
      <c r="AH560">
        <v>0</v>
      </c>
      <c r="AI560">
        <v>16.98</v>
      </c>
      <c r="AJ560">
        <v>1</v>
      </c>
      <c r="AK560">
        <v>1</v>
      </c>
      <c r="AL560">
        <v>1</v>
      </c>
      <c r="AM560">
        <v>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0.05</v>
      </c>
      <c r="AU560" t="s">
        <v>62</v>
      </c>
      <c r="AV560">
        <v>0</v>
      </c>
      <c r="AW560">
        <v>2</v>
      </c>
      <c r="AX560">
        <v>55932392</v>
      </c>
      <c r="AY560">
        <v>1</v>
      </c>
      <c r="AZ560">
        <v>0</v>
      </c>
      <c r="BA560">
        <v>654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v>0</v>
      </c>
      <c r="CX560">
        <f>ROUND(Y560*Source!I364,9)</f>
        <v>3.5000000000000003E-2</v>
      </c>
      <c r="CY560">
        <f t="shared" si="257"/>
        <v>2209.9499999999998</v>
      </c>
      <c r="CZ560">
        <f t="shared" si="258"/>
        <v>130.15</v>
      </c>
      <c r="DA560">
        <f t="shared" si="259"/>
        <v>16.98</v>
      </c>
      <c r="DB560">
        <f t="shared" si="260"/>
        <v>6.51</v>
      </c>
      <c r="DC560">
        <f t="shared" si="261"/>
        <v>0</v>
      </c>
      <c r="DD560" t="s">
        <v>3</v>
      </c>
      <c r="DE560" t="s">
        <v>3</v>
      </c>
      <c r="DF560">
        <f t="shared" si="262"/>
        <v>77.349999999999994</v>
      </c>
      <c r="DG560">
        <f t="shared" si="263"/>
        <v>0</v>
      </c>
      <c r="DH560">
        <f t="shared" si="264"/>
        <v>0</v>
      </c>
      <c r="DI560">
        <f t="shared" si="228"/>
        <v>0</v>
      </c>
      <c r="DJ560">
        <f t="shared" si="265"/>
        <v>77.349999999999994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">
      <c r="A561">
        <f>ROW(Source!A364)</f>
        <v>364</v>
      </c>
      <c r="B561">
        <v>55929115</v>
      </c>
      <c r="C561">
        <v>55932386</v>
      </c>
      <c r="D561">
        <v>55482517</v>
      </c>
      <c r="E561">
        <v>1</v>
      </c>
      <c r="F561">
        <v>1</v>
      </c>
      <c r="G561">
        <v>1081</v>
      </c>
      <c r="H561">
        <v>3</v>
      </c>
      <c r="I561" t="s">
        <v>908</v>
      </c>
      <c r="J561" t="s">
        <v>909</v>
      </c>
      <c r="K561" t="s">
        <v>910</v>
      </c>
      <c r="L561">
        <v>1356</v>
      </c>
      <c r="N561">
        <v>1010</v>
      </c>
      <c r="O561" t="s">
        <v>399</v>
      </c>
      <c r="P561" t="s">
        <v>399</v>
      </c>
      <c r="Q561">
        <v>1000</v>
      </c>
      <c r="W561">
        <v>0</v>
      </c>
      <c r="X561">
        <v>1304193837</v>
      </c>
      <c r="Y561">
        <f t="shared" si="256"/>
        <v>1.2200000000000001E-2</v>
      </c>
      <c r="AA561">
        <v>1556.26</v>
      </c>
      <c r="AB561">
        <v>0</v>
      </c>
      <c r="AC561">
        <v>0</v>
      </c>
      <c r="AD561">
        <v>0</v>
      </c>
      <c r="AE561">
        <v>226.86</v>
      </c>
      <c r="AF561">
        <v>0</v>
      </c>
      <c r="AG561">
        <v>0</v>
      </c>
      <c r="AH561">
        <v>0</v>
      </c>
      <c r="AI561">
        <v>6.86</v>
      </c>
      <c r="AJ561">
        <v>1</v>
      </c>
      <c r="AK561">
        <v>1</v>
      </c>
      <c r="AL561">
        <v>1</v>
      </c>
      <c r="AM561">
        <v>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1.2200000000000001E-2</v>
      </c>
      <c r="AU561" t="s">
        <v>62</v>
      </c>
      <c r="AV561">
        <v>0</v>
      </c>
      <c r="AW561">
        <v>2</v>
      </c>
      <c r="AX561">
        <v>55932393</v>
      </c>
      <c r="AY561">
        <v>1</v>
      </c>
      <c r="AZ561">
        <v>0</v>
      </c>
      <c r="BA561">
        <v>655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v>0</v>
      </c>
      <c r="CX561">
        <f>ROUND(Y561*Source!I364,9)</f>
        <v>8.5400000000000007E-3</v>
      </c>
      <c r="CY561">
        <f t="shared" si="257"/>
        <v>1556.26</v>
      </c>
      <c r="CZ561">
        <f t="shared" si="258"/>
        <v>226.86</v>
      </c>
      <c r="DA561">
        <f t="shared" si="259"/>
        <v>6.86</v>
      </c>
      <c r="DB561">
        <f t="shared" si="260"/>
        <v>2.77</v>
      </c>
      <c r="DC561">
        <f t="shared" si="261"/>
        <v>0</v>
      </c>
      <c r="DD561" t="s">
        <v>3</v>
      </c>
      <c r="DE561" t="s">
        <v>3</v>
      </c>
      <c r="DF561">
        <f t="shared" si="262"/>
        <v>13.29</v>
      </c>
      <c r="DG561">
        <f t="shared" si="263"/>
        <v>0</v>
      </c>
      <c r="DH561">
        <f t="shared" si="264"/>
        <v>0</v>
      </c>
      <c r="DI561">
        <f t="shared" si="228"/>
        <v>0</v>
      </c>
      <c r="DJ561">
        <f t="shared" si="265"/>
        <v>13.29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">
      <c r="A562">
        <f>ROW(Source!A364)</f>
        <v>364</v>
      </c>
      <c r="B562">
        <v>55929115</v>
      </c>
      <c r="C562">
        <v>55932386</v>
      </c>
      <c r="D562">
        <v>55481842</v>
      </c>
      <c r="E562">
        <v>1</v>
      </c>
      <c r="F562">
        <v>1</v>
      </c>
      <c r="G562">
        <v>1081</v>
      </c>
      <c r="H562">
        <v>3</v>
      </c>
      <c r="I562" t="s">
        <v>911</v>
      </c>
      <c r="J562" t="s">
        <v>912</v>
      </c>
      <c r="K562" t="s">
        <v>913</v>
      </c>
      <c r="L562">
        <v>1354</v>
      </c>
      <c r="N562">
        <v>1010</v>
      </c>
      <c r="O562" t="s">
        <v>268</v>
      </c>
      <c r="P562" t="s">
        <v>268</v>
      </c>
      <c r="Q562">
        <v>1</v>
      </c>
      <c r="W562">
        <v>0</v>
      </c>
      <c r="X562">
        <v>-1424681180</v>
      </c>
      <c r="Y562">
        <f t="shared" si="256"/>
        <v>3.1</v>
      </c>
      <c r="AA562">
        <v>25.33</v>
      </c>
      <c r="AB562">
        <v>0</v>
      </c>
      <c r="AC562">
        <v>0</v>
      </c>
      <c r="AD562">
        <v>0</v>
      </c>
      <c r="AE562">
        <v>6.94</v>
      </c>
      <c r="AF562">
        <v>0</v>
      </c>
      <c r="AG562">
        <v>0</v>
      </c>
      <c r="AH562">
        <v>0</v>
      </c>
      <c r="AI562">
        <v>3.65</v>
      </c>
      <c r="AJ562">
        <v>1</v>
      </c>
      <c r="AK562">
        <v>1</v>
      </c>
      <c r="AL562">
        <v>1</v>
      </c>
      <c r="AM562">
        <v>2</v>
      </c>
      <c r="AN562">
        <v>0</v>
      </c>
      <c r="AO562">
        <v>1</v>
      </c>
      <c r="AP562">
        <v>1</v>
      </c>
      <c r="AQ562">
        <v>0</v>
      </c>
      <c r="AR562">
        <v>0</v>
      </c>
      <c r="AS562" t="s">
        <v>3</v>
      </c>
      <c r="AT562">
        <v>3.1</v>
      </c>
      <c r="AU562" t="s">
        <v>62</v>
      </c>
      <c r="AV562">
        <v>0</v>
      </c>
      <c r="AW562">
        <v>2</v>
      </c>
      <c r="AX562">
        <v>55932394</v>
      </c>
      <c r="AY562">
        <v>1</v>
      </c>
      <c r="AZ562">
        <v>0</v>
      </c>
      <c r="BA562">
        <v>656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ROUND(Y562*Source!I364,9)</f>
        <v>2.17</v>
      </c>
      <c r="CY562">
        <f t="shared" si="257"/>
        <v>25.33</v>
      </c>
      <c r="CZ562">
        <f t="shared" si="258"/>
        <v>6.94</v>
      </c>
      <c r="DA562">
        <f t="shared" si="259"/>
        <v>3.65</v>
      </c>
      <c r="DB562">
        <f t="shared" si="260"/>
        <v>21.51</v>
      </c>
      <c r="DC562">
        <f t="shared" si="261"/>
        <v>0</v>
      </c>
      <c r="DD562" t="s">
        <v>3</v>
      </c>
      <c r="DE562" t="s">
        <v>3</v>
      </c>
      <c r="DF562">
        <f t="shared" si="262"/>
        <v>54.97</v>
      </c>
      <c r="DG562">
        <f t="shared" si="263"/>
        <v>0</v>
      </c>
      <c r="DH562">
        <f t="shared" si="264"/>
        <v>0</v>
      </c>
      <c r="DI562">
        <f t="shared" si="228"/>
        <v>0</v>
      </c>
      <c r="DJ562">
        <f t="shared" si="265"/>
        <v>54.97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">
      <c r="A563">
        <f>ROW(Source!A364)</f>
        <v>364</v>
      </c>
      <c r="B563">
        <v>55929115</v>
      </c>
      <c r="C563">
        <v>55932386</v>
      </c>
      <c r="D563">
        <v>55481850</v>
      </c>
      <c r="E563">
        <v>1</v>
      </c>
      <c r="F563">
        <v>1</v>
      </c>
      <c r="G563">
        <v>1081</v>
      </c>
      <c r="H563">
        <v>3</v>
      </c>
      <c r="I563" t="s">
        <v>914</v>
      </c>
      <c r="J563" t="s">
        <v>915</v>
      </c>
      <c r="K563" t="s">
        <v>916</v>
      </c>
      <c r="L563">
        <v>1356</v>
      </c>
      <c r="N563">
        <v>1010</v>
      </c>
      <c r="O563" t="s">
        <v>399</v>
      </c>
      <c r="P563" t="s">
        <v>399</v>
      </c>
      <c r="Q563">
        <v>1000</v>
      </c>
      <c r="W563">
        <v>0</v>
      </c>
      <c r="X563">
        <v>1020131354</v>
      </c>
      <c r="Y563">
        <f t="shared" si="256"/>
        <v>8.0000000000000002E-3</v>
      </c>
      <c r="AA563">
        <v>1197.48</v>
      </c>
      <c r="AB563">
        <v>0</v>
      </c>
      <c r="AC563">
        <v>0</v>
      </c>
      <c r="AD563">
        <v>0</v>
      </c>
      <c r="AE563">
        <v>614.09</v>
      </c>
      <c r="AF563">
        <v>0</v>
      </c>
      <c r="AG563">
        <v>0</v>
      </c>
      <c r="AH563">
        <v>0</v>
      </c>
      <c r="AI563">
        <v>1.95</v>
      </c>
      <c r="AJ563">
        <v>1</v>
      </c>
      <c r="AK563">
        <v>1</v>
      </c>
      <c r="AL563">
        <v>1</v>
      </c>
      <c r="AM563">
        <v>2</v>
      </c>
      <c r="AN563">
        <v>0</v>
      </c>
      <c r="AO563">
        <v>1</v>
      </c>
      <c r="AP563">
        <v>1</v>
      </c>
      <c r="AQ563">
        <v>0</v>
      </c>
      <c r="AR563">
        <v>0</v>
      </c>
      <c r="AS563" t="s">
        <v>3</v>
      </c>
      <c r="AT563">
        <v>8.0000000000000002E-3</v>
      </c>
      <c r="AU563" t="s">
        <v>62</v>
      </c>
      <c r="AV563">
        <v>0</v>
      </c>
      <c r="AW563">
        <v>2</v>
      </c>
      <c r="AX563">
        <v>55932395</v>
      </c>
      <c r="AY563">
        <v>1</v>
      </c>
      <c r="AZ563">
        <v>0</v>
      </c>
      <c r="BA563">
        <v>657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ROUND(Y563*Source!I364,9)</f>
        <v>5.5999999999999999E-3</v>
      </c>
      <c r="CY563">
        <f t="shared" si="257"/>
        <v>1197.48</v>
      </c>
      <c r="CZ563">
        <f t="shared" si="258"/>
        <v>614.09</v>
      </c>
      <c r="DA563">
        <f t="shared" si="259"/>
        <v>1.95</v>
      </c>
      <c r="DB563">
        <f t="shared" si="260"/>
        <v>4.91</v>
      </c>
      <c r="DC563">
        <f t="shared" si="261"/>
        <v>0</v>
      </c>
      <c r="DD563" t="s">
        <v>3</v>
      </c>
      <c r="DE563" t="s">
        <v>3</v>
      </c>
      <c r="DF563">
        <f t="shared" si="262"/>
        <v>6.71</v>
      </c>
      <c r="DG563">
        <f t="shared" si="263"/>
        <v>0</v>
      </c>
      <c r="DH563">
        <f t="shared" si="264"/>
        <v>0</v>
      </c>
      <c r="DI563">
        <f t="shared" si="228"/>
        <v>0</v>
      </c>
      <c r="DJ563">
        <f t="shared" si="265"/>
        <v>6.71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">
      <c r="A564">
        <f>ROW(Source!A364)</f>
        <v>364</v>
      </c>
      <c r="B564">
        <v>55929115</v>
      </c>
      <c r="C564">
        <v>55932386</v>
      </c>
      <c r="D564">
        <v>0</v>
      </c>
      <c r="E564">
        <v>0</v>
      </c>
      <c r="F564">
        <v>1</v>
      </c>
      <c r="G564">
        <v>1081</v>
      </c>
      <c r="H564">
        <v>3</v>
      </c>
      <c r="I564" t="s">
        <v>917</v>
      </c>
      <c r="J564" t="s">
        <v>917</v>
      </c>
      <c r="K564" t="s">
        <v>502</v>
      </c>
      <c r="L564">
        <v>1301</v>
      </c>
      <c r="N564">
        <v>1003</v>
      </c>
      <c r="O564" t="s">
        <v>486</v>
      </c>
      <c r="P564" t="s">
        <v>486</v>
      </c>
      <c r="Q564">
        <v>1</v>
      </c>
      <c r="W564">
        <v>0</v>
      </c>
      <c r="X564">
        <v>-834222327</v>
      </c>
      <c r="Y564">
        <f>AT564</f>
        <v>103</v>
      </c>
      <c r="AA564">
        <v>81.38</v>
      </c>
      <c r="AB564">
        <v>0</v>
      </c>
      <c r="AC564">
        <v>0</v>
      </c>
      <c r="AD564">
        <v>0</v>
      </c>
      <c r="AE564">
        <v>8.27</v>
      </c>
      <c r="AF564">
        <v>0</v>
      </c>
      <c r="AG564">
        <v>0</v>
      </c>
      <c r="AH564">
        <v>0</v>
      </c>
      <c r="AI564">
        <v>9.84</v>
      </c>
      <c r="AJ564">
        <v>1</v>
      </c>
      <c r="AK564">
        <v>1</v>
      </c>
      <c r="AL564">
        <v>1</v>
      </c>
      <c r="AM564">
        <v>0</v>
      </c>
      <c r="AN564">
        <v>0</v>
      </c>
      <c r="AO564">
        <v>0</v>
      </c>
      <c r="AP564">
        <v>1</v>
      </c>
      <c r="AQ564">
        <v>0</v>
      </c>
      <c r="AR564">
        <v>0</v>
      </c>
      <c r="AS564" t="s">
        <v>3</v>
      </c>
      <c r="AT564">
        <v>103</v>
      </c>
      <c r="AU564" t="s">
        <v>3</v>
      </c>
      <c r="AV564">
        <v>0</v>
      </c>
      <c r="AW564">
        <v>1</v>
      </c>
      <c r="AX564">
        <v>-1</v>
      </c>
      <c r="AY564">
        <v>0</v>
      </c>
      <c r="AZ564">
        <v>0</v>
      </c>
      <c r="BA564" t="s">
        <v>3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ROUND(Y564*Source!I364,9)</f>
        <v>72.099999999999994</v>
      </c>
      <c r="CY564">
        <f t="shared" si="257"/>
        <v>81.38</v>
      </c>
      <c r="CZ564">
        <f t="shared" si="258"/>
        <v>8.27</v>
      </c>
      <c r="DA564">
        <f t="shared" si="259"/>
        <v>9.84</v>
      </c>
      <c r="DB564">
        <f>ROUND(ROUND(AT564*CZ564,2),6)</f>
        <v>851.81</v>
      </c>
      <c r="DC564">
        <f>ROUND(ROUND(AT564*AG564,2),6)</f>
        <v>0</v>
      </c>
      <c r="DD564" t="s">
        <v>3</v>
      </c>
      <c r="DE564" t="s">
        <v>3</v>
      </c>
      <c r="DF564">
        <f t="shared" si="262"/>
        <v>5867.5</v>
      </c>
      <c r="DG564">
        <f t="shared" si="263"/>
        <v>0</v>
      </c>
      <c r="DH564">
        <f t="shared" si="264"/>
        <v>0</v>
      </c>
      <c r="DI564">
        <f t="shared" si="228"/>
        <v>0</v>
      </c>
      <c r="DJ564">
        <f t="shared" si="265"/>
        <v>5867.5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">
      <c r="A565">
        <f>ROW(Source!A367)</f>
        <v>367</v>
      </c>
      <c r="B565">
        <v>55929113</v>
      </c>
      <c r="C565">
        <v>55932398</v>
      </c>
      <c r="D565">
        <v>55424304</v>
      </c>
      <c r="E565">
        <v>1081</v>
      </c>
      <c r="F565">
        <v>1</v>
      </c>
      <c r="G565">
        <v>1081</v>
      </c>
      <c r="H565">
        <v>1</v>
      </c>
      <c r="I565" t="s">
        <v>651</v>
      </c>
      <c r="J565" t="s">
        <v>3</v>
      </c>
      <c r="K565" t="s">
        <v>652</v>
      </c>
      <c r="L565">
        <v>1191</v>
      </c>
      <c r="N565">
        <v>1013</v>
      </c>
      <c r="O565" t="s">
        <v>653</v>
      </c>
      <c r="P565" t="s">
        <v>653</v>
      </c>
      <c r="Q565">
        <v>1</v>
      </c>
      <c r="W565">
        <v>0</v>
      </c>
      <c r="X565">
        <v>476480486</v>
      </c>
      <c r="Y565">
        <f>(AT565*1.2)</f>
        <v>6.3479999999999999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1</v>
      </c>
      <c r="AK565">
        <v>1</v>
      </c>
      <c r="AL565">
        <v>1</v>
      </c>
      <c r="AM565">
        <v>-2</v>
      </c>
      <c r="AN565">
        <v>0</v>
      </c>
      <c r="AO565">
        <v>1</v>
      </c>
      <c r="AP565">
        <v>1</v>
      </c>
      <c r="AQ565">
        <v>0</v>
      </c>
      <c r="AR565">
        <v>0</v>
      </c>
      <c r="AS565" t="s">
        <v>3</v>
      </c>
      <c r="AT565">
        <v>5.29</v>
      </c>
      <c r="AU565" t="s">
        <v>63</v>
      </c>
      <c r="AV565">
        <v>1</v>
      </c>
      <c r="AW565">
        <v>2</v>
      </c>
      <c r="AX565">
        <v>55932399</v>
      </c>
      <c r="AY565">
        <v>1</v>
      </c>
      <c r="AZ565">
        <v>0</v>
      </c>
      <c r="BA565">
        <v>659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U565">
        <f>ROUND(AT565*Source!I367*AH565*AL565,2)</f>
        <v>0</v>
      </c>
      <c r="CV565">
        <f>ROUND(Y565*Source!I367,9)</f>
        <v>1394.6556</v>
      </c>
      <c r="CW565">
        <v>0</v>
      </c>
      <c r="CX565">
        <f>ROUND(Y565*Source!I367,9)</f>
        <v>1394.6556</v>
      </c>
      <c r="CY565">
        <f>AD565</f>
        <v>0</v>
      </c>
      <c r="CZ565">
        <f>AH565</f>
        <v>0</v>
      </c>
      <c r="DA565">
        <f>AL565</f>
        <v>1</v>
      </c>
      <c r="DB565">
        <f>ROUND((ROUND(AT565*CZ565,2)*1.2),6)</f>
        <v>0</v>
      </c>
      <c r="DC565">
        <f>ROUND((ROUND(AT565*AG565,2)*1.2),6)</f>
        <v>0</v>
      </c>
      <c r="DD565" t="s">
        <v>3</v>
      </c>
      <c r="DE565" t="s">
        <v>3</v>
      </c>
      <c r="DF565">
        <f t="shared" ref="DF565:DF573" si="266">ROUND(ROUND(AE565,2)*CX565,2)</f>
        <v>0</v>
      </c>
      <c r="DG565">
        <f t="shared" si="263"/>
        <v>0</v>
      </c>
      <c r="DH565">
        <f t="shared" si="264"/>
        <v>0</v>
      </c>
      <c r="DI565">
        <f t="shared" si="228"/>
        <v>0</v>
      </c>
      <c r="DJ565">
        <f>DI565</f>
        <v>0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">
      <c r="A566">
        <f>ROW(Source!A367)</f>
        <v>367</v>
      </c>
      <c r="B566">
        <v>55929113</v>
      </c>
      <c r="C566">
        <v>55932398</v>
      </c>
      <c r="D566">
        <v>55490209</v>
      </c>
      <c r="E566">
        <v>1</v>
      </c>
      <c r="F566">
        <v>1</v>
      </c>
      <c r="G566">
        <v>1081</v>
      </c>
      <c r="H566">
        <v>2</v>
      </c>
      <c r="I566" t="s">
        <v>694</v>
      </c>
      <c r="J566" t="s">
        <v>695</v>
      </c>
      <c r="K566" t="s">
        <v>696</v>
      </c>
      <c r="L566">
        <v>1368</v>
      </c>
      <c r="N566">
        <v>1011</v>
      </c>
      <c r="O566" t="s">
        <v>657</v>
      </c>
      <c r="P566" t="s">
        <v>657</v>
      </c>
      <c r="Q566">
        <v>1</v>
      </c>
      <c r="W566">
        <v>0</v>
      </c>
      <c r="X566">
        <v>874612079</v>
      </c>
      <c r="Y566">
        <f>(AT566*1.2)</f>
        <v>1.2E-2</v>
      </c>
      <c r="AA566">
        <v>0</v>
      </c>
      <c r="AB566">
        <v>87.01</v>
      </c>
      <c r="AC566">
        <v>13.21</v>
      </c>
      <c r="AD566">
        <v>0</v>
      </c>
      <c r="AE566">
        <v>0</v>
      </c>
      <c r="AF566">
        <v>83.1</v>
      </c>
      <c r="AG566">
        <v>12.62</v>
      </c>
      <c r="AH566">
        <v>0</v>
      </c>
      <c r="AI566">
        <v>1</v>
      </c>
      <c r="AJ566">
        <v>1</v>
      </c>
      <c r="AK566">
        <v>1</v>
      </c>
      <c r="AL566">
        <v>1</v>
      </c>
      <c r="AM566">
        <v>-2</v>
      </c>
      <c r="AN566">
        <v>0</v>
      </c>
      <c r="AO566">
        <v>1</v>
      </c>
      <c r="AP566">
        <v>1</v>
      </c>
      <c r="AQ566">
        <v>0</v>
      </c>
      <c r="AR566">
        <v>0</v>
      </c>
      <c r="AS566" t="s">
        <v>3</v>
      </c>
      <c r="AT566">
        <v>0.01</v>
      </c>
      <c r="AU566" t="s">
        <v>63</v>
      </c>
      <c r="AV566">
        <v>0</v>
      </c>
      <c r="AW566">
        <v>2</v>
      </c>
      <c r="AX566">
        <v>55932400</v>
      </c>
      <c r="AY566">
        <v>1</v>
      </c>
      <c r="AZ566">
        <v>0</v>
      </c>
      <c r="BA566">
        <v>660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f>ROUND(Y566*Source!I367*DO566,9)</f>
        <v>33.271368000000002</v>
      </c>
      <c r="CX566">
        <f>ROUND(Y566*Source!I367,9)</f>
        <v>2.6364000000000001</v>
      </c>
      <c r="CY566">
        <f>AB566</f>
        <v>87.01</v>
      </c>
      <c r="CZ566">
        <f>AF566</f>
        <v>83.1</v>
      </c>
      <c r="DA566">
        <f>AJ566</f>
        <v>1</v>
      </c>
      <c r="DB566">
        <f>ROUND((ROUND(AT566*CZ566,2)*1.2),6)</f>
        <v>0.996</v>
      </c>
      <c r="DC566">
        <f>ROUND((ROUND(AT566*AG566,2)*1.2),6)</f>
        <v>0.156</v>
      </c>
      <c r="DD566" t="s">
        <v>3</v>
      </c>
      <c r="DE566" t="s">
        <v>3</v>
      </c>
      <c r="DF566">
        <f t="shared" si="266"/>
        <v>0</v>
      </c>
      <c r="DG566">
        <f t="shared" si="263"/>
        <v>219.08</v>
      </c>
      <c r="DH566">
        <f t="shared" si="264"/>
        <v>33.270000000000003</v>
      </c>
      <c r="DI566">
        <f t="shared" si="228"/>
        <v>0</v>
      </c>
      <c r="DJ566">
        <f>DG566</f>
        <v>219.08</v>
      </c>
      <c r="DK566">
        <v>0</v>
      </c>
      <c r="DL566" t="s">
        <v>658</v>
      </c>
      <c r="DM566">
        <v>0</v>
      </c>
      <c r="DN566" t="s">
        <v>653</v>
      </c>
      <c r="DO566">
        <v>12.62</v>
      </c>
    </row>
    <row r="567" spans="1:119" x14ac:dyDescent="0.2">
      <c r="A567">
        <f>ROW(Source!A367)</f>
        <v>367</v>
      </c>
      <c r="B567">
        <v>55929113</v>
      </c>
      <c r="C567">
        <v>55932398</v>
      </c>
      <c r="D567">
        <v>55489443</v>
      </c>
      <c r="E567">
        <v>1</v>
      </c>
      <c r="F567">
        <v>1</v>
      </c>
      <c r="G567">
        <v>1081</v>
      </c>
      <c r="H567">
        <v>2</v>
      </c>
      <c r="I567" t="s">
        <v>899</v>
      </c>
      <c r="J567" t="s">
        <v>900</v>
      </c>
      <c r="K567" t="s">
        <v>901</v>
      </c>
      <c r="L567">
        <v>1368</v>
      </c>
      <c r="N567">
        <v>1011</v>
      </c>
      <c r="O567" t="s">
        <v>657</v>
      </c>
      <c r="P567" t="s">
        <v>657</v>
      </c>
      <c r="Q567">
        <v>1</v>
      </c>
      <c r="W567">
        <v>0</v>
      </c>
      <c r="X567">
        <v>-44940208</v>
      </c>
      <c r="Y567">
        <f>(AT567*1.2)</f>
        <v>1.2E-2</v>
      </c>
      <c r="AA567">
        <v>0</v>
      </c>
      <c r="AB567">
        <v>187.59</v>
      </c>
      <c r="AC567">
        <v>17.73</v>
      </c>
      <c r="AD567">
        <v>0</v>
      </c>
      <c r="AE567">
        <v>0</v>
      </c>
      <c r="AF567">
        <v>179.17</v>
      </c>
      <c r="AG567">
        <v>16.93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-2</v>
      </c>
      <c r="AN567">
        <v>0</v>
      </c>
      <c r="AO567">
        <v>1</v>
      </c>
      <c r="AP567">
        <v>1</v>
      </c>
      <c r="AQ567">
        <v>0</v>
      </c>
      <c r="AR567">
        <v>0</v>
      </c>
      <c r="AS567" t="s">
        <v>3</v>
      </c>
      <c r="AT567">
        <v>0.01</v>
      </c>
      <c r="AU567" t="s">
        <v>63</v>
      </c>
      <c r="AV567">
        <v>0</v>
      </c>
      <c r="AW567">
        <v>2</v>
      </c>
      <c r="AX567">
        <v>55932401</v>
      </c>
      <c r="AY567">
        <v>1</v>
      </c>
      <c r="AZ567">
        <v>0</v>
      </c>
      <c r="BA567">
        <v>661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V567">
        <v>0</v>
      </c>
      <c r="CW567">
        <f>ROUND(Y567*Source!I367*DO567,9)</f>
        <v>44.634251999999996</v>
      </c>
      <c r="CX567">
        <f>ROUND(Y567*Source!I367,9)</f>
        <v>2.6364000000000001</v>
      </c>
      <c r="CY567">
        <f>AB567</f>
        <v>187.59</v>
      </c>
      <c r="CZ567">
        <f>AF567</f>
        <v>179.17</v>
      </c>
      <c r="DA567">
        <f>AJ567</f>
        <v>1</v>
      </c>
      <c r="DB567">
        <f>ROUND((ROUND(AT567*CZ567,2)*1.2),6)</f>
        <v>2.1480000000000001</v>
      </c>
      <c r="DC567">
        <f>ROUND((ROUND(AT567*AG567,2)*1.2),6)</f>
        <v>0.20399999999999999</v>
      </c>
      <c r="DD567" t="s">
        <v>3</v>
      </c>
      <c r="DE567" t="s">
        <v>3</v>
      </c>
      <c r="DF567">
        <f t="shared" si="266"/>
        <v>0</v>
      </c>
      <c r="DG567">
        <f t="shared" si="263"/>
        <v>472.36</v>
      </c>
      <c r="DH567">
        <f t="shared" si="264"/>
        <v>44.63</v>
      </c>
      <c r="DI567">
        <f t="shared" si="228"/>
        <v>0</v>
      </c>
      <c r="DJ567">
        <f>DG567</f>
        <v>472.36</v>
      </c>
      <c r="DK567">
        <v>0</v>
      </c>
      <c r="DL567" t="s">
        <v>658</v>
      </c>
      <c r="DM567">
        <v>0</v>
      </c>
      <c r="DN567" t="s">
        <v>653</v>
      </c>
      <c r="DO567">
        <v>16.93</v>
      </c>
    </row>
    <row r="568" spans="1:119" x14ac:dyDescent="0.2">
      <c r="A568">
        <f>ROW(Source!A367)</f>
        <v>367</v>
      </c>
      <c r="B568">
        <v>55929113</v>
      </c>
      <c r="C568">
        <v>55932398</v>
      </c>
      <c r="D568">
        <v>55482159</v>
      </c>
      <c r="E568">
        <v>1</v>
      </c>
      <c r="F568">
        <v>1</v>
      </c>
      <c r="G568">
        <v>1081</v>
      </c>
      <c r="H568">
        <v>3</v>
      </c>
      <c r="I568" t="s">
        <v>918</v>
      </c>
      <c r="J568" t="s">
        <v>919</v>
      </c>
      <c r="K568" t="s">
        <v>920</v>
      </c>
      <c r="L568">
        <v>1355</v>
      </c>
      <c r="N568">
        <v>1010</v>
      </c>
      <c r="O568" t="s">
        <v>60</v>
      </c>
      <c r="P568" t="s">
        <v>60</v>
      </c>
      <c r="Q568">
        <v>100</v>
      </c>
      <c r="W568">
        <v>0</v>
      </c>
      <c r="X568">
        <v>1662905328</v>
      </c>
      <c r="Y568">
        <f>(AT568*1)</f>
        <v>2.1093999999999999</v>
      </c>
      <c r="AA568">
        <v>59.47</v>
      </c>
      <c r="AB568">
        <v>0</v>
      </c>
      <c r="AC568">
        <v>0</v>
      </c>
      <c r="AD568">
        <v>0</v>
      </c>
      <c r="AE568">
        <v>59.47</v>
      </c>
      <c r="AF568">
        <v>0</v>
      </c>
      <c r="AG568">
        <v>0</v>
      </c>
      <c r="AH568">
        <v>0</v>
      </c>
      <c r="AI568">
        <v>1</v>
      </c>
      <c r="AJ568">
        <v>1</v>
      </c>
      <c r="AK568">
        <v>1</v>
      </c>
      <c r="AL568">
        <v>1</v>
      </c>
      <c r="AM568">
        <v>-2</v>
      </c>
      <c r="AN568">
        <v>0</v>
      </c>
      <c r="AO568">
        <v>1</v>
      </c>
      <c r="AP568">
        <v>1</v>
      </c>
      <c r="AQ568">
        <v>0</v>
      </c>
      <c r="AR568">
        <v>0</v>
      </c>
      <c r="AS568" t="s">
        <v>3</v>
      </c>
      <c r="AT568">
        <v>2.1093999999999999</v>
      </c>
      <c r="AU568" t="s">
        <v>62</v>
      </c>
      <c r="AV568">
        <v>0</v>
      </c>
      <c r="AW568">
        <v>2</v>
      </c>
      <c r="AX568">
        <v>55932402</v>
      </c>
      <c r="AY568">
        <v>1</v>
      </c>
      <c r="AZ568">
        <v>0</v>
      </c>
      <c r="BA568">
        <v>662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v>0</v>
      </c>
      <c r="CX568">
        <f>ROUND(Y568*Source!I367,9)</f>
        <v>463.43518</v>
      </c>
      <c r="CY568">
        <f>AA568</f>
        <v>59.47</v>
      </c>
      <c r="CZ568">
        <f>AE568</f>
        <v>59.47</v>
      </c>
      <c r="DA568">
        <f>AI568</f>
        <v>1</v>
      </c>
      <c r="DB568">
        <f>ROUND((ROUND(AT568*CZ568,2)*1),6)</f>
        <v>125.45</v>
      </c>
      <c r="DC568">
        <f>ROUND((ROUND(AT568*AG568,2)*1),6)</f>
        <v>0</v>
      </c>
      <c r="DD568" t="s">
        <v>3</v>
      </c>
      <c r="DE568" t="s">
        <v>3</v>
      </c>
      <c r="DF568">
        <f t="shared" si="266"/>
        <v>27560.49</v>
      </c>
      <c r="DG568">
        <f t="shared" si="263"/>
        <v>0</v>
      </c>
      <c r="DH568">
        <f t="shared" si="264"/>
        <v>0</v>
      </c>
      <c r="DI568">
        <f t="shared" si="228"/>
        <v>0</v>
      </c>
      <c r="DJ568">
        <f>DF568</f>
        <v>27560.49</v>
      </c>
      <c r="DK568">
        <v>0</v>
      </c>
      <c r="DL568" t="s">
        <v>3</v>
      </c>
      <c r="DM568">
        <v>0</v>
      </c>
      <c r="DN568" t="s">
        <v>3</v>
      </c>
      <c r="DO568">
        <v>0</v>
      </c>
    </row>
    <row r="569" spans="1:119" x14ac:dyDescent="0.2">
      <c r="A569">
        <f>ROW(Source!A367)</f>
        <v>367</v>
      </c>
      <c r="B569">
        <v>55929113</v>
      </c>
      <c r="C569">
        <v>55932398</v>
      </c>
      <c r="D569">
        <v>55482204</v>
      </c>
      <c r="E569">
        <v>1</v>
      </c>
      <c r="F569">
        <v>1</v>
      </c>
      <c r="G569">
        <v>1081</v>
      </c>
      <c r="H569">
        <v>3</v>
      </c>
      <c r="I569" t="s">
        <v>921</v>
      </c>
      <c r="J569" t="s">
        <v>922</v>
      </c>
      <c r="K569" t="s">
        <v>923</v>
      </c>
      <c r="L569">
        <v>1356</v>
      </c>
      <c r="N569">
        <v>1010</v>
      </c>
      <c r="O569" t="s">
        <v>399</v>
      </c>
      <c r="P569" t="s">
        <v>399</v>
      </c>
      <c r="Q569">
        <v>1000</v>
      </c>
      <c r="W569">
        <v>0</v>
      </c>
      <c r="X569">
        <v>-2085281200</v>
      </c>
      <c r="Y569">
        <f>(AT569*1)</f>
        <v>6.8999999999999999E-3</v>
      </c>
      <c r="AA569">
        <v>56.16</v>
      </c>
      <c r="AB569">
        <v>0</v>
      </c>
      <c r="AC569">
        <v>0</v>
      </c>
      <c r="AD569">
        <v>0</v>
      </c>
      <c r="AE569">
        <v>56.16</v>
      </c>
      <c r="AF569">
        <v>0</v>
      </c>
      <c r="AG569">
        <v>0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-2</v>
      </c>
      <c r="AN569">
        <v>0</v>
      </c>
      <c r="AO569">
        <v>1</v>
      </c>
      <c r="AP569">
        <v>1</v>
      </c>
      <c r="AQ569">
        <v>0</v>
      </c>
      <c r="AR569">
        <v>0</v>
      </c>
      <c r="AS569" t="s">
        <v>3</v>
      </c>
      <c r="AT569">
        <v>6.8999999999999999E-3</v>
      </c>
      <c r="AU569" t="s">
        <v>62</v>
      </c>
      <c r="AV569">
        <v>0</v>
      </c>
      <c r="AW569">
        <v>2</v>
      </c>
      <c r="AX569">
        <v>55932403</v>
      </c>
      <c r="AY569">
        <v>1</v>
      </c>
      <c r="AZ569">
        <v>0</v>
      </c>
      <c r="BA569">
        <v>663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V569">
        <v>0</v>
      </c>
      <c r="CW569">
        <v>0</v>
      </c>
      <c r="CX569">
        <f>ROUND(Y569*Source!I367,9)</f>
        <v>1.51593</v>
      </c>
      <c r="CY569">
        <f>AA569</f>
        <v>56.16</v>
      </c>
      <c r="CZ569">
        <f>AE569</f>
        <v>56.16</v>
      </c>
      <c r="DA569">
        <f>AI569</f>
        <v>1</v>
      </c>
      <c r="DB569">
        <f>ROUND((ROUND(AT569*CZ569,2)*1),6)</f>
        <v>0.39</v>
      </c>
      <c r="DC569">
        <f>ROUND((ROUND(AT569*AG569,2)*1),6)</f>
        <v>0</v>
      </c>
      <c r="DD569" t="s">
        <v>3</v>
      </c>
      <c r="DE569" t="s">
        <v>3</v>
      </c>
      <c r="DF569">
        <f t="shared" si="266"/>
        <v>85.13</v>
      </c>
      <c r="DG569">
        <f t="shared" si="263"/>
        <v>0</v>
      </c>
      <c r="DH569">
        <f t="shared" si="264"/>
        <v>0</v>
      </c>
      <c r="DI569">
        <f t="shared" si="228"/>
        <v>0</v>
      </c>
      <c r="DJ569">
        <f>DF569</f>
        <v>85.13</v>
      </c>
      <c r="DK569">
        <v>0</v>
      </c>
      <c r="DL569" t="s">
        <v>3</v>
      </c>
      <c r="DM569">
        <v>0</v>
      </c>
      <c r="DN569" t="s">
        <v>3</v>
      </c>
      <c r="DO569">
        <v>0</v>
      </c>
    </row>
    <row r="570" spans="1:119" x14ac:dyDescent="0.2">
      <c r="A570">
        <f>ROW(Source!A367)</f>
        <v>367</v>
      </c>
      <c r="B570">
        <v>55929113</v>
      </c>
      <c r="C570">
        <v>55932398</v>
      </c>
      <c r="D570">
        <v>0</v>
      </c>
      <c r="E570">
        <v>0</v>
      </c>
      <c r="F570">
        <v>1</v>
      </c>
      <c r="G570">
        <v>1081</v>
      </c>
      <c r="H570">
        <v>3</v>
      </c>
      <c r="I570" t="s">
        <v>917</v>
      </c>
      <c r="J570" t="s">
        <v>917</v>
      </c>
      <c r="K570" t="s">
        <v>502</v>
      </c>
      <c r="L570">
        <v>1301</v>
      </c>
      <c r="N570">
        <v>1003</v>
      </c>
      <c r="O570" t="s">
        <v>486</v>
      </c>
      <c r="P570" t="s">
        <v>486</v>
      </c>
      <c r="Q570">
        <v>1</v>
      </c>
      <c r="W570">
        <v>0</v>
      </c>
      <c r="X570">
        <v>-834222327</v>
      </c>
      <c r="Y570">
        <f>(AT570*1)</f>
        <v>102</v>
      </c>
      <c r="AA570">
        <v>8.27</v>
      </c>
      <c r="AB570">
        <v>0</v>
      </c>
      <c r="AC570">
        <v>0</v>
      </c>
      <c r="AD570">
        <v>0</v>
      </c>
      <c r="AE570">
        <v>8.27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0</v>
      </c>
      <c r="AN570">
        <v>0</v>
      </c>
      <c r="AO570">
        <v>0</v>
      </c>
      <c r="AP570">
        <v>1</v>
      </c>
      <c r="AQ570">
        <v>0</v>
      </c>
      <c r="AR570">
        <v>0</v>
      </c>
      <c r="AS570" t="s">
        <v>3</v>
      </c>
      <c r="AT570">
        <v>102</v>
      </c>
      <c r="AU570" t="s">
        <v>62</v>
      </c>
      <c r="AV570">
        <v>0</v>
      </c>
      <c r="AW570">
        <v>1</v>
      </c>
      <c r="AX570">
        <v>-1</v>
      </c>
      <c r="AY570">
        <v>0</v>
      </c>
      <c r="AZ570">
        <v>0</v>
      </c>
      <c r="BA570" t="s">
        <v>3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v>0</v>
      </c>
      <c r="CX570">
        <f>ROUND(Y570*Source!I367,9)</f>
        <v>22409.4</v>
      </c>
      <c r="CY570">
        <f>AA570</f>
        <v>8.27</v>
      </c>
      <c r="CZ570">
        <f>AE570</f>
        <v>8.27</v>
      </c>
      <c r="DA570">
        <f>AI570</f>
        <v>1</v>
      </c>
      <c r="DB570">
        <f>ROUND((ROUND(AT570*CZ570,2)*1),6)</f>
        <v>843.54</v>
      </c>
      <c r="DC570">
        <f>ROUND((ROUND(AT570*AG570,2)*1),6)</f>
        <v>0</v>
      </c>
      <c r="DD570" t="s">
        <v>3</v>
      </c>
      <c r="DE570" t="s">
        <v>3</v>
      </c>
      <c r="DF570">
        <f t="shared" si="266"/>
        <v>185325.74</v>
      </c>
      <c r="DG570">
        <f t="shared" si="263"/>
        <v>0</v>
      </c>
      <c r="DH570">
        <f t="shared" si="264"/>
        <v>0</v>
      </c>
      <c r="DI570">
        <f t="shared" si="228"/>
        <v>0</v>
      </c>
      <c r="DJ570">
        <f>DF570</f>
        <v>185325.74</v>
      </c>
      <c r="DK570">
        <v>0</v>
      </c>
      <c r="DL570" t="s">
        <v>3</v>
      </c>
      <c r="DM570">
        <v>0</v>
      </c>
      <c r="DN570" t="s">
        <v>3</v>
      </c>
      <c r="DO570">
        <v>0</v>
      </c>
    </row>
    <row r="571" spans="1:119" x14ac:dyDescent="0.2">
      <c r="A571">
        <f>ROW(Source!A368)</f>
        <v>368</v>
      </c>
      <c r="B571">
        <v>55929115</v>
      </c>
      <c r="C571">
        <v>55932398</v>
      </c>
      <c r="D571">
        <v>55424304</v>
      </c>
      <c r="E571">
        <v>1081</v>
      </c>
      <c r="F571">
        <v>1</v>
      </c>
      <c r="G571">
        <v>1081</v>
      </c>
      <c r="H571">
        <v>1</v>
      </c>
      <c r="I571" t="s">
        <v>651</v>
      </c>
      <c r="J571" t="s">
        <v>3</v>
      </c>
      <c r="K571" t="s">
        <v>652</v>
      </c>
      <c r="L571">
        <v>1191</v>
      </c>
      <c r="N571">
        <v>1013</v>
      </c>
      <c r="O571" t="s">
        <v>653</v>
      </c>
      <c r="P571" t="s">
        <v>653</v>
      </c>
      <c r="Q571">
        <v>1</v>
      </c>
      <c r="W571">
        <v>0</v>
      </c>
      <c r="X571">
        <v>476480486</v>
      </c>
      <c r="Y571">
        <f>(AT571*1.2)</f>
        <v>6.3479999999999999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5</v>
      </c>
      <c r="AN571">
        <v>0</v>
      </c>
      <c r="AO571">
        <v>1</v>
      </c>
      <c r="AP571">
        <v>1</v>
      </c>
      <c r="AQ571">
        <v>0</v>
      </c>
      <c r="AR571">
        <v>0</v>
      </c>
      <c r="AS571" t="s">
        <v>3</v>
      </c>
      <c r="AT571">
        <v>5.29</v>
      </c>
      <c r="AU571" t="s">
        <v>63</v>
      </c>
      <c r="AV571">
        <v>1</v>
      </c>
      <c r="AW571">
        <v>2</v>
      </c>
      <c r="AX571">
        <v>55932399</v>
      </c>
      <c r="AY571">
        <v>1</v>
      </c>
      <c r="AZ571">
        <v>0</v>
      </c>
      <c r="BA571">
        <v>665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U571">
        <f>ROUND(AT571*Source!I368*AH571*AL571,2)</f>
        <v>0</v>
      </c>
      <c r="CV571">
        <f>ROUND(Y571*Source!I368,9)</f>
        <v>1394.6556</v>
      </c>
      <c r="CW571">
        <v>0</v>
      </c>
      <c r="CX571">
        <f>ROUND(Y571*Source!I368,9)</f>
        <v>1394.6556</v>
      </c>
      <c r="CY571">
        <f>AD571</f>
        <v>0</v>
      </c>
      <c r="CZ571">
        <f>AH571</f>
        <v>0</v>
      </c>
      <c r="DA571">
        <f>AL571</f>
        <v>1</v>
      </c>
      <c r="DB571">
        <f>ROUND((ROUND(AT571*CZ571,2)*1.2),6)</f>
        <v>0</v>
      </c>
      <c r="DC571">
        <f>ROUND((ROUND(AT571*AG571,2)*1.2),6)</f>
        <v>0</v>
      </c>
      <c r="DD571" t="s">
        <v>3</v>
      </c>
      <c r="DE571" t="s">
        <v>3</v>
      </c>
      <c r="DF571">
        <f t="shared" si="266"/>
        <v>0</v>
      </c>
      <c r="DG571">
        <f t="shared" si="263"/>
        <v>0</v>
      </c>
      <c r="DH571">
        <f t="shared" si="264"/>
        <v>0</v>
      </c>
      <c r="DI571">
        <f t="shared" si="228"/>
        <v>0</v>
      </c>
      <c r="DJ571">
        <f>DI571</f>
        <v>0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">
      <c r="A572">
        <f>ROW(Source!A368)</f>
        <v>368</v>
      </c>
      <c r="B572">
        <v>55929115</v>
      </c>
      <c r="C572">
        <v>55932398</v>
      </c>
      <c r="D572">
        <v>55490209</v>
      </c>
      <c r="E572">
        <v>1</v>
      </c>
      <c r="F572">
        <v>1</v>
      </c>
      <c r="G572">
        <v>1081</v>
      </c>
      <c r="H572">
        <v>2</v>
      </c>
      <c r="I572" t="s">
        <v>694</v>
      </c>
      <c r="J572" t="s">
        <v>695</v>
      </c>
      <c r="K572" t="s">
        <v>696</v>
      </c>
      <c r="L572">
        <v>1368</v>
      </c>
      <c r="N572">
        <v>1011</v>
      </c>
      <c r="O572" t="s">
        <v>657</v>
      </c>
      <c r="P572" t="s">
        <v>657</v>
      </c>
      <c r="Q572">
        <v>1</v>
      </c>
      <c r="W572">
        <v>0</v>
      </c>
      <c r="X572">
        <v>874612079</v>
      </c>
      <c r="Y572">
        <f>(AT572*1.2)</f>
        <v>1.2E-2</v>
      </c>
      <c r="AA572">
        <v>0</v>
      </c>
      <c r="AB572">
        <v>1485.19</v>
      </c>
      <c r="AC572">
        <v>744.56</v>
      </c>
      <c r="AD572">
        <v>0</v>
      </c>
      <c r="AE572">
        <v>0</v>
      </c>
      <c r="AF572">
        <v>83.1</v>
      </c>
      <c r="AG572">
        <v>12.62</v>
      </c>
      <c r="AH572">
        <v>0</v>
      </c>
      <c r="AI572">
        <v>1</v>
      </c>
      <c r="AJ572">
        <v>17.07</v>
      </c>
      <c r="AK572">
        <v>56.35</v>
      </c>
      <c r="AL572">
        <v>1</v>
      </c>
      <c r="AM572">
        <v>2</v>
      </c>
      <c r="AN572">
        <v>0</v>
      </c>
      <c r="AO572">
        <v>1</v>
      </c>
      <c r="AP572">
        <v>1</v>
      </c>
      <c r="AQ572">
        <v>0</v>
      </c>
      <c r="AR572">
        <v>0</v>
      </c>
      <c r="AS572" t="s">
        <v>3</v>
      </c>
      <c r="AT572">
        <v>0.01</v>
      </c>
      <c r="AU572" t="s">
        <v>63</v>
      </c>
      <c r="AV572">
        <v>0</v>
      </c>
      <c r="AW572">
        <v>2</v>
      </c>
      <c r="AX572">
        <v>55932400</v>
      </c>
      <c r="AY572">
        <v>1</v>
      </c>
      <c r="AZ572">
        <v>0</v>
      </c>
      <c r="BA572">
        <v>666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f>ROUND(Y572*Source!I368*DO572,9)</f>
        <v>33.271368000000002</v>
      </c>
      <c r="CX572">
        <f>ROUND(Y572*Source!I368,9)</f>
        <v>2.6364000000000001</v>
      </c>
      <c r="CY572">
        <f>AB572</f>
        <v>1485.19</v>
      </c>
      <c r="CZ572">
        <f>AF572</f>
        <v>83.1</v>
      </c>
      <c r="DA572">
        <f>AJ572</f>
        <v>17.07</v>
      </c>
      <c r="DB572">
        <f>ROUND((ROUND(AT572*CZ572,2)*1.2),6)</f>
        <v>0.996</v>
      </c>
      <c r="DC572">
        <f>ROUND((ROUND(AT572*AG572,2)*1.2),6)</f>
        <v>0.156</v>
      </c>
      <c r="DD572" t="s">
        <v>3</v>
      </c>
      <c r="DE572" t="s">
        <v>3</v>
      </c>
      <c r="DF572">
        <f t="shared" si="266"/>
        <v>0</v>
      </c>
      <c r="DG572">
        <f>ROUND(ROUND(AF572*AJ572,2)*CX572,2)</f>
        <v>3739.79</v>
      </c>
      <c r="DH572">
        <f>ROUND(ROUND(AG572*AK572,2)*CX572,2)</f>
        <v>1874.85</v>
      </c>
      <c r="DI572">
        <f t="shared" si="228"/>
        <v>0</v>
      </c>
      <c r="DJ572">
        <f>DG572</f>
        <v>3739.79</v>
      </c>
      <c r="DK572">
        <v>0</v>
      </c>
      <c r="DL572" t="s">
        <v>658</v>
      </c>
      <c r="DM572">
        <v>0</v>
      </c>
      <c r="DN572" t="s">
        <v>653</v>
      </c>
      <c r="DO572">
        <v>12.62</v>
      </c>
    </row>
    <row r="573" spans="1:119" x14ac:dyDescent="0.2">
      <c r="A573">
        <f>ROW(Source!A368)</f>
        <v>368</v>
      </c>
      <c r="B573">
        <v>55929115</v>
      </c>
      <c r="C573">
        <v>55932398</v>
      </c>
      <c r="D573">
        <v>55489443</v>
      </c>
      <c r="E573">
        <v>1</v>
      </c>
      <c r="F573">
        <v>1</v>
      </c>
      <c r="G573">
        <v>1081</v>
      </c>
      <c r="H573">
        <v>2</v>
      </c>
      <c r="I573" t="s">
        <v>899</v>
      </c>
      <c r="J573" t="s">
        <v>900</v>
      </c>
      <c r="K573" t="s">
        <v>901</v>
      </c>
      <c r="L573">
        <v>1368</v>
      </c>
      <c r="N573">
        <v>1011</v>
      </c>
      <c r="O573" t="s">
        <v>657</v>
      </c>
      <c r="P573" t="s">
        <v>657</v>
      </c>
      <c r="Q573">
        <v>1</v>
      </c>
      <c r="W573">
        <v>0</v>
      </c>
      <c r="X573">
        <v>-44940208</v>
      </c>
      <c r="Y573">
        <f>(AT573*1.2)</f>
        <v>1.2E-2</v>
      </c>
      <c r="AA573">
        <v>0</v>
      </c>
      <c r="AB573">
        <v>2706.94</v>
      </c>
      <c r="AC573">
        <v>998.84</v>
      </c>
      <c r="AD573">
        <v>0</v>
      </c>
      <c r="AE573">
        <v>0</v>
      </c>
      <c r="AF573">
        <v>179.17</v>
      </c>
      <c r="AG573">
        <v>16.93</v>
      </c>
      <c r="AH573">
        <v>0</v>
      </c>
      <c r="AI573">
        <v>1</v>
      </c>
      <c r="AJ573">
        <v>14.43</v>
      </c>
      <c r="AK573">
        <v>56.35</v>
      </c>
      <c r="AL573">
        <v>1</v>
      </c>
      <c r="AM573">
        <v>2</v>
      </c>
      <c r="AN573">
        <v>0</v>
      </c>
      <c r="AO573">
        <v>1</v>
      </c>
      <c r="AP573">
        <v>1</v>
      </c>
      <c r="AQ573">
        <v>0</v>
      </c>
      <c r="AR573">
        <v>0</v>
      </c>
      <c r="AS573" t="s">
        <v>3</v>
      </c>
      <c r="AT573">
        <v>0.01</v>
      </c>
      <c r="AU573" t="s">
        <v>63</v>
      </c>
      <c r="AV573">
        <v>0</v>
      </c>
      <c r="AW573">
        <v>2</v>
      </c>
      <c r="AX573">
        <v>55932401</v>
      </c>
      <c r="AY573">
        <v>1</v>
      </c>
      <c r="AZ573">
        <v>0</v>
      </c>
      <c r="BA573">
        <v>667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V573">
        <v>0</v>
      </c>
      <c r="CW573">
        <f>ROUND(Y573*Source!I368*DO573,9)</f>
        <v>44.634251999999996</v>
      </c>
      <c r="CX573">
        <f>ROUND(Y573*Source!I368,9)</f>
        <v>2.6364000000000001</v>
      </c>
      <c r="CY573">
        <f>AB573</f>
        <v>2706.94</v>
      </c>
      <c r="CZ573">
        <f>AF573</f>
        <v>179.17</v>
      </c>
      <c r="DA573">
        <f>AJ573</f>
        <v>14.43</v>
      </c>
      <c r="DB573">
        <f>ROUND((ROUND(AT573*CZ573,2)*1.2),6)</f>
        <v>2.1480000000000001</v>
      </c>
      <c r="DC573">
        <f>ROUND((ROUND(AT573*AG573,2)*1.2),6)</f>
        <v>0.20399999999999999</v>
      </c>
      <c r="DD573" t="s">
        <v>3</v>
      </c>
      <c r="DE573" t="s">
        <v>3</v>
      </c>
      <c r="DF573">
        <f t="shared" si="266"/>
        <v>0</v>
      </c>
      <c r="DG573">
        <f>ROUND(ROUND(AF573*AJ573,2)*CX573,2)</f>
        <v>6816.2</v>
      </c>
      <c r="DH573">
        <f>ROUND(ROUND(AG573*AK573,2)*CX573,2)</f>
        <v>2515.15</v>
      </c>
      <c r="DI573">
        <f t="shared" si="228"/>
        <v>0</v>
      </c>
      <c r="DJ573">
        <f>DG573</f>
        <v>6816.2</v>
      </c>
      <c r="DK573">
        <v>0</v>
      </c>
      <c r="DL573" t="s">
        <v>658</v>
      </c>
      <c r="DM573">
        <v>0</v>
      </c>
      <c r="DN573" t="s">
        <v>653</v>
      </c>
      <c r="DO573">
        <v>16.93</v>
      </c>
    </row>
    <row r="574" spans="1:119" x14ac:dyDescent="0.2">
      <c r="A574">
        <f>ROW(Source!A368)</f>
        <v>368</v>
      </c>
      <c r="B574">
        <v>55929115</v>
      </c>
      <c r="C574">
        <v>55932398</v>
      </c>
      <c r="D574">
        <v>55482159</v>
      </c>
      <c r="E574">
        <v>1</v>
      </c>
      <c r="F574">
        <v>1</v>
      </c>
      <c r="G574">
        <v>1081</v>
      </c>
      <c r="H574">
        <v>3</v>
      </c>
      <c r="I574" t="s">
        <v>918</v>
      </c>
      <c r="J574" t="s">
        <v>919</v>
      </c>
      <c r="K574" t="s">
        <v>920</v>
      </c>
      <c r="L574">
        <v>1355</v>
      </c>
      <c r="N574">
        <v>1010</v>
      </c>
      <c r="O574" t="s">
        <v>60</v>
      </c>
      <c r="P574" t="s">
        <v>60</v>
      </c>
      <c r="Q574">
        <v>100</v>
      </c>
      <c r="W574">
        <v>0</v>
      </c>
      <c r="X574">
        <v>1662905328</v>
      </c>
      <c r="Y574">
        <f>(AT574*1)</f>
        <v>2.1093999999999999</v>
      </c>
      <c r="AA574">
        <v>223.61</v>
      </c>
      <c r="AB574">
        <v>0</v>
      </c>
      <c r="AC574">
        <v>0</v>
      </c>
      <c r="AD574">
        <v>0</v>
      </c>
      <c r="AE574">
        <v>59.47</v>
      </c>
      <c r="AF574">
        <v>0</v>
      </c>
      <c r="AG574">
        <v>0</v>
      </c>
      <c r="AH574">
        <v>0</v>
      </c>
      <c r="AI574">
        <v>3.76</v>
      </c>
      <c r="AJ574">
        <v>1</v>
      </c>
      <c r="AK574">
        <v>1</v>
      </c>
      <c r="AL574">
        <v>1</v>
      </c>
      <c r="AM574">
        <v>2</v>
      </c>
      <c r="AN574">
        <v>0</v>
      </c>
      <c r="AO574">
        <v>1</v>
      </c>
      <c r="AP574">
        <v>1</v>
      </c>
      <c r="AQ574">
        <v>0</v>
      </c>
      <c r="AR574">
        <v>0</v>
      </c>
      <c r="AS574" t="s">
        <v>3</v>
      </c>
      <c r="AT574">
        <v>2.1093999999999999</v>
      </c>
      <c r="AU574" t="s">
        <v>62</v>
      </c>
      <c r="AV574">
        <v>0</v>
      </c>
      <c r="AW574">
        <v>2</v>
      </c>
      <c r="AX574">
        <v>55932402</v>
      </c>
      <c r="AY574">
        <v>1</v>
      </c>
      <c r="AZ574">
        <v>0</v>
      </c>
      <c r="BA574">
        <v>668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v>0</v>
      </c>
      <c r="CX574">
        <f>ROUND(Y574*Source!I368,9)</f>
        <v>463.43518</v>
      </c>
      <c r="CY574">
        <f>AA574</f>
        <v>223.61</v>
      </c>
      <c r="CZ574">
        <f>AE574</f>
        <v>59.47</v>
      </c>
      <c r="DA574">
        <f>AI574</f>
        <v>3.76</v>
      </c>
      <c r="DB574">
        <f>ROUND((ROUND(AT574*CZ574,2)*1),6)</f>
        <v>125.45</v>
      </c>
      <c r="DC574">
        <f>ROUND((ROUND(AT574*AG574,2)*1),6)</f>
        <v>0</v>
      </c>
      <c r="DD574" t="s">
        <v>3</v>
      </c>
      <c r="DE574" t="s">
        <v>3</v>
      </c>
      <c r="DF574">
        <f>ROUND(ROUND(AE574*AI574,2)*CX574,2)</f>
        <v>103628.74</v>
      </c>
      <c r="DG574">
        <f t="shared" ref="DG574:DG593" si="267">ROUND(ROUND(AF574,2)*CX574,2)</f>
        <v>0</v>
      </c>
      <c r="DH574">
        <f t="shared" ref="DH574:DH593" si="268">ROUND(ROUND(AG574,2)*CX574,2)</f>
        <v>0</v>
      </c>
      <c r="DI574">
        <f t="shared" si="228"/>
        <v>0</v>
      </c>
      <c r="DJ574">
        <f>DF574</f>
        <v>103628.74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">
      <c r="A575">
        <f>ROW(Source!A368)</f>
        <v>368</v>
      </c>
      <c r="B575">
        <v>55929115</v>
      </c>
      <c r="C575">
        <v>55932398</v>
      </c>
      <c r="D575">
        <v>55482204</v>
      </c>
      <c r="E575">
        <v>1</v>
      </c>
      <c r="F575">
        <v>1</v>
      </c>
      <c r="G575">
        <v>1081</v>
      </c>
      <c r="H575">
        <v>3</v>
      </c>
      <c r="I575" t="s">
        <v>921</v>
      </c>
      <c r="J575" t="s">
        <v>922</v>
      </c>
      <c r="K575" t="s">
        <v>923</v>
      </c>
      <c r="L575">
        <v>1356</v>
      </c>
      <c r="N575">
        <v>1010</v>
      </c>
      <c r="O575" t="s">
        <v>399</v>
      </c>
      <c r="P575" t="s">
        <v>399</v>
      </c>
      <c r="Q575">
        <v>1000</v>
      </c>
      <c r="W575">
        <v>0</v>
      </c>
      <c r="X575">
        <v>-2085281200</v>
      </c>
      <c r="Y575">
        <f>(AT575*1)</f>
        <v>6.8999999999999999E-3</v>
      </c>
      <c r="AA575">
        <v>614.39</v>
      </c>
      <c r="AB575">
        <v>0</v>
      </c>
      <c r="AC575">
        <v>0</v>
      </c>
      <c r="AD575">
        <v>0</v>
      </c>
      <c r="AE575">
        <v>56.16</v>
      </c>
      <c r="AF575">
        <v>0</v>
      </c>
      <c r="AG575">
        <v>0</v>
      </c>
      <c r="AH575">
        <v>0</v>
      </c>
      <c r="AI575">
        <v>10.94</v>
      </c>
      <c r="AJ575">
        <v>1</v>
      </c>
      <c r="AK575">
        <v>1</v>
      </c>
      <c r="AL575">
        <v>1</v>
      </c>
      <c r="AM575">
        <v>2</v>
      </c>
      <c r="AN575">
        <v>0</v>
      </c>
      <c r="AO575">
        <v>1</v>
      </c>
      <c r="AP575">
        <v>1</v>
      </c>
      <c r="AQ575">
        <v>0</v>
      </c>
      <c r="AR575">
        <v>0</v>
      </c>
      <c r="AS575" t="s">
        <v>3</v>
      </c>
      <c r="AT575">
        <v>6.8999999999999999E-3</v>
      </c>
      <c r="AU575" t="s">
        <v>62</v>
      </c>
      <c r="AV575">
        <v>0</v>
      </c>
      <c r="AW575">
        <v>2</v>
      </c>
      <c r="AX575">
        <v>55932403</v>
      </c>
      <c r="AY575">
        <v>1</v>
      </c>
      <c r="AZ575">
        <v>0</v>
      </c>
      <c r="BA575">
        <v>669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v>0</v>
      </c>
      <c r="CX575">
        <f>ROUND(Y575*Source!I368,9)</f>
        <v>1.51593</v>
      </c>
      <c r="CY575">
        <f>AA575</f>
        <v>614.39</v>
      </c>
      <c r="CZ575">
        <f>AE575</f>
        <v>56.16</v>
      </c>
      <c r="DA575">
        <f>AI575</f>
        <v>10.94</v>
      </c>
      <c r="DB575">
        <f>ROUND((ROUND(AT575*CZ575,2)*1),6)</f>
        <v>0.39</v>
      </c>
      <c r="DC575">
        <f>ROUND((ROUND(AT575*AG575,2)*1),6)</f>
        <v>0</v>
      </c>
      <c r="DD575" t="s">
        <v>3</v>
      </c>
      <c r="DE575" t="s">
        <v>3</v>
      </c>
      <c r="DF575">
        <f>ROUND(ROUND(AE575*AI575,2)*CX575,2)</f>
        <v>931.37</v>
      </c>
      <c r="DG575">
        <f t="shared" si="267"/>
        <v>0</v>
      </c>
      <c r="DH575">
        <f t="shared" si="268"/>
        <v>0</v>
      </c>
      <c r="DI575">
        <f t="shared" si="228"/>
        <v>0</v>
      </c>
      <c r="DJ575">
        <f>DF575</f>
        <v>931.37</v>
      </c>
      <c r="DK575">
        <v>0</v>
      </c>
      <c r="DL575" t="s">
        <v>3</v>
      </c>
      <c r="DM575">
        <v>0</v>
      </c>
      <c r="DN575" t="s">
        <v>3</v>
      </c>
      <c r="DO575">
        <v>0</v>
      </c>
    </row>
    <row r="576" spans="1:119" x14ac:dyDescent="0.2">
      <c r="A576">
        <f>ROW(Source!A368)</f>
        <v>368</v>
      </c>
      <c r="B576">
        <v>55929115</v>
      </c>
      <c r="C576">
        <v>55932398</v>
      </c>
      <c r="D576">
        <v>0</v>
      </c>
      <c r="E576">
        <v>0</v>
      </c>
      <c r="F576">
        <v>1</v>
      </c>
      <c r="G576">
        <v>1081</v>
      </c>
      <c r="H576">
        <v>3</v>
      </c>
      <c r="I576" t="s">
        <v>917</v>
      </c>
      <c r="J576" t="s">
        <v>917</v>
      </c>
      <c r="K576" t="s">
        <v>502</v>
      </c>
      <c r="L576">
        <v>1301</v>
      </c>
      <c r="N576">
        <v>1003</v>
      </c>
      <c r="O576" t="s">
        <v>486</v>
      </c>
      <c r="P576" t="s">
        <v>486</v>
      </c>
      <c r="Q576">
        <v>1</v>
      </c>
      <c r="W576">
        <v>0</v>
      </c>
      <c r="X576">
        <v>-834222327</v>
      </c>
      <c r="Y576">
        <f>(AT576*1)</f>
        <v>102</v>
      </c>
      <c r="AA576">
        <v>81.38</v>
      </c>
      <c r="AB576">
        <v>0</v>
      </c>
      <c r="AC576">
        <v>0</v>
      </c>
      <c r="AD576">
        <v>0</v>
      </c>
      <c r="AE576">
        <v>8.27</v>
      </c>
      <c r="AF576">
        <v>0</v>
      </c>
      <c r="AG576">
        <v>0</v>
      </c>
      <c r="AH576">
        <v>0</v>
      </c>
      <c r="AI576">
        <v>9.84</v>
      </c>
      <c r="AJ576">
        <v>1</v>
      </c>
      <c r="AK576">
        <v>1</v>
      </c>
      <c r="AL576">
        <v>1</v>
      </c>
      <c r="AM576">
        <v>0</v>
      </c>
      <c r="AN576">
        <v>0</v>
      </c>
      <c r="AO576">
        <v>0</v>
      </c>
      <c r="AP576">
        <v>1</v>
      </c>
      <c r="AQ576">
        <v>0</v>
      </c>
      <c r="AR576">
        <v>0</v>
      </c>
      <c r="AS576" t="s">
        <v>3</v>
      </c>
      <c r="AT576">
        <v>102</v>
      </c>
      <c r="AU576" t="s">
        <v>62</v>
      </c>
      <c r="AV576">
        <v>0</v>
      </c>
      <c r="AW576">
        <v>1</v>
      </c>
      <c r="AX576">
        <v>-1</v>
      </c>
      <c r="AY576">
        <v>0</v>
      </c>
      <c r="AZ576">
        <v>0</v>
      </c>
      <c r="BA576" t="s">
        <v>3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V576">
        <v>0</v>
      </c>
      <c r="CW576">
        <v>0</v>
      </c>
      <c r="CX576">
        <f>ROUND(Y576*Source!I368,9)</f>
        <v>22409.4</v>
      </c>
      <c r="CY576">
        <f>AA576</f>
        <v>81.38</v>
      </c>
      <c r="CZ576">
        <f>AE576</f>
        <v>8.27</v>
      </c>
      <c r="DA576">
        <f>AI576</f>
        <v>9.84</v>
      </c>
      <c r="DB576">
        <f>ROUND((ROUND(AT576*CZ576,2)*1),6)</f>
        <v>843.54</v>
      </c>
      <c r="DC576">
        <f>ROUND((ROUND(AT576*AG576,2)*1),6)</f>
        <v>0</v>
      </c>
      <c r="DD576" t="s">
        <v>3</v>
      </c>
      <c r="DE576" t="s">
        <v>3</v>
      </c>
      <c r="DF576">
        <f>ROUND(ROUND(AE576*AI576,2)*CX576,2)</f>
        <v>1823676.97</v>
      </c>
      <c r="DG576">
        <f t="shared" si="267"/>
        <v>0</v>
      </c>
      <c r="DH576">
        <f t="shared" si="268"/>
        <v>0</v>
      </c>
      <c r="DI576">
        <f t="shared" si="228"/>
        <v>0</v>
      </c>
      <c r="DJ576">
        <f>DF576</f>
        <v>1823676.97</v>
      </c>
      <c r="DK576">
        <v>0</v>
      </c>
      <c r="DL576" t="s">
        <v>3</v>
      </c>
      <c r="DM576">
        <v>0</v>
      </c>
      <c r="DN576" t="s">
        <v>3</v>
      </c>
      <c r="DO576">
        <v>0</v>
      </c>
    </row>
    <row r="577" spans="1:119" x14ac:dyDescent="0.2">
      <c r="A577">
        <f>ROW(Source!A371)</f>
        <v>371</v>
      </c>
      <c r="B577">
        <v>55929113</v>
      </c>
      <c r="C577">
        <v>55932697</v>
      </c>
      <c r="D577">
        <v>55424304</v>
      </c>
      <c r="E577">
        <v>1081</v>
      </c>
      <c r="F577">
        <v>1</v>
      </c>
      <c r="G577">
        <v>1081</v>
      </c>
      <c r="H577">
        <v>1</v>
      </c>
      <c r="I577" t="s">
        <v>651</v>
      </c>
      <c r="J577" t="s">
        <v>3</v>
      </c>
      <c r="K577" t="s">
        <v>652</v>
      </c>
      <c r="L577">
        <v>1191</v>
      </c>
      <c r="N577">
        <v>1013</v>
      </c>
      <c r="O577" t="s">
        <v>653</v>
      </c>
      <c r="P577" t="s">
        <v>653</v>
      </c>
      <c r="Q577">
        <v>1</v>
      </c>
      <c r="W577">
        <v>0</v>
      </c>
      <c r="X577">
        <v>476480486</v>
      </c>
      <c r="Y577">
        <f t="shared" ref="Y577:Y582" si="269">(AT577*1.2)</f>
        <v>1.512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1</v>
      </c>
      <c r="AK577">
        <v>1</v>
      </c>
      <c r="AL577">
        <v>1</v>
      </c>
      <c r="AM577">
        <v>-2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1.26</v>
      </c>
      <c r="AU577" t="s">
        <v>63</v>
      </c>
      <c r="AV577">
        <v>1</v>
      </c>
      <c r="AW577">
        <v>2</v>
      </c>
      <c r="AX577">
        <v>55932698</v>
      </c>
      <c r="AY577">
        <v>1</v>
      </c>
      <c r="AZ577">
        <v>0</v>
      </c>
      <c r="BA577">
        <v>671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U577">
        <f>ROUND(AT577*Source!I371*AH577*AL577,2)</f>
        <v>0</v>
      </c>
      <c r="CV577">
        <f>ROUND(Y577*Source!I371,9)</f>
        <v>404.46</v>
      </c>
      <c r="CW577">
        <v>0</v>
      </c>
      <c r="CX577">
        <f>ROUND(Y577*Source!I371,9)</f>
        <v>404.46</v>
      </c>
      <c r="CY577">
        <f>AD577</f>
        <v>0</v>
      </c>
      <c r="CZ577">
        <f>AH577</f>
        <v>0</v>
      </c>
      <c r="DA577">
        <f>AL577</f>
        <v>1</v>
      </c>
      <c r="DB577">
        <f t="shared" ref="DB577:DB582" si="270">ROUND((ROUND(AT577*CZ577,2)*1.2),6)</f>
        <v>0</v>
      </c>
      <c r="DC577">
        <f t="shared" ref="DC577:DC582" si="271">ROUND((ROUND(AT577*AG577,2)*1.2),6)</f>
        <v>0</v>
      </c>
      <c r="DD577" t="s">
        <v>3</v>
      </c>
      <c r="DE577" t="s">
        <v>3</v>
      </c>
      <c r="DF577">
        <f t="shared" ref="DF577:DF596" si="272">ROUND(ROUND(AE577,2)*CX577,2)</f>
        <v>0</v>
      </c>
      <c r="DG577">
        <f t="shared" si="267"/>
        <v>0</v>
      </c>
      <c r="DH577">
        <f t="shared" si="268"/>
        <v>0</v>
      </c>
      <c r="DI577">
        <f t="shared" ref="DI577:DI640" si="273">ROUND(ROUND(AH577,2)*CX577,2)</f>
        <v>0</v>
      </c>
      <c r="DJ577">
        <f>DI577</f>
        <v>0</v>
      </c>
      <c r="DK577">
        <v>0</v>
      </c>
      <c r="DL577" t="s">
        <v>3</v>
      </c>
      <c r="DM577">
        <v>0</v>
      </c>
      <c r="DN577" t="s">
        <v>3</v>
      </c>
      <c r="DO577">
        <v>0</v>
      </c>
    </row>
    <row r="578" spans="1:119" x14ac:dyDescent="0.2">
      <c r="A578">
        <f>ROW(Source!A372)</f>
        <v>372</v>
      </c>
      <c r="B578">
        <v>55929115</v>
      </c>
      <c r="C578">
        <v>55932697</v>
      </c>
      <c r="D578">
        <v>55424304</v>
      </c>
      <c r="E578">
        <v>1081</v>
      </c>
      <c r="F578">
        <v>1</v>
      </c>
      <c r="G578">
        <v>1081</v>
      </c>
      <c r="H578">
        <v>1</v>
      </c>
      <c r="I578" t="s">
        <v>651</v>
      </c>
      <c r="J578" t="s">
        <v>3</v>
      </c>
      <c r="K578" t="s">
        <v>652</v>
      </c>
      <c r="L578">
        <v>1191</v>
      </c>
      <c r="N578">
        <v>1013</v>
      </c>
      <c r="O578" t="s">
        <v>653</v>
      </c>
      <c r="P578" t="s">
        <v>653</v>
      </c>
      <c r="Q578">
        <v>1</v>
      </c>
      <c r="W578">
        <v>0</v>
      </c>
      <c r="X578">
        <v>476480486</v>
      </c>
      <c r="Y578">
        <f t="shared" si="269"/>
        <v>1.512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1</v>
      </c>
      <c r="AK578">
        <v>1</v>
      </c>
      <c r="AL578">
        <v>1</v>
      </c>
      <c r="AM578">
        <v>5</v>
      </c>
      <c r="AN578">
        <v>0</v>
      </c>
      <c r="AO578">
        <v>1</v>
      </c>
      <c r="AP578">
        <v>1</v>
      </c>
      <c r="AQ578">
        <v>0</v>
      </c>
      <c r="AR578">
        <v>0</v>
      </c>
      <c r="AS578" t="s">
        <v>3</v>
      </c>
      <c r="AT578">
        <v>1.26</v>
      </c>
      <c r="AU578" t="s">
        <v>63</v>
      </c>
      <c r="AV578">
        <v>1</v>
      </c>
      <c r="AW578">
        <v>2</v>
      </c>
      <c r="AX578">
        <v>55932698</v>
      </c>
      <c r="AY578">
        <v>1</v>
      </c>
      <c r="AZ578">
        <v>0</v>
      </c>
      <c r="BA578">
        <v>673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U578">
        <f>ROUND(AT578*Source!I372*AH578*AL578,2)</f>
        <v>0</v>
      </c>
      <c r="CV578">
        <f>ROUND(Y578*Source!I372,9)</f>
        <v>404.46</v>
      </c>
      <c r="CW578">
        <v>0</v>
      </c>
      <c r="CX578">
        <f>ROUND(Y578*Source!I372,9)</f>
        <v>404.46</v>
      </c>
      <c r="CY578">
        <f>AD578</f>
        <v>0</v>
      </c>
      <c r="CZ578">
        <f>AH578</f>
        <v>0</v>
      </c>
      <c r="DA578">
        <f>AL578</f>
        <v>1</v>
      </c>
      <c r="DB578">
        <f t="shared" si="270"/>
        <v>0</v>
      </c>
      <c r="DC578">
        <f t="shared" si="271"/>
        <v>0</v>
      </c>
      <c r="DD578" t="s">
        <v>3</v>
      </c>
      <c r="DE578" t="s">
        <v>3</v>
      </c>
      <c r="DF578">
        <f t="shared" si="272"/>
        <v>0</v>
      </c>
      <c r="DG578">
        <f t="shared" si="267"/>
        <v>0</v>
      </c>
      <c r="DH578">
        <f t="shared" si="268"/>
        <v>0</v>
      </c>
      <c r="DI578">
        <f t="shared" si="273"/>
        <v>0</v>
      </c>
      <c r="DJ578">
        <f>DI578</f>
        <v>0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">
      <c r="A579">
        <f>ROW(Source!A412)</f>
        <v>412</v>
      </c>
      <c r="B579">
        <v>55929113</v>
      </c>
      <c r="C579">
        <v>55932464</v>
      </c>
      <c r="D579">
        <v>55424304</v>
      </c>
      <c r="E579">
        <v>1081</v>
      </c>
      <c r="F579">
        <v>1</v>
      </c>
      <c r="G579">
        <v>1081</v>
      </c>
      <c r="H579">
        <v>1</v>
      </c>
      <c r="I579" t="s">
        <v>651</v>
      </c>
      <c r="J579" t="s">
        <v>3</v>
      </c>
      <c r="K579" t="s">
        <v>652</v>
      </c>
      <c r="L579">
        <v>1191</v>
      </c>
      <c r="N579">
        <v>1013</v>
      </c>
      <c r="O579" t="s">
        <v>653</v>
      </c>
      <c r="P579" t="s">
        <v>653</v>
      </c>
      <c r="Q579">
        <v>1</v>
      </c>
      <c r="W579">
        <v>0</v>
      </c>
      <c r="X579">
        <v>476480486</v>
      </c>
      <c r="Y579">
        <f t="shared" si="269"/>
        <v>21.768000000000001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1</v>
      </c>
      <c r="AK579">
        <v>1</v>
      </c>
      <c r="AL579">
        <v>1</v>
      </c>
      <c r="AM579">
        <v>-2</v>
      </c>
      <c r="AN579">
        <v>0</v>
      </c>
      <c r="AO579">
        <v>1</v>
      </c>
      <c r="AP579">
        <v>1</v>
      </c>
      <c r="AQ579">
        <v>0</v>
      </c>
      <c r="AR579">
        <v>0</v>
      </c>
      <c r="AS579" t="s">
        <v>3</v>
      </c>
      <c r="AT579">
        <v>18.14</v>
      </c>
      <c r="AU579" t="s">
        <v>63</v>
      </c>
      <c r="AV579">
        <v>1</v>
      </c>
      <c r="AW579">
        <v>2</v>
      </c>
      <c r="AX579">
        <v>55932465</v>
      </c>
      <c r="AY579">
        <v>1</v>
      </c>
      <c r="AZ579">
        <v>0</v>
      </c>
      <c r="BA579">
        <v>675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U579">
        <f>ROUND(AT579*Source!I412*AH579*AL579,2)</f>
        <v>0</v>
      </c>
      <c r="CV579">
        <f>ROUND(Y579*Source!I412,9)</f>
        <v>97.956000000000003</v>
      </c>
      <c r="CW579">
        <v>0</v>
      </c>
      <c r="CX579">
        <f>ROUND(Y579*Source!I412,9)</f>
        <v>97.956000000000003</v>
      </c>
      <c r="CY579">
        <f>AD579</f>
        <v>0</v>
      </c>
      <c r="CZ579">
        <f>AH579</f>
        <v>0</v>
      </c>
      <c r="DA579">
        <f>AL579</f>
        <v>1</v>
      </c>
      <c r="DB579">
        <f t="shared" si="270"/>
        <v>0</v>
      </c>
      <c r="DC579">
        <f t="shared" si="271"/>
        <v>0</v>
      </c>
      <c r="DD579" t="s">
        <v>3</v>
      </c>
      <c r="DE579" t="s">
        <v>3</v>
      </c>
      <c r="DF579">
        <f t="shared" si="272"/>
        <v>0</v>
      </c>
      <c r="DG579">
        <f t="shared" si="267"/>
        <v>0</v>
      </c>
      <c r="DH579">
        <f t="shared" si="268"/>
        <v>0</v>
      </c>
      <c r="DI579">
        <f t="shared" si="273"/>
        <v>0</v>
      </c>
      <c r="DJ579">
        <f>DI579</f>
        <v>0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">
      <c r="A580">
        <f>ROW(Source!A412)</f>
        <v>412</v>
      </c>
      <c r="B580">
        <v>55929113</v>
      </c>
      <c r="C580">
        <v>55932464</v>
      </c>
      <c r="D580">
        <v>55490209</v>
      </c>
      <c r="E580">
        <v>1</v>
      </c>
      <c r="F580">
        <v>1</v>
      </c>
      <c r="G580">
        <v>1081</v>
      </c>
      <c r="H580">
        <v>2</v>
      </c>
      <c r="I580" t="s">
        <v>694</v>
      </c>
      <c r="J580" t="s">
        <v>695</v>
      </c>
      <c r="K580" t="s">
        <v>696</v>
      </c>
      <c r="L580">
        <v>1368</v>
      </c>
      <c r="N580">
        <v>1011</v>
      </c>
      <c r="O580" t="s">
        <v>657</v>
      </c>
      <c r="P580" t="s">
        <v>657</v>
      </c>
      <c r="Q580">
        <v>1</v>
      </c>
      <c r="W580">
        <v>0</v>
      </c>
      <c r="X580">
        <v>874612079</v>
      </c>
      <c r="Y580">
        <f t="shared" si="269"/>
        <v>0.06</v>
      </c>
      <c r="AA580">
        <v>0</v>
      </c>
      <c r="AB580">
        <v>87.01</v>
      </c>
      <c r="AC580">
        <v>13.21</v>
      </c>
      <c r="AD580">
        <v>0</v>
      </c>
      <c r="AE580">
        <v>0</v>
      </c>
      <c r="AF580">
        <v>83.1</v>
      </c>
      <c r="AG580">
        <v>12.62</v>
      </c>
      <c r="AH580">
        <v>0</v>
      </c>
      <c r="AI580">
        <v>1</v>
      </c>
      <c r="AJ580">
        <v>1</v>
      </c>
      <c r="AK580">
        <v>1</v>
      </c>
      <c r="AL580">
        <v>1</v>
      </c>
      <c r="AM580">
        <v>-2</v>
      </c>
      <c r="AN580">
        <v>0</v>
      </c>
      <c r="AO580">
        <v>1</v>
      </c>
      <c r="AP580">
        <v>1</v>
      </c>
      <c r="AQ580">
        <v>0</v>
      </c>
      <c r="AR580">
        <v>0</v>
      </c>
      <c r="AS580" t="s">
        <v>3</v>
      </c>
      <c r="AT580">
        <v>0.05</v>
      </c>
      <c r="AU580" t="s">
        <v>63</v>
      </c>
      <c r="AV580">
        <v>0</v>
      </c>
      <c r="AW580">
        <v>2</v>
      </c>
      <c r="AX580">
        <v>55932466</v>
      </c>
      <c r="AY580">
        <v>1</v>
      </c>
      <c r="AZ580">
        <v>0</v>
      </c>
      <c r="BA580">
        <v>676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V580">
        <v>0</v>
      </c>
      <c r="CW580">
        <f>ROUND(Y580*Source!I412*DO580,9)</f>
        <v>3.4074</v>
      </c>
      <c r="CX580">
        <f>ROUND(Y580*Source!I412,9)</f>
        <v>0.27</v>
      </c>
      <c r="CY580">
        <f>AB580</f>
        <v>87.01</v>
      </c>
      <c r="CZ580">
        <f>AF580</f>
        <v>83.1</v>
      </c>
      <c r="DA580">
        <f>AJ580</f>
        <v>1</v>
      </c>
      <c r="DB580">
        <f t="shared" si="270"/>
        <v>4.992</v>
      </c>
      <c r="DC580">
        <f t="shared" si="271"/>
        <v>0.75600000000000001</v>
      </c>
      <c r="DD580" t="s">
        <v>3</v>
      </c>
      <c r="DE580" t="s">
        <v>3</v>
      </c>
      <c r="DF580">
        <f t="shared" si="272"/>
        <v>0</v>
      </c>
      <c r="DG580">
        <f t="shared" si="267"/>
        <v>22.44</v>
      </c>
      <c r="DH580">
        <f t="shared" si="268"/>
        <v>3.41</v>
      </c>
      <c r="DI580">
        <f t="shared" si="273"/>
        <v>0</v>
      </c>
      <c r="DJ580">
        <f>DG580</f>
        <v>22.44</v>
      </c>
      <c r="DK580">
        <v>0</v>
      </c>
      <c r="DL580" t="s">
        <v>658</v>
      </c>
      <c r="DM580">
        <v>0</v>
      </c>
      <c r="DN580" t="s">
        <v>653</v>
      </c>
      <c r="DO580">
        <v>12.62</v>
      </c>
    </row>
    <row r="581" spans="1:119" x14ac:dyDescent="0.2">
      <c r="A581">
        <f>ROW(Source!A412)</f>
        <v>412</v>
      </c>
      <c r="B581">
        <v>55929113</v>
      </c>
      <c r="C581">
        <v>55932464</v>
      </c>
      <c r="D581">
        <v>55490270</v>
      </c>
      <c r="E581">
        <v>1</v>
      </c>
      <c r="F581">
        <v>1</v>
      </c>
      <c r="G581">
        <v>1081</v>
      </c>
      <c r="H581">
        <v>2</v>
      </c>
      <c r="I581" t="s">
        <v>744</v>
      </c>
      <c r="J581" t="s">
        <v>745</v>
      </c>
      <c r="K581" t="s">
        <v>746</v>
      </c>
      <c r="L581">
        <v>1368</v>
      </c>
      <c r="N581">
        <v>1011</v>
      </c>
      <c r="O581" t="s">
        <v>657</v>
      </c>
      <c r="P581" t="s">
        <v>657</v>
      </c>
      <c r="Q581">
        <v>1</v>
      </c>
      <c r="W581">
        <v>0</v>
      </c>
      <c r="X581">
        <v>-1412866184</v>
      </c>
      <c r="Y581">
        <f t="shared" si="269"/>
        <v>0.252</v>
      </c>
      <c r="AA581">
        <v>0</v>
      </c>
      <c r="AB581">
        <v>0.44</v>
      </c>
      <c r="AC581">
        <v>0</v>
      </c>
      <c r="AD581">
        <v>0</v>
      </c>
      <c r="AE581">
        <v>0</v>
      </c>
      <c r="AF581">
        <v>0.42</v>
      </c>
      <c r="AG581">
        <v>0</v>
      </c>
      <c r="AH581">
        <v>0</v>
      </c>
      <c r="AI581">
        <v>1</v>
      </c>
      <c r="AJ581">
        <v>1</v>
      </c>
      <c r="AK581">
        <v>1</v>
      </c>
      <c r="AL581">
        <v>1</v>
      </c>
      <c r="AM581">
        <v>-2</v>
      </c>
      <c r="AN581">
        <v>0</v>
      </c>
      <c r="AO581">
        <v>1</v>
      </c>
      <c r="AP581">
        <v>1</v>
      </c>
      <c r="AQ581">
        <v>0</v>
      </c>
      <c r="AR581">
        <v>0</v>
      </c>
      <c r="AS581" t="s">
        <v>3</v>
      </c>
      <c r="AT581">
        <v>0.21</v>
      </c>
      <c r="AU581" t="s">
        <v>63</v>
      </c>
      <c r="AV581">
        <v>0</v>
      </c>
      <c r="AW581">
        <v>2</v>
      </c>
      <c r="AX581">
        <v>55932467</v>
      </c>
      <c r="AY581">
        <v>1</v>
      </c>
      <c r="AZ581">
        <v>0</v>
      </c>
      <c r="BA581">
        <v>677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f>ROUND(Y581*Source!I412*DO581,9)</f>
        <v>0</v>
      </c>
      <c r="CX581">
        <f>ROUND(Y581*Source!I412,9)</f>
        <v>1.1339999999999999</v>
      </c>
      <c r="CY581">
        <f>AB581</f>
        <v>0.44</v>
      </c>
      <c r="CZ581">
        <f>AF581</f>
        <v>0.42</v>
      </c>
      <c r="DA581">
        <f>AJ581</f>
        <v>1</v>
      </c>
      <c r="DB581">
        <f t="shared" si="270"/>
        <v>0.108</v>
      </c>
      <c r="DC581">
        <f t="shared" si="271"/>
        <v>0</v>
      </c>
      <c r="DD581" t="s">
        <v>3</v>
      </c>
      <c r="DE581" t="s">
        <v>3</v>
      </c>
      <c r="DF581">
        <f t="shared" si="272"/>
        <v>0</v>
      </c>
      <c r="DG581">
        <f t="shared" si="267"/>
        <v>0.48</v>
      </c>
      <c r="DH581">
        <f t="shared" si="268"/>
        <v>0</v>
      </c>
      <c r="DI581">
        <f t="shared" si="273"/>
        <v>0</v>
      </c>
      <c r="DJ581">
        <f>DG581</f>
        <v>0.48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">
      <c r="A582">
        <f>ROW(Source!A412)</f>
        <v>412</v>
      </c>
      <c r="B582">
        <v>55929113</v>
      </c>
      <c r="C582">
        <v>55932464</v>
      </c>
      <c r="D582">
        <v>55489510</v>
      </c>
      <c r="E582">
        <v>1</v>
      </c>
      <c r="F582">
        <v>1</v>
      </c>
      <c r="G582">
        <v>1081</v>
      </c>
      <c r="H582">
        <v>2</v>
      </c>
      <c r="I582" t="s">
        <v>747</v>
      </c>
      <c r="J582" t="s">
        <v>748</v>
      </c>
      <c r="K582" t="s">
        <v>749</v>
      </c>
      <c r="L582">
        <v>1368</v>
      </c>
      <c r="N582">
        <v>1011</v>
      </c>
      <c r="O582" t="s">
        <v>657</v>
      </c>
      <c r="P582" t="s">
        <v>657</v>
      </c>
      <c r="Q582">
        <v>1</v>
      </c>
      <c r="W582">
        <v>0</v>
      </c>
      <c r="X582">
        <v>1364481760</v>
      </c>
      <c r="Y582">
        <f t="shared" si="269"/>
        <v>5.3999999999999999E-2</v>
      </c>
      <c r="AA582">
        <v>0</v>
      </c>
      <c r="AB582">
        <v>56.43</v>
      </c>
      <c r="AC582">
        <v>13.21</v>
      </c>
      <c r="AD582">
        <v>0</v>
      </c>
      <c r="AE582">
        <v>0</v>
      </c>
      <c r="AF582">
        <v>53.9</v>
      </c>
      <c r="AG582">
        <v>12.62</v>
      </c>
      <c r="AH582">
        <v>0</v>
      </c>
      <c r="AI582">
        <v>1</v>
      </c>
      <c r="AJ582">
        <v>1</v>
      </c>
      <c r="AK582">
        <v>1</v>
      </c>
      <c r="AL582">
        <v>1</v>
      </c>
      <c r="AM582">
        <v>-2</v>
      </c>
      <c r="AN582">
        <v>0</v>
      </c>
      <c r="AO582">
        <v>1</v>
      </c>
      <c r="AP582">
        <v>1</v>
      </c>
      <c r="AQ582">
        <v>0</v>
      </c>
      <c r="AR582">
        <v>0</v>
      </c>
      <c r="AS582" t="s">
        <v>3</v>
      </c>
      <c r="AT582">
        <v>4.4999999999999998E-2</v>
      </c>
      <c r="AU582" t="s">
        <v>63</v>
      </c>
      <c r="AV582">
        <v>0</v>
      </c>
      <c r="AW582">
        <v>2</v>
      </c>
      <c r="AX582">
        <v>55932468</v>
      </c>
      <c r="AY582">
        <v>1</v>
      </c>
      <c r="AZ582">
        <v>0</v>
      </c>
      <c r="BA582">
        <v>678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f>ROUND(Y582*Source!I412*DO582,9)</f>
        <v>3.0666600000000002</v>
      </c>
      <c r="CX582">
        <f>ROUND(Y582*Source!I412,9)</f>
        <v>0.24299999999999999</v>
      </c>
      <c r="CY582">
        <f>AB582</f>
        <v>56.43</v>
      </c>
      <c r="CZ582">
        <f>AF582</f>
        <v>53.9</v>
      </c>
      <c r="DA582">
        <f>AJ582</f>
        <v>1</v>
      </c>
      <c r="DB582">
        <f t="shared" si="270"/>
        <v>2.9159999999999999</v>
      </c>
      <c r="DC582">
        <f t="shared" si="271"/>
        <v>0.68400000000000005</v>
      </c>
      <c r="DD582" t="s">
        <v>3</v>
      </c>
      <c r="DE582" t="s">
        <v>3</v>
      </c>
      <c r="DF582">
        <f t="shared" si="272"/>
        <v>0</v>
      </c>
      <c r="DG582">
        <f t="shared" si="267"/>
        <v>13.1</v>
      </c>
      <c r="DH582">
        <f t="shared" si="268"/>
        <v>3.07</v>
      </c>
      <c r="DI582">
        <f t="shared" si="273"/>
        <v>0</v>
      </c>
      <c r="DJ582">
        <f>DG582</f>
        <v>13.1</v>
      </c>
      <c r="DK582">
        <v>0</v>
      </c>
      <c r="DL582" t="s">
        <v>658</v>
      </c>
      <c r="DM582">
        <v>0</v>
      </c>
      <c r="DN582" t="s">
        <v>653</v>
      </c>
      <c r="DO582">
        <v>12.62</v>
      </c>
    </row>
    <row r="583" spans="1:119" x14ac:dyDescent="0.2">
      <c r="A583">
        <f>ROW(Source!A412)</f>
        <v>412</v>
      </c>
      <c r="B583">
        <v>55929113</v>
      </c>
      <c r="C583">
        <v>55932464</v>
      </c>
      <c r="D583">
        <v>55459234</v>
      </c>
      <c r="E583">
        <v>1</v>
      </c>
      <c r="F583">
        <v>1</v>
      </c>
      <c r="G583">
        <v>1081</v>
      </c>
      <c r="H583">
        <v>3</v>
      </c>
      <c r="I583" t="s">
        <v>706</v>
      </c>
      <c r="J583" t="s">
        <v>707</v>
      </c>
      <c r="K583" t="s">
        <v>708</v>
      </c>
      <c r="L583">
        <v>1346</v>
      </c>
      <c r="N583">
        <v>1009</v>
      </c>
      <c r="O583" t="s">
        <v>175</v>
      </c>
      <c r="P583" t="s">
        <v>175</v>
      </c>
      <c r="Q583">
        <v>1</v>
      </c>
      <c r="W583">
        <v>0</v>
      </c>
      <c r="X583">
        <v>1343467368</v>
      </c>
      <c r="Y583">
        <f>(AT583*1)</f>
        <v>3.0000000000000001E-3</v>
      </c>
      <c r="AA583">
        <v>1.61</v>
      </c>
      <c r="AB583">
        <v>0</v>
      </c>
      <c r="AC583">
        <v>0</v>
      </c>
      <c r="AD583">
        <v>0</v>
      </c>
      <c r="AE583">
        <v>1.61</v>
      </c>
      <c r="AF583">
        <v>0</v>
      </c>
      <c r="AG583">
        <v>0</v>
      </c>
      <c r="AH583">
        <v>0</v>
      </c>
      <c r="AI583">
        <v>1</v>
      </c>
      <c r="AJ583">
        <v>1</v>
      </c>
      <c r="AK583">
        <v>1</v>
      </c>
      <c r="AL583">
        <v>1</v>
      </c>
      <c r="AM583">
        <v>-2</v>
      </c>
      <c r="AN583">
        <v>0</v>
      </c>
      <c r="AO583">
        <v>1</v>
      </c>
      <c r="AP583">
        <v>1</v>
      </c>
      <c r="AQ583">
        <v>0</v>
      </c>
      <c r="AR583">
        <v>0</v>
      </c>
      <c r="AS583" t="s">
        <v>3</v>
      </c>
      <c r="AT583">
        <v>3.0000000000000001E-3</v>
      </c>
      <c r="AU583" t="s">
        <v>62</v>
      </c>
      <c r="AV583">
        <v>0</v>
      </c>
      <c r="AW583">
        <v>2</v>
      </c>
      <c r="AX583">
        <v>55932469</v>
      </c>
      <c r="AY583">
        <v>1</v>
      </c>
      <c r="AZ583">
        <v>0</v>
      </c>
      <c r="BA583">
        <v>679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V583">
        <v>0</v>
      </c>
      <c r="CW583">
        <v>0</v>
      </c>
      <c r="CX583">
        <f>ROUND(Y583*Source!I412,9)</f>
        <v>1.35E-2</v>
      </c>
      <c r="CY583">
        <f t="shared" ref="CY583:CY592" si="274">AA583</f>
        <v>1.61</v>
      </c>
      <c r="CZ583">
        <f t="shared" ref="CZ583:CZ592" si="275">AE583</f>
        <v>1.61</v>
      </c>
      <c r="DA583">
        <f t="shared" ref="DA583:DA592" si="276">AI583</f>
        <v>1</v>
      </c>
      <c r="DB583">
        <f>ROUND((ROUND(AT583*CZ583,2)*1),6)</f>
        <v>0</v>
      </c>
      <c r="DC583">
        <f>ROUND((ROUND(AT583*AG583,2)*1),6)</f>
        <v>0</v>
      </c>
      <c r="DD583" t="s">
        <v>3</v>
      </c>
      <c r="DE583" t="s">
        <v>3</v>
      </c>
      <c r="DF583">
        <f t="shared" si="272"/>
        <v>0.02</v>
      </c>
      <c r="DG583">
        <f t="shared" si="267"/>
        <v>0</v>
      </c>
      <c r="DH583">
        <f t="shared" si="268"/>
        <v>0</v>
      </c>
      <c r="DI583">
        <f t="shared" si="273"/>
        <v>0</v>
      </c>
      <c r="DJ583">
        <f t="shared" ref="DJ583:DJ592" si="277">DF583</f>
        <v>0.02</v>
      </c>
      <c r="DK583">
        <v>0</v>
      </c>
      <c r="DL583" t="s">
        <v>3</v>
      </c>
      <c r="DM583">
        <v>0</v>
      </c>
      <c r="DN583" t="s">
        <v>3</v>
      </c>
      <c r="DO583">
        <v>0</v>
      </c>
    </row>
    <row r="584" spans="1:119" x14ac:dyDescent="0.2">
      <c r="A584">
        <f>ROW(Source!A412)</f>
        <v>412</v>
      </c>
      <c r="B584">
        <v>55929113</v>
      </c>
      <c r="C584">
        <v>55932464</v>
      </c>
      <c r="D584">
        <v>55466001</v>
      </c>
      <c r="E584">
        <v>1</v>
      </c>
      <c r="F584">
        <v>1</v>
      </c>
      <c r="G584">
        <v>1081</v>
      </c>
      <c r="H584">
        <v>3</v>
      </c>
      <c r="I584" t="s">
        <v>568</v>
      </c>
      <c r="J584" t="s">
        <v>570</v>
      </c>
      <c r="K584" t="s">
        <v>569</v>
      </c>
      <c r="L584">
        <v>1348</v>
      </c>
      <c r="N584">
        <v>1009</v>
      </c>
      <c r="O584" t="s">
        <v>538</v>
      </c>
      <c r="P584" t="s">
        <v>538</v>
      </c>
      <c r="Q584">
        <v>1000</v>
      </c>
      <c r="W584">
        <v>0</v>
      </c>
      <c r="X584">
        <v>-1473174696</v>
      </c>
      <c r="Y584">
        <f>(AT584*1)</f>
        <v>8.7299999999999999E-3</v>
      </c>
      <c r="AA584">
        <v>33827.69</v>
      </c>
      <c r="AB584">
        <v>0</v>
      </c>
      <c r="AC584">
        <v>0</v>
      </c>
      <c r="AD584">
        <v>0</v>
      </c>
      <c r="AE584">
        <v>33827.69</v>
      </c>
      <c r="AF584">
        <v>0</v>
      </c>
      <c r="AG584">
        <v>0</v>
      </c>
      <c r="AH584">
        <v>0</v>
      </c>
      <c r="AI584">
        <v>1</v>
      </c>
      <c r="AJ584">
        <v>1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 t="s">
        <v>3</v>
      </c>
      <c r="AT584">
        <v>8.7299999999999999E-3</v>
      </c>
      <c r="AU584" t="s">
        <v>62</v>
      </c>
      <c r="AV584">
        <v>0</v>
      </c>
      <c r="AW584">
        <v>1</v>
      </c>
      <c r="AX584">
        <v>-1</v>
      </c>
      <c r="AY584">
        <v>0</v>
      </c>
      <c r="AZ584">
        <v>0</v>
      </c>
      <c r="BA584" t="s">
        <v>3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v>0</v>
      </c>
      <c r="CX584">
        <f>ROUND(Y584*Source!I412,9)</f>
        <v>3.9285E-2</v>
      </c>
      <c r="CY584">
        <f t="shared" si="274"/>
        <v>33827.69</v>
      </c>
      <c r="CZ584">
        <f t="shared" si="275"/>
        <v>33827.69</v>
      </c>
      <c r="DA584">
        <f t="shared" si="276"/>
        <v>1</v>
      </c>
      <c r="DB584">
        <f>ROUND((ROUND(AT584*CZ584,2)*1),6)</f>
        <v>295.32</v>
      </c>
      <c r="DC584">
        <f>ROUND((ROUND(AT584*AG584,2)*1),6)</f>
        <v>0</v>
      </c>
      <c r="DD584" t="s">
        <v>3</v>
      </c>
      <c r="DE584" t="s">
        <v>3</v>
      </c>
      <c r="DF584">
        <f t="shared" si="272"/>
        <v>1328.92</v>
      </c>
      <c r="DG584">
        <f t="shared" si="267"/>
        <v>0</v>
      </c>
      <c r="DH584">
        <f t="shared" si="268"/>
        <v>0</v>
      </c>
      <c r="DI584">
        <f t="shared" si="273"/>
        <v>0</v>
      </c>
      <c r="DJ584">
        <f t="shared" si="277"/>
        <v>1328.92</v>
      </c>
      <c r="DK584">
        <v>0</v>
      </c>
      <c r="DL584" t="s">
        <v>3</v>
      </c>
      <c r="DM584">
        <v>0</v>
      </c>
      <c r="DN584" t="s">
        <v>3</v>
      </c>
      <c r="DO584">
        <v>0</v>
      </c>
    </row>
    <row r="585" spans="1:119" x14ac:dyDescent="0.2">
      <c r="A585">
        <f>ROW(Source!A412)</f>
        <v>412</v>
      </c>
      <c r="B585">
        <v>55929113</v>
      </c>
      <c r="C585">
        <v>55932464</v>
      </c>
      <c r="D585">
        <v>55466158</v>
      </c>
      <c r="E585">
        <v>1</v>
      </c>
      <c r="F585">
        <v>1</v>
      </c>
      <c r="G585">
        <v>1081</v>
      </c>
      <c r="H585">
        <v>3</v>
      </c>
      <c r="I585" t="s">
        <v>750</v>
      </c>
      <c r="J585" t="s">
        <v>751</v>
      </c>
      <c r="K585" t="s">
        <v>752</v>
      </c>
      <c r="L585">
        <v>1354</v>
      </c>
      <c r="N585">
        <v>1010</v>
      </c>
      <c r="O585" t="s">
        <v>268</v>
      </c>
      <c r="P585" t="s">
        <v>268</v>
      </c>
      <c r="Q585">
        <v>1</v>
      </c>
      <c r="W585">
        <v>0</v>
      </c>
      <c r="X585">
        <v>-400075818</v>
      </c>
      <c r="Y585">
        <f>(AT585*1)</f>
        <v>0.14000000000000001</v>
      </c>
      <c r="AA585">
        <v>48.47</v>
      </c>
      <c r="AB585">
        <v>0</v>
      </c>
      <c r="AC585">
        <v>0</v>
      </c>
      <c r="AD585">
        <v>0</v>
      </c>
      <c r="AE585">
        <v>48.47</v>
      </c>
      <c r="AF585">
        <v>0</v>
      </c>
      <c r="AG585">
        <v>0</v>
      </c>
      <c r="AH585">
        <v>0</v>
      </c>
      <c r="AI585">
        <v>1</v>
      </c>
      <c r="AJ585">
        <v>1</v>
      </c>
      <c r="AK585">
        <v>1</v>
      </c>
      <c r="AL585">
        <v>1</v>
      </c>
      <c r="AM585">
        <v>-2</v>
      </c>
      <c r="AN585">
        <v>0</v>
      </c>
      <c r="AO585">
        <v>1</v>
      </c>
      <c r="AP585">
        <v>1</v>
      </c>
      <c r="AQ585">
        <v>0</v>
      </c>
      <c r="AR585">
        <v>0</v>
      </c>
      <c r="AS585" t="s">
        <v>3</v>
      </c>
      <c r="AT585">
        <v>0.14000000000000001</v>
      </c>
      <c r="AU585" t="s">
        <v>62</v>
      </c>
      <c r="AV585">
        <v>0</v>
      </c>
      <c r="AW585">
        <v>2</v>
      </c>
      <c r="AX585">
        <v>55932470</v>
      </c>
      <c r="AY585">
        <v>1</v>
      </c>
      <c r="AZ585">
        <v>0</v>
      </c>
      <c r="BA585">
        <v>680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V585">
        <v>0</v>
      </c>
      <c r="CW585">
        <v>0</v>
      </c>
      <c r="CX585">
        <f>ROUND(Y585*Source!I412,9)</f>
        <v>0.63</v>
      </c>
      <c r="CY585">
        <f t="shared" si="274"/>
        <v>48.47</v>
      </c>
      <c r="CZ585">
        <f t="shared" si="275"/>
        <v>48.47</v>
      </c>
      <c r="DA585">
        <f t="shared" si="276"/>
        <v>1</v>
      </c>
      <c r="DB585">
        <f>ROUND((ROUND(AT585*CZ585,2)*1),6)</f>
        <v>6.79</v>
      </c>
      <c r="DC585">
        <f>ROUND((ROUND(AT585*AG585,2)*1),6)</f>
        <v>0</v>
      </c>
      <c r="DD585" t="s">
        <v>3</v>
      </c>
      <c r="DE585" t="s">
        <v>3</v>
      </c>
      <c r="DF585">
        <f t="shared" si="272"/>
        <v>30.54</v>
      </c>
      <c r="DG585">
        <f t="shared" si="267"/>
        <v>0</v>
      </c>
      <c r="DH585">
        <f t="shared" si="268"/>
        <v>0</v>
      </c>
      <c r="DI585">
        <f t="shared" si="273"/>
        <v>0</v>
      </c>
      <c r="DJ585">
        <f t="shared" si="277"/>
        <v>30.54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">
      <c r="A586">
        <f>ROW(Source!A412)</f>
        <v>412</v>
      </c>
      <c r="B586">
        <v>55929113</v>
      </c>
      <c r="C586">
        <v>55932464</v>
      </c>
      <c r="D586">
        <v>55459835</v>
      </c>
      <c r="E586">
        <v>1</v>
      </c>
      <c r="F586">
        <v>1</v>
      </c>
      <c r="G586">
        <v>1081</v>
      </c>
      <c r="H586">
        <v>3</v>
      </c>
      <c r="I586" t="s">
        <v>753</v>
      </c>
      <c r="J586" t="s">
        <v>754</v>
      </c>
      <c r="K586" t="s">
        <v>755</v>
      </c>
      <c r="L586">
        <v>1348</v>
      </c>
      <c r="N586">
        <v>1009</v>
      </c>
      <c r="O586" t="s">
        <v>538</v>
      </c>
      <c r="P586" t="s">
        <v>538</v>
      </c>
      <c r="Q586">
        <v>1000</v>
      </c>
      <c r="W586">
        <v>0</v>
      </c>
      <c r="X586">
        <v>-1860917919</v>
      </c>
      <c r="Y586">
        <f>(AT586*1)</f>
        <v>7.9999999999999996E-6</v>
      </c>
      <c r="AA586">
        <v>12521.99</v>
      </c>
      <c r="AB586">
        <v>0</v>
      </c>
      <c r="AC586">
        <v>0</v>
      </c>
      <c r="AD586">
        <v>0</v>
      </c>
      <c r="AE586">
        <v>12521.99</v>
      </c>
      <c r="AF586">
        <v>0</v>
      </c>
      <c r="AG586">
        <v>0</v>
      </c>
      <c r="AH586">
        <v>0</v>
      </c>
      <c r="AI586">
        <v>1</v>
      </c>
      <c r="AJ586">
        <v>1</v>
      </c>
      <c r="AK586">
        <v>1</v>
      </c>
      <c r="AL586">
        <v>1</v>
      </c>
      <c r="AM586">
        <v>-2</v>
      </c>
      <c r="AN586">
        <v>0</v>
      </c>
      <c r="AO586">
        <v>1</v>
      </c>
      <c r="AP586">
        <v>1</v>
      </c>
      <c r="AQ586">
        <v>0</v>
      </c>
      <c r="AR586">
        <v>0</v>
      </c>
      <c r="AS586" t="s">
        <v>3</v>
      </c>
      <c r="AT586">
        <v>7.9999999999999996E-6</v>
      </c>
      <c r="AU586" t="s">
        <v>62</v>
      </c>
      <c r="AV586">
        <v>0</v>
      </c>
      <c r="AW586">
        <v>2</v>
      </c>
      <c r="AX586">
        <v>55932471</v>
      </c>
      <c r="AY586">
        <v>1</v>
      </c>
      <c r="AZ586">
        <v>0</v>
      </c>
      <c r="BA586">
        <v>681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v>0</v>
      </c>
      <c r="CX586">
        <f>ROUND(Y586*Source!I412,9)</f>
        <v>3.6000000000000001E-5</v>
      </c>
      <c r="CY586">
        <f t="shared" si="274"/>
        <v>12521.99</v>
      </c>
      <c r="CZ586">
        <f t="shared" si="275"/>
        <v>12521.99</v>
      </c>
      <c r="DA586">
        <f t="shared" si="276"/>
        <v>1</v>
      </c>
      <c r="DB586">
        <f>ROUND((ROUND(AT586*CZ586,2)*1),6)</f>
        <v>0.1</v>
      </c>
      <c r="DC586">
        <f>ROUND((ROUND(AT586*AG586,2)*1),6)</f>
        <v>0</v>
      </c>
      <c r="DD586" t="s">
        <v>3</v>
      </c>
      <c r="DE586" t="s">
        <v>3</v>
      </c>
      <c r="DF586">
        <f t="shared" si="272"/>
        <v>0.45</v>
      </c>
      <c r="DG586">
        <f t="shared" si="267"/>
        <v>0</v>
      </c>
      <c r="DH586">
        <f t="shared" si="268"/>
        <v>0</v>
      </c>
      <c r="DI586">
        <f t="shared" si="273"/>
        <v>0</v>
      </c>
      <c r="DJ586">
        <f t="shared" si="277"/>
        <v>0.45</v>
      </c>
      <c r="DK586">
        <v>0</v>
      </c>
      <c r="DL586" t="s">
        <v>3</v>
      </c>
      <c r="DM586">
        <v>0</v>
      </c>
      <c r="DN586" t="s">
        <v>3</v>
      </c>
      <c r="DO586">
        <v>0</v>
      </c>
    </row>
    <row r="587" spans="1:119" x14ac:dyDescent="0.2">
      <c r="A587">
        <f>ROW(Source!A412)</f>
        <v>412</v>
      </c>
      <c r="B587">
        <v>55929113</v>
      </c>
      <c r="C587">
        <v>55932464</v>
      </c>
      <c r="D587">
        <v>55482371</v>
      </c>
      <c r="E587">
        <v>1</v>
      </c>
      <c r="F587">
        <v>1</v>
      </c>
      <c r="G587">
        <v>1081</v>
      </c>
      <c r="H587">
        <v>3</v>
      </c>
      <c r="I587" t="s">
        <v>556</v>
      </c>
      <c r="J587" t="s">
        <v>558</v>
      </c>
      <c r="K587" t="s">
        <v>557</v>
      </c>
      <c r="L587">
        <v>1354</v>
      </c>
      <c r="N587">
        <v>1010</v>
      </c>
      <c r="O587" t="s">
        <v>268</v>
      </c>
      <c r="P587" t="s">
        <v>268</v>
      </c>
      <c r="Q587">
        <v>1</v>
      </c>
      <c r="W587">
        <v>0</v>
      </c>
      <c r="X587">
        <v>-1371298939</v>
      </c>
      <c r="Y587">
        <f>AT587</f>
        <v>3.3333333000000001</v>
      </c>
      <c r="AA587">
        <v>227.27</v>
      </c>
      <c r="AB587">
        <v>0</v>
      </c>
      <c r="AC587">
        <v>0</v>
      </c>
      <c r="AD587">
        <v>0</v>
      </c>
      <c r="AE587">
        <v>227.27</v>
      </c>
      <c r="AF587">
        <v>0</v>
      </c>
      <c r="AG587">
        <v>0</v>
      </c>
      <c r="AH587">
        <v>0</v>
      </c>
      <c r="AI587">
        <v>1</v>
      </c>
      <c r="AJ587">
        <v>1</v>
      </c>
      <c r="AK587">
        <v>1</v>
      </c>
      <c r="AL587">
        <v>1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 t="s">
        <v>3</v>
      </c>
      <c r="AT587">
        <v>3.3333333000000001</v>
      </c>
      <c r="AU587" t="s">
        <v>3</v>
      </c>
      <c r="AV587">
        <v>0</v>
      </c>
      <c r="AW587">
        <v>1</v>
      </c>
      <c r="AX587">
        <v>-1</v>
      </c>
      <c r="AY587">
        <v>0</v>
      </c>
      <c r="AZ587">
        <v>0</v>
      </c>
      <c r="BA587" t="s">
        <v>3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V587">
        <v>0</v>
      </c>
      <c r="CW587">
        <v>0</v>
      </c>
      <c r="CX587">
        <f>ROUND(Y587*Source!I412,9)</f>
        <v>14.99999985</v>
      </c>
      <c r="CY587">
        <f t="shared" si="274"/>
        <v>227.27</v>
      </c>
      <c r="CZ587">
        <f t="shared" si="275"/>
        <v>227.27</v>
      </c>
      <c r="DA587">
        <f t="shared" si="276"/>
        <v>1</v>
      </c>
      <c r="DB587">
        <f>ROUND(ROUND(AT587*CZ587,2),6)</f>
        <v>757.57</v>
      </c>
      <c r="DC587">
        <f>ROUND(ROUND(AT587*AG587,2),6)</f>
        <v>0</v>
      </c>
      <c r="DD587" t="s">
        <v>3</v>
      </c>
      <c r="DE587" t="s">
        <v>3</v>
      </c>
      <c r="DF587">
        <f t="shared" si="272"/>
        <v>3409.05</v>
      </c>
      <c r="DG587">
        <f t="shared" si="267"/>
        <v>0</v>
      </c>
      <c r="DH587">
        <f t="shared" si="268"/>
        <v>0</v>
      </c>
      <c r="DI587">
        <f t="shared" si="273"/>
        <v>0</v>
      </c>
      <c r="DJ587">
        <f t="shared" si="277"/>
        <v>3409.05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">
      <c r="A588">
        <f>ROW(Source!A412)</f>
        <v>412</v>
      </c>
      <c r="B588">
        <v>55929113</v>
      </c>
      <c r="C588">
        <v>55932464</v>
      </c>
      <c r="D588">
        <v>55482372</v>
      </c>
      <c r="E588">
        <v>1</v>
      </c>
      <c r="F588">
        <v>1</v>
      </c>
      <c r="G588">
        <v>1081</v>
      </c>
      <c r="H588">
        <v>3</v>
      </c>
      <c r="I588" t="s">
        <v>564</v>
      </c>
      <c r="J588" t="s">
        <v>566</v>
      </c>
      <c r="K588" t="s">
        <v>565</v>
      </c>
      <c r="L588">
        <v>1354</v>
      </c>
      <c r="N588">
        <v>1010</v>
      </c>
      <c r="O588" t="s">
        <v>268</v>
      </c>
      <c r="P588" t="s">
        <v>268</v>
      </c>
      <c r="Q588">
        <v>1</v>
      </c>
      <c r="W588">
        <v>0</v>
      </c>
      <c r="X588">
        <v>-1124945702</v>
      </c>
      <c r="Y588">
        <f>AT588</f>
        <v>2.8888889</v>
      </c>
      <c r="AA588">
        <v>134.03</v>
      </c>
      <c r="AB588">
        <v>0</v>
      </c>
      <c r="AC588">
        <v>0</v>
      </c>
      <c r="AD588">
        <v>0</v>
      </c>
      <c r="AE588">
        <v>134.03</v>
      </c>
      <c r="AF588">
        <v>0</v>
      </c>
      <c r="AG588">
        <v>0</v>
      </c>
      <c r="AH588">
        <v>0</v>
      </c>
      <c r="AI588">
        <v>1</v>
      </c>
      <c r="AJ588">
        <v>1</v>
      </c>
      <c r="AK588">
        <v>1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 t="s">
        <v>3</v>
      </c>
      <c r="AT588">
        <v>2.8888889</v>
      </c>
      <c r="AU588" t="s">
        <v>3</v>
      </c>
      <c r="AV588">
        <v>0</v>
      </c>
      <c r="AW588">
        <v>1</v>
      </c>
      <c r="AX588">
        <v>-1</v>
      </c>
      <c r="AY588">
        <v>0</v>
      </c>
      <c r="AZ588">
        <v>0</v>
      </c>
      <c r="BA588" t="s">
        <v>3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v>0</v>
      </c>
      <c r="CX588">
        <f>ROUND(Y588*Source!I412,9)</f>
        <v>13.000000050000001</v>
      </c>
      <c r="CY588">
        <f t="shared" si="274"/>
        <v>134.03</v>
      </c>
      <c r="CZ588">
        <f t="shared" si="275"/>
        <v>134.03</v>
      </c>
      <c r="DA588">
        <f t="shared" si="276"/>
        <v>1</v>
      </c>
      <c r="DB588">
        <f>ROUND(ROUND(AT588*CZ588,2),6)</f>
        <v>387.2</v>
      </c>
      <c r="DC588">
        <f>ROUND(ROUND(AT588*AG588,2),6)</f>
        <v>0</v>
      </c>
      <c r="DD588" t="s">
        <v>3</v>
      </c>
      <c r="DE588" t="s">
        <v>3</v>
      </c>
      <c r="DF588">
        <f t="shared" si="272"/>
        <v>1742.39</v>
      </c>
      <c r="DG588">
        <f t="shared" si="267"/>
        <v>0</v>
      </c>
      <c r="DH588">
        <f t="shared" si="268"/>
        <v>0</v>
      </c>
      <c r="DI588">
        <f t="shared" si="273"/>
        <v>0</v>
      </c>
      <c r="DJ588">
        <f t="shared" si="277"/>
        <v>1742.39</v>
      </c>
      <c r="DK588">
        <v>0</v>
      </c>
      <c r="DL588" t="s">
        <v>3</v>
      </c>
      <c r="DM588">
        <v>0</v>
      </c>
      <c r="DN588" t="s">
        <v>3</v>
      </c>
      <c r="DO588">
        <v>0</v>
      </c>
    </row>
    <row r="589" spans="1:119" x14ac:dyDescent="0.2">
      <c r="A589">
        <f>ROW(Source!A412)</f>
        <v>412</v>
      </c>
      <c r="B589">
        <v>55929113</v>
      </c>
      <c r="C589">
        <v>55932464</v>
      </c>
      <c r="D589">
        <v>55482458</v>
      </c>
      <c r="E589">
        <v>1</v>
      </c>
      <c r="F589">
        <v>1</v>
      </c>
      <c r="G589">
        <v>1081</v>
      </c>
      <c r="H589">
        <v>3</v>
      </c>
      <c r="I589" t="s">
        <v>560</v>
      </c>
      <c r="J589" t="s">
        <v>562</v>
      </c>
      <c r="K589" t="s">
        <v>561</v>
      </c>
      <c r="L589">
        <v>1354</v>
      </c>
      <c r="N589">
        <v>1010</v>
      </c>
      <c r="O589" t="s">
        <v>268</v>
      </c>
      <c r="P589" t="s">
        <v>268</v>
      </c>
      <c r="Q589">
        <v>1</v>
      </c>
      <c r="W589">
        <v>0</v>
      </c>
      <c r="X589">
        <v>398472290</v>
      </c>
      <c r="Y589">
        <f>AT589</f>
        <v>2.8888889</v>
      </c>
      <c r="AA589">
        <v>256.95999999999998</v>
      </c>
      <c r="AB589">
        <v>0</v>
      </c>
      <c r="AC589">
        <v>0</v>
      </c>
      <c r="AD589">
        <v>0</v>
      </c>
      <c r="AE589">
        <v>256.95999999999998</v>
      </c>
      <c r="AF589">
        <v>0</v>
      </c>
      <c r="AG589">
        <v>0</v>
      </c>
      <c r="AH589">
        <v>0</v>
      </c>
      <c r="AI589">
        <v>1</v>
      </c>
      <c r="AJ589">
        <v>1</v>
      </c>
      <c r="AK589">
        <v>1</v>
      </c>
      <c r="AL589">
        <v>1</v>
      </c>
      <c r="AM589">
        <v>0</v>
      </c>
      <c r="AN589">
        <v>0</v>
      </c>
      <c r="AO589">
        <v>0</v>
      </c>
      <c r="AP589">
        <v>1</v>
      </c>
      <c r="AQ589">
        <v>0</v>
      </c>
      <c r="AR589">
        <v>0</v>
      </c>
      <c r="AS589" t="s">
        <v>3</v>
      </c>
      <c r="AT589">
        <v>2.8888889</v>
      </c>
      <c r="AU589" t="s">
        <v>3</v>
      </c>
      <c r="AV589">
        <v>0</v>
      </c>
      <c r="AW589">
        <v>1</v>
      </c>
      <c r="AX589">
        <v>-1</v>
      </c>
      <c r="AY589">
        <v>0</v>
      </c>
      <c r="AZ589">
        <v>0</v>
      </c>
      <c r="BA589" t="s">
        <v>3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V589">
        <v>0</v>
      </c>
      <c r="CW589">
        <v>0</v>
      </c>
      <c r="CX589">
        <f>ROUND(Y589*Source!I412,9)</f>
        <v>13.000000050000001</v>
      </c>
      <c r="CY589">
        <f t="shared" si="274"/>
        <v>256.95999999999998</v>
      </c>
      <c r="CZ589">
        <f t="shared" si="275"/>
        <v>256.95999999999998</v>
      </c>
      <c r="DA589">
        <f t="shared" si="276"/>
        <v>1</v>
      </c>
      <c r="DB589">
        <f>ROUND(ROUND(AT589*CZ589,2),6)</f>
        <v>742.33</v>
      </c>
      <c r="DC589">
        <f>ROUND(ROUND(AT589*AG589,2),6)</f>
        <v>0</v>
      </c>
      <c r="DD589" t="s">
        <v>3</v>
      </c>
      <c r="DE589" t="s">
        <v>3</v>
      </c>
      <c r="DF589">
        <f t="shared" si="272"/>
        <v>3340.48</v>
      </c>
      <c r="DG589">
        <f t="shared" si="267"/>
        <v>0</v>
      </c>
      <c r="DH589">
        <f t="shared" si="268"/>
        <v>0</v>
      </c>
      <c r="DI589">
        <f t="shared" si="273"/>
        <v>0</v>
      </c>
      <c r="DJ589">
        <f t="shared" si="277"/>
        <v>3340.48</v>
      </c>
      <c r="DK589">
        <v>0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">
      <c r="A590">
        <f>ROW(Source!A412)</f>
        <v>412</v>
      </c>
      <c r="B590">
        <v>55929113</v>
      </c>
      <c r="C590">
        <v>55932464</v>
      </c>
      <c r="D590">
        <v>55482789</v>
      </c>
      <c r="E590">
        <v>1</v>
      </c>
      <c r="F590">
        <v>1</v>
      </c>
      <c r="G590">
        <v>1081</v>
      </c>
      <c r="H590">
        <v>3</v>
      </c>
      <c r="I590" t="s">
        <v>548</v>
      </c>
      <c r="J590" t="s">
        <v>550</v>
      </c>
      <c r="K590" t="s">
        <v>549</v>
      </c>
      <c r="L590">
        <v>1354</v>
      </c>
      <c r="N590">
        <v>1010</v>
      </c>
      <c r="O590" t="s">
        <v>268</v>
      </c>
      <c r="P590" t="s">
        <v>268</v>
      </c>
      <c r="Q590">
        <v>1</v>
      </c>
      <c r="W590">
        <v>0</v>
      </c>
      <c r="X590">
        <v>1255195713</v>
      </c>
      <c r="Y590">
        <f>(AT590*1)</f>
        <v>34</v>
      </c>
      <c r="AA590">
        <v>728.75</v>
      </c>
      <c r="AB590">
        <v>0</v>
      </c>
      <c r="AC590">
        <v>0</v>
      </c>
      <c r="AD590">
        <v>0</v>
      </c>
      <c r="AE590">
        <v>728.75</v>
      </c>
      <c r="AF590">
        <v>0</v>
      </c>
      <c r="AG590">
        <v>0</v>
      </c>
      <c r="AH590">
        <v>0</v>
      </c>
      <c r="AI590">
        <v>1</v>
      </c>
      <c r="AJ590">
        <v>1</v>
      </c>
      <c r="AK590">
        <v>1</v>
      </c>
      <c r="AL590">
        <v>1</v>
      </c>
      <c r="AM590">
        <v>0</v>
      </c>
      <c r="AN590">
        <v>0</v>
      </c>
      <c r="AO590">
        <v>0</v>
      </c>
      <c r="AP590">
        <v>1</v>
      </c>
      <c r="AQ590">
        <v>0</v>
      </c>
      <c r="AR590">
        <v>0</v>
      </c>
      <c r="AS590" t="s">
        <v>3</v>
      </c>
      <c r="AT590">
        <v>34</v>
      </c>
      <c r="AU590" t="s">
        <v>62</v>
      </c>
      <c r="AV590">
        <v>0</v>
      </c>
      <c r="AW590">
        <v>1</v>
      </c>
      <c r="AX590">
        <v>-1</v>
      </c>
      <c r="AY590">
        <v>0</v>
      </c>
      <c r="AZ590">
        <v>0</v>
      </c>
      <c r="BA590" t="s">
        <v>3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v>0</v>
      </c>
      <c r="CX590">
        <f>ROUND(Y590*Source!I412,9)</f>
        <v>153</v>
      </c>
      <c r="CY590">
        <f t="shared" si="274"/>
        <v>728.75</v>
      </c>
      <c r="CZ590">
        <f t="shared" si="275"/>
        <v>728.75</v>
      </c>
      <c r="DA590">
        <f t="shared" si="276"/>
        <v>1</v>
      </c>
      <c r="DB590">
        <f>ROUND((ROUND(AT590*CZ590,2)*1),6)</f>
        <v>24777.5</v>
      </c>
      <c r="DC590">
        <f>ROUND((ROUND(AT590*AG590,2)*1),6)</f>
        <v>0</v>
      </c>
      <c r="DD590" t="s">
        <v>3</v>
      </c>
      <c r="DE590" t="s">
        <v>3</v>
      </c>
      <c r="DF590">
        <f t="shared" si="272"/>
        <v>111498.75</v>
      </c>
      <c r="DG590">
        <f t="shared" si="267"/>
        <v>0</v>
      </c>
      <c r="DH590">
        <f t="shared" si="268"/>
        <v>0</v>
      </c>
      <c r="DI590">
        <f t="shared" si="273"/>
        <v>0</v>
      </c>
      <c r="DJ590">
        <f t="shared" si="277"/>
        <v>111498.75</v>
      </c>
      <c r="DK590">
        <v>0</v>
      </c>
      <c r="DL590" t="s">
        <v>3</v>
      </c>
      <c r="DM590">
        <v>0</v>
      </c>
      <c r="DN590" t="s">
        <v>3</v>
      </c>
      <c r="DO590">
        <v>0</v>
      </c>
    </row>
    <row r="591" spans="1:119" x14ac:dyDescent="0.2">
      <c r="A591">
        <f>ROW(Source!A412)</f>
        <v>412</v>
      </c>
      <c r="B591">
        <v>55929113</v>
      </c>
      <c r="C591">
        <v>55932464</v>
      </c>
      <c r="D591">
        <v>55483268</v>
      </c>
      <c r="E591">
        <v>1</v>
      </c>
      <c r="F591">
        <v>1</v>
      </c>
      <c r="G591">
        <v>1081</v>
      </c>
      <c r="H591">
        <v>3</v>
      </c>
      <c r="I591" t="s">
        <v>552</v>
      </c>
      <c r="J591" t="s">
        <v>554</v>
      </c>
      <c r="K591" t="s">
        <v>553</v>
      </c>
      <c r="L591">
        <v>1354</v>
      </c>
      <c r="N591">
        <v>1010</v>
      </c>
      <c r="O591" t="s">
        <v>268</v>
      </c>
      <c r="P591" t="s">
        <v>268</v>
      </c>
      <c r="Q591">
        <v>1</v>
      </c>
      <c r="W591">
        <v>0</v>
      </c>
      <c r="X591">
        <v>-1422779602</v>
      </c>
      <c r="Y591">
        <f>AT591</f>
        <v>3.3333333000000001</v>
      </c>
      <c r="AA591">
        <v>66.84</v>
      </c>
      <c r="AB591">
        <v>0</v>
      </c>
      <c r="AC591">
        <v>0</v>
      </c>
      <c r="AD591">
        <v>0</v>
      </c>
      <c r="AE591">
        <v>66.84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 t="s">
        <v>3</v>
      </c>
      <c r="AT591">
        <v>3.3333333000000001</v>
      </c>
      <c r="AU591" t="s">
        <v>3</v>
      </c>
      <c r="AV591">
        <v>0</v>
      </c>
      <c r="AW591">
        <v>1</v>
      </c>
      <c r="AX591">
        <v>-1</v>
      </c>
      <c r="AY591">
        <v>0</v>
      </c>
      <c r="AZ591">
        <v>0</v>
      </c>
      <c r="BA591" t="s">
        <v>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V591">
        <v>0</v>
      </c>
      <c r="CW591">
        <v>0</v>
      </c>
      <c r="CX591">
        <f>ROUND(Y591*Source!I412,9)</f>
        <v>14.99999985</v>
      </c>
      <c r="CY591">
        <f t="shared" si="274"/>
        <v>66.84</v>
      </c>
      <c r="CZ591">
        <f t="shared" si="275"/>
        <v>66.84</v>
      </c>
      <c r="DA591">
        <f t="shared" si="276"/>
        <v>1</v>
      </c>
      <c r="DB591">
        <f>ROUND(ROUND(AT591*CZ591,2),6)</f>
        <v>222.8</v>
      </c>
      <c r="DC591">
        <f>ROUND(ROUND(AT591*AG591,2),6)</f>
        <v>0</v>
      </c>
      <c r="DD591" t="s">
        <v>3</v>
      </c>
      <c r="DE591" t="s">
        <v>3</v>
      </c>
      <c r="DF591">
        <f t="shared" si="272"/>
        <v>1002.6</v>
      </c>
      <c r="DG591">
        <f t="shared" si="267"/>
        <v>0</v>
      </c>
      <c r="DH591">
        <f t="shared" si="268"/>
        <v>0</v>
      </c>
      <c r="DI591">
        <f t="shared" si="273"/>
        <v>0</v>
      </c>
      <c r="DJ591">
        <f t="shared" si="277"/>
        <v>1002.6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">
      <c r="A592">
        <f>ROW(Source!A412)</f>
        <v>412</v>
      </c>
      <c r="B592">
        <v>55929113</v>
      </c>
      <c r="C592">
        <v>55932464</v>
      </c>
      <c r="D592">
        <v>55469222</v>
      </c>
      <c r="E592">
        <v>1</v>
      </c>
      <c r="F592">
        <v>1</v>
      </c>
      <c r="G592">
        <v>1081</v>
      </c>
      <c r="H592">
        <v>3</v>
      </c>
      <c r="I592" t="s">
        <v>756</v>
      </c>
      <c r="J592" t="s">
        <v>757</v>
      </c>
      <c r="K592" t="s">
        <v>758</v>
      </c>
      <c r="L592">
        <v>1354</v>
      </c>
      <c r="N592">
        <v>1010</v>
      </c>
      <c r="O592" t="s">
        <v>268</v>
      </c>
      <c r="P592" t="s">
        <v>268</v>
      </c>
      <c r="Q592">
        <v>1</v>
      </c>
      <c r="W592">
        <v>0</v>
      </c>
      <c r="X592">
        <v>-1452932200</v>
      </c>
      <c r="Y592">
        <f>(AT592*1)</f>
        <v>1.02</v>
      </c>
      <c r="AA592">
        <v>4.3600000000000003</v>
      </c>
      <c r="AB592">
        <v>0</v>
      </c>
      <c r="AC592">
        <v>0</v>
      </c>
      <c r="AD592">
        <v>0</v>
      </c>
      <c r="AE592">
        <v>4.3600000000000003</v>
      </c>
      <c r="AF592">
        <v>0</v>
      </c>
      <c r="AG592">
        <v>0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-2</v>
      </c>
      <c r="AN592">
        <v>0</v>
      </c>
      <c r="AO592">
        <v>1</v>
      </c>
      <c r="AP592">
        <v>1</v>
      </c>
      <c r="AQ592">
        <v>0</v>
      </c>
      <c r="AR592">
        <v>0</v>
      </c>
      <c r="AS592" t="s">
        <v>3</v>
      </c>
      <c r="AT592">
        <v>1.02</v>
      </c>
      <c r="AU592" t="s">
        <v>62</v>
      </c>
      <c r="AV592">
        <v>0</v>
      </c>
      <c r="AW592">
        <v>2</v>
      </c>
      <c r="AX592">
        <v>55932472</v>
      </c>
      <c r="AY592">
        <v>1</v>
      </c>
      <c r="AZ592">
        <v>0</v>
      </c>
      <c r="BA592">
        <v>682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V592">
        <v>0</v>
      </c>
      <c r="CW592">
        <v>0</v>
      </c>
      <c r="CX592">
        <f>ROUND(Y592*Source!I412,9)</f>
        <v>4.59</v>
      </c>
      <c r="CY592">
        <f t="shared" si="274"/>
        <v>4.3600000000000003</v>
      </c>
      <c r="CZ592">
        <f t="shared" si="275"/>
        <v>4.3600000000000003</v>
      </c>
      <c r="DA592">
        <f t="shared" si="276"/>
        <v>1</v>
      </c>
      <c r="DB592">
        <f>ROUND((ROUND(AT592*CZ592,2)*1),6)</f>
        <v>4.45</v>
      </c>
      <c r="DC592">
        <f>ROUND((ROUND(AT592*AG592,2)*1),6)</f>
        <v>0</v>
      </c>
      <c r="DD592" t="s">
        <v>3</v>
      </c>
      <c r="DE592" t="s">
        <v>3</v>
      </c>
      <c r="DF592">
        <f t="shared" si="272"/>
        <v>20.010000000000002</v>
      </c>
      <c r="DG592">
        <f t="shared" si="267"/>
        <v>0</v>
      </c>
      <c r="DH592">
        <f t="shared" si="268"/>
        <v>0</v>
      </c>
      <c r="DI592">
        <f t="shared" si="273"/>
        <v>0</v>
      </c>
      <c r="DJ592">
        <f t="shared" si="277"/>
        <v>20.010000000000002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">
      <c r="A593">
        <f>ROW(Source!A413)</f>
        <v>413</v>
      </c>
      <c r="B593">
        <v>55929115</v>
      </c>
      <c r="C593">
        <v>55932464</v>
      </c>
      <c r="D593">
        <v>55424304</v>
      </c>
      <c r="E593">
        <v>1081</v>
      </c>
      <c r="F593">
        <v>1</v>
      </c>
      <c r="G593">
        <v>1081</v>
      </c>
      <c r="H593">
        <v>1</v>
      </c>
      <c r="I593" t="s">
        <v>651</v>
      </c>
      <c r="J593" t="s">
        <v>3</v>
      </c>
      <c r="K593" t="s">
        <v>652</v>
      </c>
      <c r="L593">
        <v>1191</v>
      </c>
      <c r="N593">
        <v>1013</v>
      </c>
      <c r="O593" t="s">
        <v>653</v>
      </c>
      <c r="P593" t="s">
        <v>653</v>
      </c>
      <c r="Q593">
        <v>1</v>
      </c>
      <c r="W593">
        <v>0</v>
      </c>
      <c r="X593">
        <v>476480486</v>
      </c>
      <c r="Y593">
        <f>(AT593*1.2)</f>
        <v>21.768000000000001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5</v>
      </c>
      <c r="AN593">
        <v>0</v>
      </c>
      <c r="AO593">
        <v>1</v>
      </c>
      <c r="AP593">
        <v>1</v>
      </c>
      <c r="AQ593">
        <v>0</v>
      </c>
      <c r="AR593">
        <v>0</v>
      </c>
      <c r="AS593" t="s">
        <v>3</v>
      </c>
      <c r="AT593">
        <v>18.14</v>
      </c>
      <c r="AU593" t="s">
        <v>63</v>
      </c>
      <c r="AV593">
        <v>1</v>
      </c>
      <c r="AW593">
        <v>2</v>
      </c>
      <c r="AX593">
        <v>55932465</v>
      </c>
      <c r="AY593">
        <v>1</v>
      </c>
      <c r="AZ593">
        <v>0</v>
      </c>
      <c r="BA593">
        <v>688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U593">
        <f>ROUND(AT593*Source!I413*AH593*AL593,2)</f>
        <v>0</v>
      </c>
      <c r="CV593">
        <f>ROUND(Y593*Source!I413,9)</f>
        <v>97.956000000000003</v>
      </c>
      <c r="CW593">
        <v>0</v>
      </c>
      <c r="CX593">
        <f>ROUND(Y593*Source!I413,9)</f>
        <v>97.956000000000003</v>
      </c>
      <c r="CY593">
        <f>AD593</f>
        <v>0</v>
      </c>
      <c r="CZ593">
        <f>AH593</f>
        <v>0</v>
      </c>
      <c r="DA593">
        <f>AL593</f>
        <v>1</v>
      </c>
      <c r="DB593">
        <f>ROUND((ROUND(AT593*CZ593,2)*1.2),6)</f>
        <v>0</v>
      </c>
      <c r="DC593">
        <f>ROUND((ROUND(AT593*AG593,2)*1.2),6)</f>
        <v>0</v>
      </c>
      <c r="DD593" t="s">
        <v>3</v>
      </c>
      <c r="DE593" t="s">
        <v>3</v>
      </c>
      <c r="DF593">
        <f t="shared" si="272"/>
        <v>0</v>
      </c>
      <c r="DG593">
        <f t="shared" si="267"/>
        <v>0</v>
      </c>
      <c r="DH593">
        <f t="shared" si="268"/>
        <v>0</v>
      </c>
      <c r="DI593">
        <f t="shared" si="273"/>
        <v>0</v>
      </c>
      <c r="DJ593">
        <f>DI593</f>
        <v>0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">
      <c r="A594">
        <f>ROW(Source!A413)</f>
        <v>413</v>
      </c>
      <c r="B594">
        <v>55929115</v>
      </c>
      <c r="C594">
        <v>55932464</v>
      </c>
      <c r="D594">
        <v>55490209</v>
      </c>
      <c r="E594">
        <v>1</v>
      </c>
      <c r="F594">
        <v>1</v>
      </c>
      <c r="G594">
        <v>1081</v>
      </c>
      <c r="H594">
        <v>2</v>
      </c>
      <c r="I594" t="s">
        <v>694</v>
      </c>
      <c r="J594" t="s">
        <v>695</v>
      </c>
      <c r="K594" t="s">
        <v>696</v>
      </c>
      <c r="L594">
        <v>1368</v>
      </c>
      <c r="N594">
        <v>1011</v>
      </c>
      <c r="O594" t="s">
        <v>657</v>
      </c>
      <c r="P594" t="s">
        <v>657</v>
      </c>
      <c r="Q594">
        <v>1</v>
      </c>
      <c r="W594">
        <v>0</v>
      </c>
      <c r="X594">
        <v>874612079</v>
      </c>
      <c r="Y594">
        <f>(AT594*1.2)</f>
        <v>0.06</v>
      </c>
      <c r="AA594">
        <v>0</v>
      </c>
      <c r="AB594">
        <v>1485.19</v>
      </c>
      <c r="AC594">
        <v>744.56</v>
      </c>
      <c r="AD594">
        <v>0</v>
      </c>
      <c r="AE594">
        <v>0</v>
      </c>
      <c r="AF594">
        <v>83.1</v>
      </c>
      <c r="AG594">
        <v>12.62</v>
      </c>
      <c r="AH594">
        <v>0</v>
      </c>
      <c r="AI594">
        <v>1</v>
      </c>
      <c r="AJ594">
        <v>17.07</v>
      </c>
      <c r="AK594">
        <v>56.35</v>
      </c>
      <c r="AL594">
        <v>1</v>
      </c>
      <c r="AM594">
        <v>2</v>
      </c>
      <c r="AN594">
        <v>0</v>
      </c>
      <c r="AO594">
        <v>1</v>
      </c>
      <c r="AP594">
        <v>1</v>
      </c>
      <c r="AQ594">
        <v>0</v>
      </c>
      <c r="AR594">
        <v>0</v>
      </c>
      <c r="AS594" t="s">
        <v>3</v>
      </c>
      <c r="AT594">
        <v>0.05</v>
      </c>
      <c r="AU594" t="s">
        <v>63</v>
      </c>
      <c r="AV594">
        <v>0</v>
      </c>
      <c r="AW594">
        <v>2</v>
      </c>
      <c r="AX594">
        <v>55932466</v>
      </c>
      <c r="AY594">
        <v>1</v>
      </c>
      <c r="AZ594">
        <v>0</v>
      </c>
      <c r="BA594">
        <v>689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f>ROUND(Y594*Source!I413*DO594,9)</f>
        <v>3.4074</v>
      </c>
      <c r="CX594">
        <f>ROUND(Y594*Source!I413,9)</f>
        <v>0.27</v>
      </c>
      <c r="CY594">
        <f>AB594</f>
        <v>1485.19</v>
      </c>
      <c r="CZ594">
        <f>AF594</f>
        <v>83.1</v>
      </c>
      <c r="DA594">
        <f>AJ594</f>
        <v>17.07</v>
      </c>
      <c r="DB594">
        <f>ROUND((ROUND(AT594*CZ594,2)*1.2),6)</f>
        <v>4.992</v>
      </c>
      <c r="DC594">
        <f>ROUND((ROUND(AT594*AG594,2)*1.2),6)</f>
        <v>0.75600000000000001</v>
      </c>
      <c r="DD594" t="s">
        <v>3</v>
      </c>
      <c r="DE594" t="s">
        <v>3</v>
      </c>
      <c r="DF594">
        <f t="shared" si="272"/>
        <v>0</v>
      </c>
      <c r="DG594">
        <f>ROUND(ROUND(AF594*AJ594,2)*CX594,2)</f>
        <v>383</v>
      </c>
      <c r="DH594">
        <f>ROUND(ROUND(AG594*AK594,2)*CX594,2)</f>
        <v>192.01</v>
      </c>
      <c r="DI594">
        <f t="shared" si="273"/>
        <v>0</v>
      </c>
      <c r="DJ594">
        <f>DG594</f>
        <v>383</v>
      </c>
      <c r="DK594">
        <v>0</v>
      </c>
      <c r="DL594" t="s">
        <v>658</v>
      </c>
      <c r="DM594">
        <v>0</v>
      </c>
      <c r="DN594" t="s">
        <v>653</v>
      </c>
      <c r="DO594">
        <v>12.62</v>
      </c>
    </row>
    <row r="595" spans="1:119" x14ac:dyDescent="0.2">
      <c r="A595">
        <f>ROW(Source!A413)</f>
        <v>413</v>
      </c>
      <c r="B595">
        <v>55929115</v>
      </c>
      <c r="C595">
        <v>55932464</v>
      </c>
      <c r="D595">
        <v>55490270</v>
      </c>
      <c r="E595">
        <v>1</v>
      </c>
      <c r="F595">
        <v>1</v>
      </c>
      <c r="G595">
        <v>1081</v>
      </c>
      <c r="H595">
        <v>2</v>
      </c>
      <c r="I595" t="s">
        <v>744</v>
      </c>
      <c r="J595" t="s">
        <v>745</v>
      </c>
      <c r="K595" t="s">
        <v>746</v>
      </c>
      <c r="L595">
        <v>1368</v>
      </c>
      <c r="N595">
        <v>1011</v>
      </c>
      <c r="O595" t="s">
        <v>657</v>
      </c>
      <c r="P595" t="s">
        <v>657</v>
      </c>
      <c r="Q595">
        <v>1</v>
      </c>
      <c r="W595">
        <v>0</v>
      </c>
      <c r="X595">
        <v>-1412866184</v>
      </c>
      <c r="Y595">
        <f>(AT595*1.2)</f>
        <v>0.252</v>
      </c>
      <c r="AA595">
        <v>0</v>
      </c>
      <c r="AB595">
        <v>4.32</v>
      </c>
      <c r="AC595">
        <v>0</v>
      </c>
      <c r="AD595">
        <v>0</v>
      </c>
      <c r="AE595">
        <v>0</v>
      </c>
      <c r="AF595">
        <v>0.42</v>
      </c>
      <c r="AG595">
        <v>0</v>
      </c>
      <c r="AH595">
        <v>0</v>
      </c>
      <c r="AI595">
        <v>1</v>
      </c>
      <c r="AJ595">
        <v>9.83</v>
      </c>
      <c r="AK595">
        <v>1</v>
      </c>
      <c r="AL595">
        <v>1</v>
      </c>
      <c r="AM595">
        <v>2</v>
      </c>
      <c r="AN595">
        <v>0</v>
      </c>
      <c r="AO595">
        <v>1</v>
      </c>
      <c r="AP595">
        <v>1</v>
      </c>
      <c r="AQ595">
        <v>0</v>
      </c>
      <c r="AR595">
        <v>0</v>
      </c>
      <c r="AS595" t="s">
        <v>3</v>
      </c>
      <c r="AT595">
        <v>0.21</v>
      </c>
      <c r="AU595" t="s">
        <v>63</v>
      </c>
      <c r="AV595">
        <v>0</v>
      </c>
      <c r="AW595">
        <v>2</v>
      </c>
      <c r="AX595">
        <v>55932467</v>
      </c>
      <c r="AY595">
        <v>1</v>
      </c>
      <c r="AZ595">
        <v>0</v>
      </c>
      <c r="BA595">
        <v>690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V595">
        <v>0</v>
      </c>
      <c r="CW595">
        <f>ROUND(Y595*Source!I413*DO595,9)</f>
        <v>0</v>
      </c>
      <c r="CX595">
        <f>ROUND(Y595*Source!I413,9)</f>
        <v>1.1339999999999999</v>
      </c>
      <c r="CY595">
        <f>AB595</f>
        <v>4.32</v>
      </c>
      <c r="CZ595">
        <f>AF595</f>
        <v>0.42</v>
      </c>
      <c r="DA595">
        <f>AJ595</f>
        <v>9.83</v>
      </c>
      <c r="DB595">
        <f>ROUND((ROUND(AT595*CZ595,2)*1.2),6)</f>
        <v>0.108</v>
      </c>
      <c r="DC595">
        <f>ROUND((ROUND(AT595*AG595,2)*1.2),6)</f>
        <v>0</v>
      </c>
      <c r="DD595" t="s">
        <v>3</v>
      </c>
      <c r="DE595" t="s">
        <v>3</v>
      </c>
      <c r="DF595">
        <f t="shared" si="272"/>
        <v>0</v>
      </c>
      <c r="DG595">
        <f>ROUND(ROUND(AF595*AJ595,2)*CX595,2)</f>
        <v>4.68</v>
      </c>
      <c r="DH595">
        <f>ROUND(ROUND(AG595,2)*CX595,2)</f>
        <v>0</v>
      </c>
      <c r="DI595">
        <f t="shared" si="273"/>
        <v>0</v>
      </c>
      <c r="DJ595">
        <f>DG595</f>
        <v>4.68</v>
      </c>
      <c r="DK595">
        <v>0</v>
      </c>
      <c r="DL595" t="s">
        <v>3</v>
      </c>
      <c r="DM595">
        <v>0</v>
      </c>
      <c r="DN595" t="s">
        <v>3</v>
      </c>
      <c r="DO595">
        <v>0</v>
      </c>
    </row>
    <row r="596" spans="1:119" x14ac:dyDescent="0.2">
      <c r="A596">
        <f>ROW(Source!A413)</f>
        <v>413</v>
      </c>
      <c r="B596">
        <v>55929115</v>
      </c>
      <c r="C596">
        <v>55932464</v>
      </c>
      <c r="D596">
        <v>55489510</v>
      </c>
      <c r="E596">
        <v>1</v>
      </c>
      <c r="F596">
        <v>1</v>
      </c>
      <c r="G596">
        <v>1081</v>
      </c>
      <c r="H596">
        <v>2</v>
      </c>
      <c r="I596" t="s">
        <v>747</v>
      </c>
      <c r="J596" t="s">
        <v>748</v>
      </c>
      <c r="K596" t="s">
        <v>749</v>
      </c>
      <c r="L596">
        <v>1368</v>
      </c>
      <c r="N596">
        <v>1011</v>
      </c>
      <c r="O596" t="s">
        <v>657</v>
      </c>
      <c r="P596" t="s">
        <v>657</v>
      </c>
      <c r="Q596">
        <v>1</v>
      </c>
      <c r="W596">
        <v>0</v>
      </c>
      <c r="X596">
        <v>1364481760</v>
      </c>
      <c r="Y596">
        <f>(AT596*1.2)</f>
        <v>5.3999999999999999E-2</v>
      </c>
      <c r="AA596">
        <v>0</v>
      </c>
      <c r="AB596">
        <v>1271.44</v>
      </c>
      <c r="AC596">
        <v>744.56</v>
      </c>
      <c r="AD596">
        <v>0</v>
      </c>
      <c r="AE596">
        <v>0</v>
      </c>
      <c r="AF596">
        <v>53.9</v>
      </c>
      <c r="AG596">
        <v>12.62</v>
      </c>
      <c r="AH596">
        <v>0</v>
      </c>
      <c r="AI596">
        <v>1</v>
      </c>
      <c r="AJ596">
        <v>22.53</v>
      </c>
      <c r="AK596">
        <v>56.35</v>
      </c>
      <c r="AL596">
        <v>1</v>
      </c>
      <c r="AM596">
        <v>2</v>
      </c>
      <c r="AN596">
        <v>0</v>
      </c>
      <c r="AO596">
        <v>1</v>
      </c>
      <c r="AP596">
        <v>1</v>
      </c>
      <c r="AQ596">
        <v>0</v>
      </c>
      <c r="AR596">
        <v>0</v>
      </c>
      <c r="AS596" t="s">
        <v>3</v>
      </c>
      <c r="AT596">
        <v>4.4999999999999998E-2</v>
      </c>
      <c r="AU596" t="s">
        <v>63</v>
      </c>
      <c r="AV596">
        <v>0</v>
      </c>
      <c r="AW596">
        <v>2</v>
      </c>
      <c r="AX596">
        <v>55932468</v>
      </c>
      <c r="AY596">
        <v>1</v>
      </c>
      <c r="AZ596">
        <v>0</v>
      </c>
      <c r="BA596">
        <v>691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f>ROUND(Y596*Source!I413*DO596,9)</f>
        <v>3.0666600000000002</v>
      </c>
      <c r="CX596">
        <f>ROUND(Y596*Source!I413,9)</f>
        <v>0.24299999999999999</v>
      </c>
      <c r="CY596">
        <f>AB596</f>
        <v>1271.44</v>
      </c>
      <c r="CZ596">
        <f>AF596</f>
        <v>53.9</v>
      </c>
      <c r="DA596">
        <f>AJ596</f>
        <v>22.53</v>
      </c>
      <c r="DB596">
        <f>ROUND((ROUND(AT596*CZ596,2)*1.2),6)</f>
        <v>2.9159999999999999</v>
      </c>
      <c r="DC596">
        <f>ROUND((ROUND(AT596*AG596,2)*1.2),6)</f>
        <v>0.68400000000000005</v>
      </c>
      <c r="DD596" t="s">
        <v>3</v>
      </c>
      <c r="DE596" t="s">
        <v>3</v>
      </c>
      <c r="DF596">
        <f t="shared" si="272"/>
        <v>0</v>
      </c>
      <c r="DG596">
        <f>ROUND(ROUND(AF596*AJ596,2)*CX596,2)</f>
        <v>295.08999999999997</v>
      </c>
      <c r="DH596">
        <f>ROUND(ROUND(AG596*AK596,2)*CX596,2)</f>
        <v>172.81</v>
      </c>
      <c r="DI596">
        <f t="shared" si="273"/>
        <v>0</v>
      </c>
      <c r="DJ596">
        <f>DG596</f>
        <v>295.08999999999997</v>
      </c>
      <c r="DK596">
        <v>0</v>
      </c>
      <c r="DL596" t="s">
        <v>658</v>
      </c>
      <c r="DM596">
        <v>0</v>
      </c>
      <c r="DN596" t="s">
        <v>653</v>
      </c>
      <c r="DO596">
        <v>12.62</v>
      </c>
    </row>
    <row r="597" spans="1:119" x14ac:dyDescent="0.2">
      <c r="A597">
        <f>ROW(Source!A413)</f>
        <v>413</v>
      </c>
      <c r="B597">
        <v>55929115</v>
      </c>
      <c r="C597">
        <v>55932464</v>
      </c>
      <c r="D597">
        <v>55459234</v>
      </c>
      <c r="E597">
        <v>1</v>
      </c>
      <c r="F597">
        <v>1</v>
      </c>
      <c r="G597">
        <v>1081</v>
      </c>
      <c r="H597">
        <v>3</v>
      </c>
      <c r="I597" t="s">
        <v>706</v>
      </c>
      <c r="J597" t="s">
        <v>707</v>
      </c>
      <c r="K597" t="s">
        <v>708</v>
      </c>
      <c r="L597">
        <v>1346</v>
      </c>
      <c r="N597">
        <v>1009</v>
      </c>
      <c r="O597" t="s">
        <v>175</v>
      </c>
      <c r="P597" t="s">
        <v>175</v>
      </c>
      <c r="Q597">
        <v>1</v>
      </c>
      <c r="W597">
        <v>0</v>
      </c>
      <c r="X597">
        <v>1343467368</v>
      </c>
      <c r="Y597">
        <f>(AT597*1)</f>
        <v>3.0000000000000001E-3</v>
      </c>
      <c r="AA597">
        <v>23.6</v>
      </c>
      <c r="AB597">
        <v>0</v>
      </c>
      <c r="AC597">
        <v>0</v>
      </c>
      <c r="AD597">
        <v>0</v>
      </c>
      <c r="AE597">
        <v>1.61</v>
      </c>
      <c r="AF597">
        <v>0</v>
      </c>
      <c r="AG597">
        <v>0</v>
      </c>
      <c r="AH597">
        <v>0</v>
      </c>
      <c r="AI597">
        <v>14.66</v>
      </c>
      <c r="AJ597">
        <v>1</v>
      </c>
      <c r="AK597">
        <v>1</v>
      </c>
      <c r="AL597">
        <v>1</v>
      </c>
      <c r="AM597">
        <v>2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3.0000000000000001E-3</v>
      </c>
      <c r="AU597" t="s">
        <v>62</v>
      </c>
      <c r="AV597">
        <v>0</v>
      </c>
      <c r="AW597">
        <v>2</v>
      </c>
      <c r="AX597">
        <v>55932469</v>
      </c>
      <c r="AY597">
        <v>1</v>
      </c>
      <c r="AZ597">
        <v>0</v>
      </c>
      <c r="BA597">
        <v>692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V597">
        <v>0</v>
      </c>
      <c r="CW597">
        <v>0</v>
      </c>
      <c r="CX597">
        <f>ROUND(Y597*Source!I413,9)</f>
        <v>1.35E-2</v>
      </c>
      <c r="CY597">
        <f t="shared" ref="CY597:CY606" si="278">AA597</f>
        <v>23.6</v>
      </c>
      <c r="CZ597">
        <f t="shared" ref="CZ597:CZ606" si="279">AE597</f>
        <v>1.61</v>
      </c>
      <c r="DA597">
        <f t="shared" ref="DA597:DA606" si="280">AI597</f>
        <v>14.66</v>
      </c>
      <c r="DB597">
        <f>ROUND((ROUND(AT597*CZ597,2)*1),6)</f>
        <v>0</v>
      </c>
      <c r="DC597">
        <f>ROUND((ROUND(AT597*AG597,2)*1),6)</f>
        <v>0</v>
      </c>
      <c r="DD597" t="s">
        <v>3</v>
      </c>
      <c r="DE597" t="s">
        <v>3</v>
      </c>
      <c r="DF597">
        <f t="shared" ref="DF597:DF606" si="281">ROUND(ROUND(AE597*AI597,2)*CX597,2)</f>
        <v>0.32</v>
      </c>
      <c r="DG597">
        <f t="shared" ref="DG597:DG619" si="282">ROUND(ROUND(AF597,2)*CX597,2)</f>
        <v>0</v>
      </c>
      <c r="DH597">
        <f t="shared" ref="DH597:DH619" si="283">ROUND(ROUND(AG597,2)*CX597,2)</f>
        <v>0</v>
      </c>
      <c r="DI597">
        <f t="shared" si="273"/>
        <v>0</v>
      </c>
      <c r="DJ597">
        <f t="shared" ref="DJ597:DJ606" si="284">DF597</f>
        <v>0.32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">
      <c r="A598">
        <f>ROW(Source!A413)</f>
        <v>413</v>
      </c>
      <c r="B598">
        <v>55929115</v>
      </c>
      <c r="C598">
        <v>55932464</v>
      </c>
      <c r="D598">
        <v>55466001</v>
      </c>
      <c r="E598">
        <v>1</v>
      </c>
      <c r="F598">
        <v>1</v>
      </c>
      <c r="G598">
        <v>1081</v>
      </c>
      <c r="H598">
        <v>3</v>
      </c>
      <c r="I598" t="s">
        <v>568</v>
      </c>
      <c r="J598" t="s">
        <v>570</v>
      </c>
      <c r="K598" t="s">
        <v>569</v>
      </c>
      <c r="L598">
        <v>1348</v>
      </c>
      <c r="N598">
        <v>1009</v>
      </c>
      <c r="O598" t="s">
        <v>538</v>
      </c>
      <c r="P598" t="s">
        <v>538</v>
      </c>
      <c r="Q598">
        <v>1000</v>
      </c>
      <c r="W598">
        <v>0</v>
      </c>
      <c r="X598">
        <v>-1473174696</v>
      </c>
      <c r="Y598">
        <f>(AT598*1)</f>
        <v>8.7299999999999999E-3</v>
      </c>
      <c r="AA598">
        <v>165755.68</v>
      </c>
      <c r="AB598">
        <v>0</v>
      </c>
      <c r="AC598">
        <v>0</v>
      </c>
      <c r="AD598">
        <v>0</v>
      </c>
      <c r="AE598">
        <v>33827.69</v>
      </c>
      <c r="AF598">
        <v>0</v>
      </c>
      <c r="AG598">
        <v>0</v>
      </c>
      <c r="AH598">
        <v>0</v>
      </c>
      <c r="AI598">
        <v>4.9000000000000004</v>
      </c>
      <c r="AJ598">
        <v>1</v>
      </c>
      <c r="AK598">
        <v>1</v>
      </c>
      <c r="AL598">
        <v>1</v>
      </c>
      <c r="AM598">
        <v>0</v>
      </c>
      <c r="AN598">
        <v>0</v>
      </c>
      <c r="AO598">
        <v>0</v>
      </c>
      <c r="AP598">
        <v>1</v>
      </c>
      <c r="AQ598">
        <v>0</v>
      </c>
      <c r="AR598">
        <v>0</v>
      </c>
      <c r="AS598" t="s">
        <v>3</v>
      </c>
      <c r="AT598">
        <v>8.7299999999999999E-3</v>
      </c>
      <c r="AU598" t="s">
        <v>62</v>
      </c>
      <c r="AV598">
        <v>0</v>
      </c>
      <c r="AW598">
        <v>1</v>
      </c>
      <c r="AX598">
        <v>-1</v>
      </c>
      <c r="AY598">
        <v>0</v>
      </c>
      <c r="AZ598">
        <v>0</v>
      </c>
      <c r="BA598" t="s">
        <v>3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v>0</v>
      </c>
      <c r="CX598">
        <f>ROUND(Y598*Source!I413,9)</f>
        <v>3.9285E-2</v>
      </c>
      <c r="CY598">
        <f t="shared" si="278"/>
        <v>165755.68</v>
      </c>
      <c r="CZ598">
        <f t="shared" si="279"/>
        <v>33827.69</v>
      </c>
      <c r="DA598">
        <f t="shared" si="280"/>
        <v>4.9000000000000004</v>
      </c>
      <c r="DB598">
        <f>ROUND((ROUND(AT598*CZ598,2)*1),6)</f>
        <v>295.32</v>
      </c>
      <c r="DC598">
        <f>ROUND((ROUND(AT598*AG598,2)*1),6)</f>
        <v>0</v>
      </c>
      <c r="DD598" t="s">
        <v>3</v>
      </c>
      <c r="DE598" t="s">
        <v>3</v>
      </c>
      <c r="DF598">
        <f t="shared" si="281"/>
        <v>6511.71</v>
      </c>
      <c r="DG598">
        <f t="shared" si="282"/>
        <v>0</v>
      </c>
      <c r="DH598">
        <f t="shared" si="283"/>
        <v>0</v>
      </c>
      <c r="DI598">
        <f t="shared" si="273"/>
        <v>0</v>
      </c>
      <c r="DJ598">
        <f t="shared" si="284"/>
        <v>6511.71</v>
      </c>
      <c r="DK598">
        <v>0</v>
      </c>
      <c r="DL598" t="s">
        <v>3</v>
      </c>
      <c r="DM598">
        <v>0</v>
      </c>
      <c r="DN598" t="s">
        <v>3</v>
      </c>
      <c r="DO598">
        <v>0</v>
      </c>
    </row>
    <row r="599" spans="1:119" x14ac:dyDescent="0.2">
      <c r="A599">
        <f>ROW(Source!A413)</f>
        <v>413</v>
      </c>
      <c r="B599">
        <v>55929115</v>
      </c>
      <c r="C599">
        <v>55932464</v>
      </c>
      <c r="D599">
        <v>55466158</v>
      </c>
      <c r="E599">
        <v>1</v>
      </c>
      <c r="F599">
        <v>1</v>
      </c>
      <c r="G599">
        <v>1081</v>
      </c>
      <c r="H599">
        <v>3</v>
      </c>
      <c r="I599" t="s">
        <v>750</v>
      </c>
      <c r="J599" t="s">
        <v>751</v>
      </c>
      <c r="K599" t="s">
        <v>752</v>
      </c>
      <c r="L599">
        <v>1354</v>
      </c>
      <c r="N599">
        <v>1010</v>
      </c>
      <c r="O599" t="s">
        <v>268</v>
      </c>
      <c r="P599" t="s">
        <v>268</v>
      </c>
      <c r="Q599">
        <v>1</v>
      </c>
      <c r="W599">
        <v>0</v>
      </c>
      <c r="X599">
        <v>-400075818</v>
      </c>
      <c r="Y599">
        <f>(AT599*1)</f>
        <v>0.14000000000000001</v>
      </c>
      <c r="AA599">
        <v>566.61</v>
      </c>
      <c r="AB599">
        <v>0</v>
      </c>
      <c r="AC599">
        <v>0</v>
      </c>
      <c r="AD599">
        <v>0</v>
      </c>
      <c r="AE599">
        <v>48.47</v>
      </c>
      <c r="AF599">
        <v>0</v>
      </c>
      <c r="AG599">
        <v>0</v>
      </c>
      <c r="AH599">
        <v>0</v>
      </c>
      <c r="AI599">
        <v>11.69</v>
      </c>
      <c r="AJ599">
        <v>1</v>
      </c>
      <c r="AK599">
        <v>1</v>
      </c>
      <c r="AL599">
        <v>1</v>
      </c>
      <c r="AM599">
        <v>2</v>
      </c>
      <c r="AN599">
        <v>0</v>
      </c>
      <c r="AO599">
        <v>1</v>
      </c>
      <c r="AP599">
        <v>1</v>
      </c>
      <c r="AQ599">
        <v>0</v>
      </c>
      <c r="AR599">
        <v>0</v>
      </c>
      <c r="AS599" t="s">
        <v>3</v>
      </c>
      <c r="AT599">
        <v>0.14000000000000001</v>
      </c>
      <c r="AU599" t="s">
        <v>62</v>
      </c>
      <c r="AV599">
        <v>0</v>
      </c>
      <c r="AW599">
        <v>2</v>
      </c>
      <c r="AX599">
        <v>55932470</v>
      </c>
      <c r="AY599">
        <v>1</v>
      </c>
      <c r="AZ599">
        <v>0</v>
      </c>
      <c r="BA599">
        <v>693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ROUND(Y599*Source!I413,9)</f>
        <v>0.63</v>
      </c>
      <c r="CY599">
        <f t="shared" si="278"/>
        <v>566.61</v>
      </c>
      <c r="CZ599">
        <f t="shared" si="279"/>
        <v>48.47</v>
      </c>
      <c r="DA599">
        <f t="shared" si="280"/>
        <v>11.69</v>
      </c>
      <c r="DB599">
        <f>ROUND((ROUND(AT599*CZ599,2)*1),6)</f>
        <v>6.79</v>
      </c>
      <c r="DC599">
        <f>ROUND((ROUND(AT599*AG599,2)*1),6)</f>
        <v>0</v>
      </c>
      <c r="DD599" t="s">
        <v>3</v>
      </c>
      <c r="DE599" t="s">
        <v>3</v>
      </c>
      <c r="DF599">
        <f t="shared" si="281"/>
        <v>356.96</v>
      </c>
      <c r="DG599">
        <f t="shared" si="282"/>
        <v>0</v>
      </c>
      <c r="DH599">
        <f t="shared" si="283"/>
        <v>0</v>
      </c>
      <c r="DI599">
        <f t="shared" si="273"/>
        <v>0</v>
      </c>
      <c r="DJ599">
        <f t="shared" si="284"/>
        <v>356.96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">
      <c r="A600">
        <f>ROW(Source!A413)</f>
        <v>413</v>
      </c>
      <c r="B600">
        <v>55929115</v>
      </c>
      <c r="C600">
        <v>55932464</v>
      </c>
      <c r="D600">
        <v>55459835</v>
      </c>
      <c r="E600">
        <v>1</v>
      </c>
      <c r="F600">
        <v>1</v>
      </c>
      <c r="G600">
        <v>1081</v>
      </c>
      <c r="H600">
        <v>3</v>
      </c>
      <c r="I600" t="s">
        <v>753</v>
      </c>
      <c r="J600" t="s">
        <v>754</v>
      </c>
      <c r="K600" t="s">
        <v>755</v>
      </c>
      <c r="L600">
        <v>1348</v>
      </c>
      <c r="N600">
        <v>1009</v>
      </c>
      <c r="O600" t="s">
        <v>538</v>
      </c>
      <c r="P600" t="s">
        <v>538</v>
      </c>
      <c r="Q600">
        <v>1000</v>
      </c>
      <c r="W600">
        <v>0</v>
      </c>
      <c r="X600">
        <v>-1860917919</v>
      </c>
      <c r="Y600">
        <f>(AT600*1)</f>
        <v>7.9999999999999996E-6</v>
      </c>
      <c r="AA600">
        <v>56975.05</v>
      </c>
      <c r="AB600">
        <v>0</v>
      </c>
      <c r="AC600">
        <v>0</v>
      </c>
      <c r="AD600">
        <v>0</v>
      </c>
      <c r="AE600">
        <v>12521.99</v>
      </c>
      <c r="AF600">
        <v>0</v>
      </c>
      <c r="AG600">
        <v>0</v>
      </c>
      <c r="AH600">
        <v>0</v>
      </c>
      <c r="AI600">
        <v>4.55</v>
      </c>
      <c r="AJ600">
        <v>1</v>
      </c>
      <c r="AK600">
        <v>1</v>
      </c>
      <c r="AL600">
        <v>1</v>
      </c>
      <c r="AM600">
        <v>2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7.9999999999999996E-6</v>
      </c>
      <c r="AU600" t="s">
        <v>62</v>
      </c>
      <c r="AV600">
        <v>0</v>
      </c>
      <c r="AW600">
        <v>2</v>
      </c>
      <c r="AX600">
        <v>55932471</v>
      </c>
      <c r="AY600">
        <v>1</v>
      </c>
      <c r="AZ600">
        <v>0</v>
      </c>
      <c r="BA600">
        <v>694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V600">
        <v>0</v>
      </c>
      <c r="CW600">
        <v>0</v>
      </c>
      <c r="CX600">
        <f>ROUND(Y600*Source!I413,9)</f>
        <v>3.6000000000000001E-5</v>
      </c>
      <c r="CY600">
        <f t="shared" si="278"/>
        <v>56975.05</v>
      </c>
      <c r="CZ600">
        <f t="shared" si="279"/>
        <v>12521.99</v>
      </c>
      <c r="DA600">
        <f t="shared" si="280"/>
        <v>4.55</v>
      </c>
      <c r="DB600">
        <f>ROUND((ROUND(AT600*CZ600,2)*1),6)</f>
        <v>0.1</v>
      </c>
      <c r="DC600">
        <f>ROUND((ROUND(AT600*AG600,2)*1),6)</f>
        <v>0</v>
      </c>
      <c r="DD600" t="s">
        <v>3</v>
      </c>
      <c r="DE600" t="s">
        <v>3</v>
      </c>
      <c r="DF600">
        <f t="shared" si="281"/>
        <v>2.0499999999999998</v>
      </c>
      <c r="DG600">
        <f t="shared" si="282"/>
        <v>0</v>
      </c>
      <c r="DH600">
        <f t="shared" si="283"/>
        <v>0</v>
      </c>
      <c r="DI600">
        <f t="shared" si="273"/>
        <v>0</v>
      </c>
      <c r="DJ600">
        <f t="shared" si="284"/>
        <v>2.0499999999999998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">
      <c r="A601">
        <f>ROW(Source!A413)</f>
        <v>413</v>
      </c>
      <c r="B601">
        <v>55929115</v>
      </c>
      <c r="C601">
        <v>55932464</v>
      </c>
      <c r="D601">
        <v>55482371</v>
      </c>
      <c r="E601">
        <v>1</v>
      </c>
      <c r="F601">
        <v>1</v>
      </c>
      <c r="G601">
        <v>1081</v>
      </c>
      <c r="H601">
        <v>3</v>
      </c>
      <c r="I601" t="s">
        <v>556</v>
      </c>
      <c r="J601" t="s">
        <v>558</v>
      </c>
      <c r="K601" t="s">
        <v>557</v>
      </c>
      <c r="L601">
        <v>1354</v>
      </c>
      <c r="N601">
        <v>1010</v>
      </c>
      <c r="O601" t="s">
        <v>268</v>
      </c>
      <c r="P601" t="s">
        <v>268</v>
      </c>
      <c r="Q601">
        <v>1</v>
      </c>
      <c r="W601">
        <v>0</v>
      </c>
      <c r="X601">
        <v>-1371298939</v>
      </c>
      <c r="Y601">
        <f>AT601</f>
        <v>3.3333333000000001</v>
      </c>
      <c r="AA601">
        <v>1024.99</v>
      </c>
      <c r="AB601">
        <v>0</v>
      </c>
      <c r="AC601">
        <v>0</v>
      </c>
      <c r="AD601">
        <v>0</v>
      </c>
      <c r="AE601">
        <v>227.27</v>
      </c>
      <c r="AF601">
        <v>0</v>
      </c>
      <c r="AG601">
        <v>0</v>
      </c>
      <c r="AH601">
        <v>0</v>
      </c>
      <c r="AI601">
        <v>4.51</v>
      </c>
      <c r="AJ601">
        <v>1</v>
      </c>
      <c r="AK601">
        <v>1</v>
      </c>
      <c r="AL601">
        <v>1</v>
      </c>
      <c r="AM601">
        <v>0</v>
      </c>
      <c r="AN601">
        <v>0</v>
      </c>
      <c r="AO601">
        <v>0</v>
      </c>
      <c r="AP601">
        <v>1</v>
      </c>
      <c r="AQ601">
        <v>0</v>
      </c>
      <c r="AR601">
        <v>0</v>
      </c>
      <c r="AS601" t="s">
        <v>3</v>
      </c>
      <c r="AT601">
        <v>3.3333333000000001</v>
      </c>
      <c r="AU601" t="s">
        <v>3</v>
      </c>
      <c r="AV601">
        <v>0</v>
      </c>
      <c r="AW601">
        <v>1</v>
      </c>
      <c r="AX601">
        <v>-1</v>
      </c>
      <c r="AY601">
        <v>0</v>
      </c>
      <c r="AZ601">
        <v>0</v>
      </c>
      <c r="BA601" t="s">
        <v>3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V601">
        <v>0</v>
      </c>
      <c r="CW601">
        <v>0</v>
      </c>
      <c r="CX601">
        <f>ROUND(Y601*Source!I413,9)</f>
        <v>14.99999985</v>
      </c>
      <c r="CY601">
        <f t="shared" si="278"/>
        <v>1024.99</v>
      </c>
      <c r="CZ601">
        <f t="shared" si="279"/>
        <v>227.27</v>
      </c>
      <c r="DA601">
        <f t="shared" si="280"/>
        <v>4.51</v>
      </c>
      <c r="DB601">
        <f>ROUND(ROUND(AT601*CZ601,2),6)</f>
        <v>757.57</v>
      </c>
      <c r="DC601">
        <f>ROUND(ROUND(AT601*AG601,2),6)</f>
        <v>0</v>
      </c>
      <c r="DD601" t="s">
        <v>3</v>
      </c>
      <c r="DE601" t="s">
        <v>3</v>
      </c>
      <c r="DF601">
        <f t="shared" si="281"/>
        <v>15374.85</v>
      </c>
      <c r="DG601">
        <f t="shared" si="282"/>
        <v>0</v>
      </c>
      <c r="DH601">
        <f t="shared" si="283"/>
        <v>0</v>
      </c>
      <c r="DI601">
        <f t="shared" si="273"/>
        <v>0</v>
      </c>
      <c r="DJ601">
        <f t="shared" si="284"/>
        <v>15374.85</v>
      </c>
      <c r="DK601">
        <v>0</v>
      </c>
      <c r="DL601" t="s">
        <v>3</v>
      </c>
      <c r="DM601">
        <v>0</v>
      </c>
      <c r="DN601" t="s">
        <v>3</v>
      </c>
      <c r="DO601">
        <v>0</v>
      </c>
    </row>
    <row r="602" spans="1:119" x14ac:dyDescent="0.2">
      <c r="A602">
        <f>ROW(Source!A413)</f>
        <v>413</v>
      </c>
      <c r="B602">
        <v>55929115</v>
      </c>
      <c r="C602">
        <v>55932464</v>
      </c>
      <c r="D602">
        <v>55482372</v>
      </c>
      <c r="E602">
        <v>1</v>
      </c>
      <c r="F602">
        <v>1</v>
      </c>
      <c r="G602">
        <v>1081</v>
      </c>
      <c r="H602">
        <v>3</v>
      </c>
      <c r="I602" t="s">
        <v>564</v>
      </c>
      <c r="J602" t="s">
        <v>566</v>
      </c>
      <c r="K602" t="s">
        <v>565</v>
      </c>
      <c r="L602">
        <v>1354</v>
      </c>
      <c r="N602">
        <v>1010</v>
      </c>
      <c r="O602" t="s">
        <v>268</v>
      </c>
      <c r="P602" t="s">
        <v>268</v>
      </c>
      <c r="Q602">
        <v>1</v>
      </c>
      <c r="W602">
        <v>0</v>
      </c>
      <c r="X602">
        <v>-1124945702</v>
      </c>
      <c r="Y602">
        <f>AT602</f>
        <v>2.8888889</v>
      </c>
      <c r="AA602">
        <v>1223.69</v>
      </c>
      <c r="AB602">
        <v>0</v>
      </c>
      <c r="AC602">
        <v>0</v>
      </c>
      <c r="AD602">
        <v>0</v>
      </c>
      <c r="AE602">
        <v>134.03</v>
      </c>
      <c r="AF602">
        <v>0</v>
      </c>
      <c r="AG602">
        <v>0</v>
      </c>
      <c r="AH602">
        <v>0</v>
      </c>
      <c r="AI602">
        <v>9.1300000000000008</v>
      </c>
      <c r="AJ602">
        <v>1</v>
      </c>
      <c r="AK602">
        <v>1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 t="s">
        <v>3</v>
      </c>
      <c r="AT602">
        <v>2.8888889</v>
      </c>
      <c r="AU602" t="s">
        <v>3</v>
      </c>
      <c r="AV602">
        <v>0</v>
      </c>
      <c r="AW602">
        <v>1</v>
      </c>
      <c r="AX602">
        <v>-1</v>
      </c>
      <c r="AY602">
        <v>0</v>
      </c>
      <c r="AZ602">
        <v>0</v>
      </c>
      <c r="BA602" t="s">
        <v>3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v>0</v>
      </c>
      <c r="CX602">
        <f>ROUND(Y602*Source!I413,9)</f>
        <v>13.000000050000001</v>
      </c>
      <c r="CY602">
        <f t="shared" si="278"/>
        <v>1223.69</v>
      </c>
      <c r="CZ602">
        <f t="shared" si="279"/>
        <v>134.03</v>
      </c>
      <c r="DA602">
        <f t="shared" si="280"/>
        <v>9.1300000000000008</v>
      </c>
      <c r="DB602">
        <f>ROUND(ROUND(AT602*CZ602,2),6)</f>
        <v>387.2</v>
      </c>
      <c r="DC602">
        <f>ROUND(ROUND(AT602*AG602,2),6)</f>
        <v>0</v>
      </c>
      <c r="DD602" t="s">
        <v>3</v>
      </c>
      <c r="DE602" t="s">
        <v>3</v>
      </c>
      <c r="DF602">
        <f t="shared" si="281"/>
        <v>15907.97</v>
      </c>
      <c r="DG602">
        <f t="shared" si="282"/>
        <v>0</v>
      </c>
      <c r="DH602">
        <f t="shared" si="283"/>
        <v>0</v>
      </c>
      <c r="DI602">
        <f t="shared" si="273"/>
        <v>0</v>
      </c>
      <c r="DJ602">
        <f t="shared" si="284"/>
        <v>15907.97</v>
      </c>
      <c r="DK602">
        <v>0</v>
      </c>
      <c r="DL602" t="s">
        <v>3</v>
      </c>
      <c r="DM602">
        <v>0</v>
      </c>
      <c r="DN602" t="s">
        <v>3</v>
      </c>
      <c r="DO602">
        <v>0</v>
      </c>
    </row>
    <row r="603" spans="1:119" x14ac:dyDescent="0.2">
      <c r="A603">
        <f>ROW(Source!A413)</f>
        <v>413</v>
      </c>
      <c r="B603">
        <v>55929115</v>
      </c>
      <c r="C603">
        <v>55932464</v>
      </c>
      <c r="D603">
        <v>55482458</v>
      </c>
      <c r="E603">
        <v>1</v>
      </c>
      <c r="F603">
        <v>1</v>
      </c>
      <c r="G603">
        <v>1081</v>
      </c>
      <c r="H603">
        <v>3</v>
      </c>
      <c r="I603" t="s">
        <v>560</v>
      </c>
      <c r="J603" t="s">
        <v>562</v>
      </c>
      <c r="K603" t="s">
        <v>561</v>
      </c>
      <c r="L603">
        <v>1354</v>
      </c>
      <c r="N603">
        <v>1010</v>
      </c>
      <c r="O603" t="s">
        <v>268</v>
      </c>
      <c r="P603" t="s">
        <v>268</v>
      </c>
      <c r="Q603">
        <v>1</v>
      </c>
      <c r="W603">
        <v>0</v>
      </c>
      <c r="X603">
        <v>398472290</v>
      </c>
      <c r="Y603">
        <f>AT603</f>
        <v>2.8888889</v>
      </c>
      <c r="AA603">
        <v>2608.14</v>
      </c>
      <c r="AB603">
        <v>0</v>
      </c>
      <c r="AC603">
        <v>0</v>
      </c>
      <c r="AD603">
        <v>0</v>
      </c>
      <c r="AE603">
        <v>256.95999999999998</v>
      </c>
      <c r="AF603">
        <v>0</v>
      </c>
      <c r="AG603">
        <v>0</v>
      </c>
      <c r="AH603">
        <v>0</v>
      </c>
      <c r="AI603">
        <v>10.15</v>
      </c>
      <c r="AJ603">
        <v>1</v>
      </c>
      <c r="AK603">
        <v>1</v>
      </c>
      <c r="AL603">
        <v>1</v>
      </c>
      <c r="AM603">
        <v>0</v>
      </c>
      <c r="AN603">
        <v>0</v>
      </c>
      <c r="AO603">
        <v>0</v>
      </c>
      <c r="AP603">
        <v>1</v>
      </c>
      <c r="AQ603">
        <v>0</v>
      </c>
      <c r="AR603">
        <v>0</v>
      </c>
      <c r="AS603" t="s">
        <v>3</v>
      </c>
      <c r="AT603">
        <v>2.8888889</v>
      </c>
      <c r="AU603" t="s">
        <v>3</v>
      </c>
      <c r="AV603">
        <v>0</v>
      </c>
      <c r="AW603">
        <v>1</v>
      </c>
      <c r="AX603">
        <v>-1</v>
      </c>
      <c r="AY603">
        <v>0</v>
      </c>
      <c r="AZ603">
        <v>0</v>
      </c>
      <c r="BA603" t="s">
        <v>3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V603">
        <v>0</v>
      </c>
      <c r="CW603">
        <v>0</v>
      </c>
      <c r="CX603">
        <f>ROUND(Y603*Source!I413,9)</f>
        <v>13.000000050000001</v>
      </c>
      <c r="CY603">
        <f t="shared" si="278"/>
        <v>2608.14</v>
      </c>
      <c r="CZ603">
        <f t="shared" si="279"/>
        <v>256.95999999999998</v>
      </c>
      <c r="DA603">
        <f t="shared" si="280"/>
        <v>10.15</v>
      </c>
      <c r="DB603">
        <f>ROUND(ROUND(AT603*CZ603,2),6)</f>
        <v>742.33</v>
      </c>
      <c r="DC603">
        <f>ROUND(ROUND(AT603*AG603,2),6)</f>
        <v>0</v>
      </c>
      <c r="DD603" t="s">
        <v>3</v>
      </c>
      <c r="DE603" t="s">
        <v>3</v>
      </c>
      <c r="DF603">
        <f t="shared" si="281"/>
        <v>33905.82</v>
      </c>
      <c r="DG603">
        <f t="shared" si="282"/>
        <v>0</v>
      </c>
      <c r="DH603">
        <f t="shared" si="283"/>
        <v>0</v>
      </c>
      <c r="DI603">
        <f t="shared" si="273"/>
        <v>0</v>
      </c>
      <c r="DJ603">
        <f t="shared" si="284"/>
        <v>33905.82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">
      <c r="A604">
        <f>ROW(Source!A413)</f>
        <v>413</v>
      </c>
      <c r="B604">
        <v>55929115</v>
      </c>
      <c r="C604">
        <v>55932464</v>
      </c>
      <c r="D604">
        <v>55482789</v>
      </c>
      <c r="E604">
        <v>1</v>
      </c>
      <c r="F604">
        <v>1</v>
      </c>
      <c r="G604">
        <v>1081</v>
      </c>
      <c r="H604">
        <v>3</v>
      </c>
      <c r="I604" t="s">
        <v>548</v>
      </c>
      <c r="J604" t="s">
        <v>550</v>
      </c>
      <c r="K604" t="s">
        <v>549</v>
      </c>
      <c r="L604">
        <v>1354</v>
      </c>
      <c r="N604">
        <v>1010</v>
      </c>
      <c r="O604" t="s">
        <v>268</v>
      </c>
      <c r="P604" t="s">
        <v>268</v>
      </c>
      <c r="Q604">
        <v>1</v>
      </c>
      <c r="W604">
        <v>0</v>
      </c>
      <c r="X604">
        <v>1255195713</v>
      </c>
      <c r="Y604">
        <f>(AT604*1)</f>
        <v>34</v>
      </c>
      <c r="AA604">
        <v>4183.03</v>
      </c>
      <c r="AB604">
        <v>0</v>
      </c>
      <c r="AC604">
        <v>0</v>
      </c>
      <c r="AD604">
        <v>0</v>
      </c>
      <c r="AE604">
        <v>728.75</v>
      </c>
      <c r="AF604">
        <v>0</v>
      </c>
      <c r="AG604">
        <v>0</v>
      </c>
      <c r="AH604">
        <v>0</v>
      </c>
      <c r="AI604">
        <v>5.74</v>
      </c>
      <c r="AJ604">
        <v>1</v>
      </c>
      <c r="AK604">
        <v>1</v>
      </c>
      <c r="AL604">
        <v>1</v>
      </c>
      <c r="AM604">
        <v>0</v>
      </c>
      <c r="AN604">
        <v>0</v>
      </c>
      <c r="AO604">
        <v>0</v>
      </c>
      <c r="AP604">
        <v>1</v>
      </c>
      <c r="AQ604">
        <v>0</v>
      </c>
      <c r="AR604">
        <v>0</v>
      </c>
      <c r="AS604" t="s">
        <v>3</v>
      </c>
      <c r="AT604">
        <v>34</v>
      </c>
      <c r="AU604" t="s">
        <v>62</v>
      </c>
      <c r="AV604">
        <v>0</v>
      </c>
      <c r="AW604">
        <v>1</v>
      </c>
      <c r="AX604">
        <v>-1</v>
      </c>
      <c r="AY604">
        <v>0</v>
      </c>
      <c r="AZ604">
        <v>0</v>
      </c>
      <c r="BA604" t="s">
        <v>3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v>0</v>
      </c>
      <c r="CX604">
        <f>ROUND(Y604*Source!I413,9)</f>
        <v>153</v>
      </c>
      <c r="CY604">
        <f t="shared" si="278"/>
        <v>4183.03</v>
      </c>
      <c r="CZ604">
        <f t="shared" si="279"/>
        <v>728.75</v>
      </c>
      <c r="DA604">
        <f t="shared" si="280"/>
        <v>5.74</v>
      </c>
      <c r="DB604">
        <f>ROUND((ROUND(AT604*CZ604,2)*1),6)</f>
        <v>24777.5</v>
      </c>
      <c r="DC604">
        <f>ROUND((ROUND(AT604*AG604,2)*1),6)</f>
        <v>0</v>
      </c>
      <c r="DD604" t="s">
        <v>3</v>
      </c>
      <c r="DE604" t="s">
        <v>3</v>
      </c>
      <c r="DF604">
        <f t="shared" si="281"/>
        <v>640003.59</v>
      </c>
      <c r="DG604">
        <f t="shared" si="282"/>
        <v>0</v>
      </c>
      <c r="DH604">
        <f t="shared" si="283"/>
        <v>0</v>
      </c>
      <c r="DI604">
        <f t="shared" si="273"/>
        <v>0</v>
      </c>
      <c r="DJ604">
        <f t="shared" si="284"/>
        <v>640003.59</v>
      </c>
      <c r="DK604">
        <v>0</v>
      </c>
      <c r="DL604" t="s">
        <v>3</v>
      </c>
      <c r="DM604">
        <v>0</v>
      </c>
      <c r="DN604" t="s">
        <v>3</v>
      </c>
      <c r="DO604">
        <v>0</v>
      </c>
    </row>
    <row r="605" spans="1:119" x14ac:dyDescent="0.2">
      <c r="A605">
        <f>ROW(Source!A413)</f>
        <v>413</v>
      </c>
      <c r="B605">
        <v>55929115</v>
      </c>
      <c r="C605">
        <v>55932464</v>
      </c>
      <c r="D605">
        <v>55483268</v>
      </c>
      <c r="E605">
        <v>1</v>
      </c>
      <c r="F605">
        <v>1</v>
      </c>
      <c r="G605">
        <v>1081</v>
      </c>
      <c r="H605">
        <v>3</v>
      </c>
      <c r="I605" t="s">
        <v>552</v>
      </c>
      <c r="J605" t="s">
        <v>554</v>
      </c>
      <c r="K605" t="s">
        <v>553</v>
      </c>
      <c r="L605">
        <v>1354</v>
      </c>
      <c r="N605">
        <v>1010</v>
      </c>
      <c r="O605" t="s">
        <v>268</v>
      </c>
      <c r="P605" t="s">
        <v>268</v>
      </c>
      <c r="Q605">
        <v>1</v>
      </c>
      <c r="W605">
        <v>0</v>
      </c>
      <c r="X605">
        <v>-1422779602</v>
      </c>
      <c r="Y605">
        <f>AT605</f>
        <v>3.3333333000000001</v>
      </c>
      <c r="AA605">
        <v>592.87</v>
      </c>
      <c r="AB605">
        <v>0</v>
      </c>
      <c r="AC605">
        <v>0</v>
      </c>
      <c r="AD605">
        <v>0</v>
      </c>
      <c r="AE605">
        <v>66.84</v>
      </c>
      <c r="AF605">
        <v>0</v>
      </c>
      <c r="AG605">
        <v>0</v>
      </c>
      <c r="AH605">
        <v>0</v>
      </c>
      <c r="AI605">
        <v>8.8699999999999992</v>
      </c>
      <c r="AJ605">
        <v>1</v>
      </c>
      <c r="AK605">
        <v>1</v>
      </c>
      <c r="AL605">
        <v>1</v>
      </c>
      <c r="AM605">
        <v>0</v>
      </c>
      <c r="AN605">
        <v>0</v>
      </c>
      <c r="AO605">
        <v>0</v>
      </c>
      <c r="AP605">
        <v>1</v>
      </c>
      <c r="AQ605">
        <v>0</v>
      </c>
      <c r="AR605">
        <v>0</v>
      </c>
      <c r="AS605" t="s">
        <v>3</v>
      </c>
      <c r="AT605">
        <v>3.3333333000000001</v>
      </c>
      <c r="AU605" t="s">
        <v>3</v>
      </c>
      <c r="AV605">
        <v>0</v>
      </c>
      <c r="AW605">
        <v>1</v>
      </c>
      <c r="AX605">
        <v>-1</v>
      </c>
      <c r="AY605">
        <v>0</v>
      </c>
      <c r="AZ605">
        <v>0</v>
      </c>
      <c r="BA605" t="s">
        <v>3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v>0</v>
      </c>
      <c r="CX605">
        <f>ROUND(Y605*Source!I413,9)</f>
        <v>14.99999985</v>
      </c>
      <c r="CY605">
        <f t="shared" si="278"/>
        <v>592.87</v>
      </c>
      <c r="CZ605">
        <f t="shared" si="279"/>
        <v>66.84</v>
      </c>
      <c r="DA605">
        <f t="shared" si="280"/>
        <v>8.8699999999999992</v>
      </c>
      <c r="DB605">
        <f>ROUND(ROUND(AT605*CZ605,2),6)</f>
        <v>222.8</v>
      </c>
      <c r="DC605">
        <f>ROUND(ROUND(AT605*AG605,2),6)</f>
        <v>0</v>
      </c>
      <c r="DD605" t="s">
        <v>3</v>
      </c>
      <c r="DE605" t="s">
        <v>3</v>
      </c>
      <c r="DF605">
        <f t="shared" si="281"/>
        <v>8893.0499999999993</v>
      </c>
      <c r="DG605">
        <f t="shared" si="282"/>
        <v>0</v>
      </c>
      <c r="DH605">
        <f t="shared" si="283"/>
        <v>0</v>
      </c>
      <c r="DI605">
        <f t="shared" si="273"/>
        <v>0</v>
      </c>
      <c r="DJ605">
        <f t="shared" si="284"/>
        <v>8893.0499999999993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">
      <c r="A606">
        <f>ROW(Source!A413)</f>
        <v>413</v>
      </c>
      <c r="B606">
        <v>55929115</v>
      </c>
      <c r="C606">
        <v>55932464</v>
      </c>
      <c r="D606">
        <v>55469222</v>
      </c>
      <c r="E606">
        <v>1</v>
      </c>
      <c r="F606">
        <v>1</v>
      </c>
      <c r="G606">
        <v>1081</v>
      </c>
      <c r="H606">
        <v>3</v>
      </c>
      <c r="I606" t="s">
        <v>756</v>
      </c>
      <c r="J606" t="s">
        <v>757</v>
      </c>
      <c r="K606" t="s">
        <v>758</v>
      </c>
      <c r="L606">
        <v>1354</v>
      </c>
      <c r="N606">
        <v>1010</v>
      </c>
      <c r="O606" t="s">
        <v>268</v>
      </c>
      <c r="P606" t="s">
        <v>268</v>
      </c>
      <c r="Q606">
        <v>1</v>
      </c>
      <c r="W606">
        <v>0</v>
      </c>
      <c r="X606">
        <v>-1452932200</v>
      </c>
      <c r="Y606">
        <f>(AT606*1)</f>
        <v>1.02</v>
      </c>
      <c r="AA606">
        <v>13.39</v>
      </c>
      <c r="AB606">
        <v>0</v>
      </c>
      <c r="AC606">
        <v>0</v>
      </c>
      <c r="AD606">
        <v>0</v>
      </c>
      <c r="AE606">
        <v>4.3600000000000003</v>
      </c>
      <c r="AF606">
        <v>0</v>
      </c>
      <c r="AG606">
        <v>0</v>
      </c>
      <c r="AH606">
        <v>0</v>
      </c>
      <c r="AI606">
        <v>3.07</v>
      </c>
      <c r="AJ606">
        <v>1</v>
      </c>
      <c r="AK606">
        <v>1</v>
      </c>
      <c r="AL606">
        <v>1</v>
      </c>
      <c r="AM606">
        <v>2</v>
      </c>
      <c r="AN606">
        <v>0</v>
      </c>
      <c r="AO606">
        <v>1</v>
      </c>
      <c r="AP606">
        <v>1</v>
      </c>
      <c r="AQ606">
        <v>0</v>
      </c>
      <c r="AR606">
        <v>0</v>
      </c>
      <c r="AS606" t="s">
        <v>3</v>
      </c>
      <c r="AT606">
        <v>1.02</v>
      </c>
      <c r="AU606" t="s">
        <v>62</v>
      </c>
      <c r="AV606">
        <v>0</v>
      </c>
      <c r="AW606">
        <v>2</v>
      </c>
      <c r="AX606">
        <v>55932472</v>
      </c>
      <c r="AY606">
        <v>1</v>
      </c>
      <c r="AZ606">
        <v>0</v>
      </c>
      <c r="BA606">
        <v>695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V606">
        <v>0</v>
      </c>
      <c r="CW606">
        <v>0</v>
      </c>
      <c r="CX606">
        <f>ROUND(Y606*Source!I413,9)</f>
        <v>4.59</v>
      </c>
      <c r="CY606">
        <f t="shared" si="278"/>
        <v>13.39</v>
      </c>
      <c r="CZ606">
        <f t="shared" si="279"/>
        <v>4.3600000000000003</v>
      </c>
      <c r="DA606">
        <f t="shared" si="280"/>
        <v>3.07</v>
      </c>
      <c r="DB606">
        <f>ROUND((ROUND(AT606*CZ606,2)*1),6)</f>
        <v>4.45</v>
      </c>
      <c r="DC606">
        <f>ROUND((ROUND(AT606*AG606,2)*1),6)</f>
        <v>0</v>
      </c>
      <c r="DD606" t="s">
        <v>3</v>
      </c>
      <c r="DE606" t="s">
        <v>3</v>
      </c>
      <c r="DF606">
        <f t="shared" si="281"/>
        <v>61.46</v>
      </c>
      <c r="DG606">
        <f t="shared" si="282"/>
        <v>0</v>
      </c>
      <c r="DH606">
        <f t="shared" si="283"/>
        <v>0</v>
      </c>
      <c r="DI606">
        <f t="shared" si="273"/>
        <v>0</v>
      </c>
      <c r="DJ606">
        <f t="shared" si="284"/>
        <v>61.46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">
      <c r="A607">
        <f>ROW(Source!A426)</f>
        <v>426</v>
      </c>
      <c r="B607">
        <v>55929113</v>
      </c>
      <c r="C607">
        <v>55932483</v>
      </c>
      <c r="D607">
        <v>55424304</v>
      </c>
      <c r="E607">
        <v>1081</v>
      </c>
      <c r="F607">
        <v>1</v>
      </c>
      <c r="G607">
        <v>1081</v>
      </c>
      <c r="H607">
        <v>1</v>
      </c>
      <c r="I607" t="s">
        <v>651</v>
      </c>
      <c r="J607" t="s">
        <v>3</v>
      </c>
      <c r="K607" t="s">
        <v>652</v>
      </c>
      <c r="L607">
        <v>1191</v>
      </c>
      <c r="N607">
        <v>1013</v>
      </c>
      <c r="O607" t="s">
        <v>653</v>
      </c>
      <c r="P607" t="s">
        <v>653</v>
      </c>
      <c r="Q607">
        <v>1</v>
      </c>
      <c r="W607">
        <v>0</v>
      </c>
      <c r="X607">
        <v>476480486</v>
      </c>
      <c r="Y607">
        <f>(AT607*1.2)</f>
        <v>8.7239999999999984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1</v>
      </c>
      <c r="AK607">
        <v>1</v>
      </c>
      <c r="AL607">
        <v>1</v>
      </c>
      <c r="AM607">
        <v>-2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7.27</v>
      </c>
      <c r="AU607" t="s">
        <v>63</v>
      </c>
      <c r="AV607">
        <v>1</v>
      </c>
      <c r="AW607">
        <v>2</v>
      </c>
      <c r="AX607">
        <v>55932484</v>
      </c>
      <c r="AY607">
        <v>1</v>
      </c>
      <c r="AZ607">
        <v>0</v>
      </c>
      <c r="BA607">
        <v>701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U607">
        <f>ROUND(AT607*Source!I426*AH607*AL607,2)</f>
        <v>0</v>
      </c>
      <c r="CV607">
        <f>ROUND(Y607*Source!I426,9)</f>
        <v>39.258000000000003</v>
      </c>
      <c r="CW607">
        <v>0</v>
      </c>
      <c r="CX607">
        <f>ROUND(Y607*Source!I426,9)</f>
        <v>39.258000000000003</v>
      </c>
      <c r="CY607">
        <f>AD607</f>
        <v>0</v>
      </c>
      <c r="CZ607">
        <f>AH607</f>
        <v>0</v>
      </c>
      <c r="DA607">
        <f>AL607</f>
        <v>1</v>
      </c>
      <c r="DB607">
        <f>ROUND((ROUND(AT607*CZ607,2)*1.2),6)</f>
        <v>0</v>
      </c>
      <c r="DC607">
        <f>ROUND((ROUND(AT607*AG607,2)*1.2),6)</f>
        <v>0</v>
      </c>
      <c r="DD607" t="s">
        <v>3</v>
      </c>
      <c r="DE607" t="s">
        <v>3</v>
      </c>
      <c r="DF607">
        <f t="shared" ref="DF607:DF623" si="285">ROUND(ROUND(AE607,2)*CX607,2)</f>
        <v>0</v>
      </c>
      <c r="DG607">
        <f t="shared" si="282"/>
        <v>0</v>
      </c>
      <c r="DH607">
        <f t="shared" si="283"/>
        <v>0</v>
      </c>
      <c r="DI607">
        <f t="shared" si="273"/>
        <v>0</v>
      </c>
      <c r="DJ607">
        <f>DI607</f>
        <v>0</v>
      </c>
      <c r="DK607">
        <v>0</v>
      </c>
      <c r="DL607" t="s">
        <v>3</v>
      </c>
      <c r="DM607">
        <v>0</v>
      </c>
      <c r="DN607" t="s">
        <v>3</v>
      </c>
      <c r="DO607">
        <v>0</v>
      </c>
    </row>
    <row r="608" spans="1:119" x14ac:dyDescent="0.2">
      <c r="A608">
        <f>ROW(Source!A426)</f>
        <v>426</v>
      </c>
      <c r="B608">
        <v>55929113</v>
      </c>
      <c r="C608">
        <v>55932483</v>
      </c>
      <c r="D608">
        <v>55490209</v>
      </c>
      <c r="E608">
        <v>1</v>
      </c>
      <c r="F608">
        <v>1</v>
      </c>
      <c r="G608">
        <v>1081</v>
      </c>
      <c r="H608">
        <v>2</v>
      </c>
      <c r="I608" t="s">
        <v>694</v>
      </c>
      <c r="J608" t="s">
        <v>695</v>
      </c>
      <c r="K608" t="s">
        <v>696</v>
      </c>
      <c r="L608">
        <v>1368</v>
      </c>
      <c r="N608">
        <v>1011</v>
      </c>
      <c r="O608" t="s">
        <v>657</v>
      </c>
      <c r="P608" t="s">
        <v>657</v>
      </c>
      <c r="Q608">
        <v>1</v>
      </c>
      <c r="W608">
        <v>0</v>
      </c>
      <c r="X608">
        <v>874612079</v>
      </c>
      <c r="Y608">
        <f>(AT608*1.2)</f>
        <v>4.5599999999999995E-2</v>
      </c>
      <c r="AA608">
        <v>0</v>
      </c>
      <c r="AB608">
        <v>87.01</v>
      </c>
      <c r="AC608">
        <v>13.21</v>
      </c>
      <c r="AD608">
        <v>0</v>
      </c>
      <c r="AE608">
        <v>0</v>
      </c>
      <c r="AF608">
        <v>83.1</v>
      </c>
      <c r="AG608">
        <v>12.62</v>
      </c>
      <c r="AH608">
        <v>0</v>
      </c>
      <c r="AI608">
        <v>1</v>
      </c>
      <c r="AJ608">
        <v>1</v>
      </c>
      <c r="AK608">
        <v>1</v>
      </c>
      <c r="AL608">
        <v>1</v>
      </c>
      <c r="AM608">
        <v>-2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3.7999999999999999E-2</v>
      </c>
      <c r="AU608" t="s">
        <v>63</v>
      </c>
      <c r="AV608">
        <v>0</v>
      </c>
      <c r="AW608">
        <v>2</v>
      </c>
      <c r="AX608">
        <v>55932485</v>
      </c>
      <c r="AY608">
        <v>1</v>
      </c>
      <c r="AZ608">
        <v>0</v>
      </c>
      <c r="BA608">
        <v>702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f>ROUND(Y608*Source!I426*DO608,9)</f>
        <v>2.5896240000000001</v>
      </c>
      <c r="CX608">
        <f>ROUND(Y608*Source!I426,9)</f>
        <v>0.20519999999999999</v>
      </c>
      <c r="CY608">
        <f>AB608</f>
        <v>87.01</v>
      </c>
      <c r="CZ608">
        <f>AF608</f>
        <v>83.1</v>
      </c>
      <c r="DA608">
        <f>AJ608</f>
        <v>1</v>
      </c>
      <c r="DB608">
        <f>ROUND((ROUND(AT608*CZ608,2)*1.2),6)</f>
        <v>3.7919999999999998</v>
      </c>
      <c r="DC608">
        <f>ROUND((ROUND(AT608*AG608,2)*1.2),6)</f>
        <v>0.57599999999999996</v>
      </c>
      <c r="DD608" t="s">
        <v>3</v>
      </c>
      <c r="DE608" t="s">
        <v>3</v>
      </c>
      <c r="DF608">
        <f t="shared" si="285"/>
        <v>0</v>
      </c>
      <c r="DG608">
        <f t="shared" si="282"/>
        <v>17.05</v>
      </c>
      <c r="DH608">
        <f t="shared" si="283"/>
        <v>2.59</v>
      </c>
      <c r="DI608">
        <f t="shared" si="273"/>
        <v>0</v>
      </c>
      <c r="DJ608">
        <f>DG608</f>
        <v>17.05</v>
      </c>
      <c r="DK608">
        <v>0</v>
      </c>
      <c r="DL608" t="s">
        <v>658</v>
      </c>
      <c r="DM608">
        <v>0</v>
      </c>
      <c r="DN608" t="s">
        <v>653</v>
      </c>
      <c r="DO608">
        <v>12.62</v>
      </c>
    </row>
    <row r="609" spans="1:119" x14ac:dyDescent="0.2">
      <c r="A609">
        <f>ROW(Source!A426)</f>
        <v>426</v>
      </c>
      <c r="B609">
        <v>55929113</v>
      </c>
      <c r="C609">
        <v>55932483</v>
      </c>
      <c r="D609">
        <v>55490270</v>
      </c>
      <c r="E609">
        <v>1</v>
      </c>
      <c r="F609">
        <v>1</v>
      </c>
      <c r="G609">
        <v>1081</v>
      </c>
      <c r="H609">
        <v>2</v>
      </c>
      <c r="I609" t="s">
        <v>744</v>
      </c>
      <c r="J609" t="s">
        <v>745</v>
      </c>
      <c r="K609" t="s">
        <v>746</v>
      </c>
      <c r="L609">
        <v>1368</v>
      </c>
      <c r="N609">
        <v>1011</v>
      </c>
      <c r="O609" t="s">
        <v>657</v>
      </c>
      <c r="P609" t="s">
        <v>657</v>
      </c>
      <c r="Q609">
        <v>1</v>
      </c>
      <c r="W609">
        <v>0</v>
      </c>
      <c r="X609">
        <v>-1412866184</v>
      </c>
      <c r="Y609">
        <f>(AT609*1.2)</f>
        <v>0.24</v>
      </c>
      <c r="AA609">
        <v>0</v>
      </c>
      <c r="AB609">
        <v>0.44</v>
      </c>
      <c r="AC609">
        <v>0</v>
      </c>
      <c r="AD609">
        <v>0</v>
      </c>
      <c r="AE609">
        <v>0</v>
      </c>
      <c r="AF609">
        <v>0.42</v>
      </c>
      <c r="AG609">
        <v>0</v>
      </c>
      <c r="AH609">
        <v>0</v>
      </c>
      <c r="AI609">
        <v>1</v>
      </c>
      <c r="AJ609">
        <v>1</v>
      </c>
      <c r="AK609">
        <v>1</v>
      </c>
      <c r="AL609">
        <v>1</v>
      </c>
      <c r="AM609">
        <v>-2</v>
      </c>
      <c r="AN609">
        <v>0</v>
      </c>
      <c r="AO609">
        <v>1</v>
      </c>
      <c r="AP609">
        <v>1</v>
      </c>
      <c r="AQ609">
        <v>0</v>
      </c>
      <c r="AR609">
        <v>0</v>
      </c>
      <c r="AS609" t="s">
        <v>3</v>
      </c>
      <c r="AT609">
        <v>0.2</v>
      </c>
      <c r="AU609" t="s">
        <v>63</v>
      </c>
      <c r="AV609">
        <v>0</v>
      </c>
      <c r="AW609">
        <v>2</v>
      </c>
      <c r="AX609">
        <v>55932486</v>
      </c>
      <c r="AY609">
        <v>1</v>
      </c>
      <c r="AZ609">
        <v>0</v>
      </c>
      <c r="BA609">
        <v>703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f>ROUND(Y609*Source!I426*DO609,9)</f>
        <v>0</v>
      </c>
      <c r="CX609">
        <f>ROUND(Y609*Source!I426,9)</f>
        <v>1.08</v>
      </c>
      <c r="CY609">
        <f>AB609</f>
        <v>0.44</v>
      </c>
      <c r="CZ609">
        <f>AF609</f>
        <v>0.42</v>
      </c>
      <c r="DA609">
        <f>AJ609</f>
        <v>1</v>
      </c>
      <c r="DB609">
        <f>ROUND((ROUND(AT609*CZ609,2)*1.2),6)</f>
        <v>9.6000000000000002E-2</v>
      </c>
      <c r="DC609">
        <f>ROUND((ROUND(AT609*AG609,2)*1.2),6)</f>
        <v>0</v>
      </c>
      <c r="DD609" t="s">
        <v>3</v>
      </c>
      <c r="DE609" t="s">
        <v>3</v>
      </c>
      <c r="DF609">
        <f t="shared" si="285"/>
        <v>0</v>
      </c>
      <c r="DG609">
        <f t="shared" si="282"/>
        <v>0.45</v>
      </c>
      <c r="DH609">
        <f t="shared" si="283"/>
        <v>0</v>
      </c>
      <c r="DI609">
        <f t="shared" si="273"/>
        <v>0</v>
      </c>
      <c r="DJ609">
        <f>DG609</f>
        <v>0.45</v>
      </c>
      <c r="DK609">
        <v>0</v>
      </c>
      <c r="DL609" t="s">
        <v>3</v>
      </c>
      <c r="DM609">
        <v>0</v>
      </c>
      <c r="DN609" t="s">
        <v>3</v>
      </c>
      <c r="DO609">
        <v>0</v>
      </c>
    </row>
    <row r="610" spans="1:119" x14ac:dyDescent="0.2">
      <c r="A610">
        <f>ROW(Source!A426)</f>
        <v>426</v>
      </c>
      <c r="B610">
        <v>55929113</v>
      </c>
      <c r="C610">
        <v>55932483</v>
      </c>
      <c r="D610">
        <v>55490296</v>
      </c>
      <c r="E610">
        <v>1</v>
      </c>
      <c r="F610">
        <v>1</v>
      </c>
      <c r="G610">
        <v>1081</v>
      </c>
      <c r="H610">
        <v>2</v>
      </c>
      <c r="I610" t="s">
        <v>735</v>
      </c>
      <c r="J610" t="s">
        <v>736</v>
      </c>
      <c r="K610" t="s">
        <v>737</v>
      </c>
      <c r="L610">
        <v>1368</v>
      </c>
      <c r="N610">
        <v>1011</v>
      </c>
      <c r="O610" t="s">
        <v>657</v>
      </c>
      <c r="P610" t="s">
        <v>657</v>
      </c>
      <c r="Q610">
        <v>1</v>
      </c>
      <c r="W610">
        <v>0</v>
      </c>
      <c r="X610">
        <v>-643591644</v>
      </c>
      <c r="Y610">
        <f>(AT610*1.2)</f>
        <v>0.18</v>
      </c>
      <c r="AA610">
        <v>0</v>
      </c>
      <c r="AB610">
        <v>0.49</v>
      </c>
      <c r="AC610">
        <v>0</v>
      </c>
      <c r="AD610">
        <v>0</v>
      </c>
      <c r="AE610">
        <v>0</v>
      </c>
      <c r="AF610">
        <v>0.47</v>
      </c>
      <c r="AG610">
        <v>0</v>
      </c>
      <c r="AH610">
        <v>0</v>
      </c>
      <c r="AI610">
        <v>1</v>
      </c>
      <c r="AJ610">
        <v>1</v>
      </c>
      <c r="AK610">
        <v>1</v>
      </c>
      <c r="AL610">
        <v>1</v>
      </c>
      <c r="AM610">
        <v>-2</v>
      </c>
      <c r="AN610">
        <v>0</v>
      </c>
      <c r="AO610">
        <v>1</v>
      </c>
      <c r="AP610">
        <v>1</v>
      </c>
      <c r="AQ610">
        <v>0</v>
      </c>
      <c r="AR610">
        <v>0</v>
      </c>
      <c r="AS610" t="s">
        <v>3</v>
      </c>
      <c r="AT610">
        <v>0.15</v>
      </c>
      <c r="AU610" t="s">
        <v>63</v>
      </c>
      <c r="AV610">
        <v>0</v>
      </c>
      <c r="AW610">
        <v>2</v>
      </c>
      <c r="AX610">
        <v>55932487</v>
      </c>
      <c r="AY610">
        <v>1</v>
      </c>
      <c r="AZ610">
        <v>0</v>
      </c>
      <c r="BA610">
        <v>704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f>ROUND(Y610*Source!I426*DO610,9)</f>
        <v>0</v>
      </c>
      <c r="CX610">
        <f>ROUND(Y610*Source!I426,9)</f>
        <v>0.81</v>
      </c>
      <c r="CY610">
        <f>AB610</f>
        <v>0.49</v>
      </c>
      <c r="CZ610">
        <f>AF610</f>
        <v>0.47</v>
      </c>
      <c r="DA610">
        <f>AJ610</f>
        <v>1</v>
      </c>
      <c r="DB610">
        <f>ROUND((ROUND(AT610*CZ610,2)*1.2),6)</f>
        <v>8.4000000000000005E-2</v>
      </c>
      <c r="DC610">
        <f>ROUND((ROUND(AT610*AG610,2)*1.2),6)</f>
        <v>0</v>
      </c>
      <c r="DD610" t="s">
        <v>3</v>
      </c>
      <c r="DE610" t="s">
        <v>3</v>
      </c>
      <c r="DF610">
        <f t="shared" si="285"/>
        <v>0</v>
      </c>
      <c r="DG610">
        <f t="shared" si="282"/>
        <v>0.38</v>
      </c>
      <c r="DH610">
        <f t="shared" si="283"/>
        <v>0</v>
      </c>
      <c r="DI610">
        <f t="shared" si="273"/>
        <v>0</v>
      </c>
      <c r="DJ610">
        <f>DG610</f>
        <v>0.38</v>
      </c>
      <c r="DK610">
        <v>0</v>
      </c>
      <c r="DL610" t="s">
        <v>3</v>
      </c>
      <c r="DM610">
        <v>0</v>
      </c>
      <c r="DN610" t="s">
        <v>3</v>
      </c>
      <c r="DO610">
        <v>0</v>
      </c>
    </row>
    <row r="611" spans="1:119" x14ac:dyDescent="0.2">
      <c r="A611">
        <f>ROW(Source!A426)</f>
        <v>426</v>
      </c>
      <c r="B611">
        <v>55929113</v>
      </c>
      <c r="C611">
        <v>55932483</v>
      </c>
      <c r="D611">
        <v>55489510</v>
      </c>
      <c r="E611">
        <v>1</v>
      </c>
      <c r="F611">
        <v>1</v>
      </c>
      <c r="G611">
        <v>1081</v>
      </c>
      <c r="H611">
        <v>2</v>
      </c>
      <c r="I611" t="s">
        <v>747</v>
      </c>
      <c r="J611" t="s">
        <v>748</v>
      </c>
      <c r="K611" t="s">
        <v>749</v>
      </c>
      <c r="L611">
        <v>1368</v>
      </c>
      <c r="N611">
        <v>1011</v>
      </c>
      <c r="O611" t="s">
        <v>657</v>
      </c>
      <c r="P611" t="s">
        <v>657</v>
      </c>
      <c r="Q611">
        <v>1</v>
      </c>
      <c r="W611">
        <v>0</v>
      </c>
      <c r="X611">
        <v>1364481760</v>
      </c>
      <c r="Y611">
        <f>(AT611*1.2)</f>
        <v>5.3999999999999999E-2</v>
      </c>
      <c r="AA611">
        <v>0</v>
      </c>
      <c r="AB611">
        <v>56.43</v>
      </c>
      <c r="AC611">
        <v>13.21</v>
      </c>
      <c r="AD611">
        <v>0</v>
      </c>
      <c r="AE611">
        <v>0</v>
      </c>
      <c r="AF611">
        <v>53.9</v>
      </c>
      <c r="AG611">
        <v>12.62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-2</v>
      </c>
      <c r="AN611">
        <v>0</v>
      </c>
      <c r="AO611">
        <v>1</v>
      </c>
      <c r="AP611">
        <v>1</v>
      </c>
      <c r="AQ611">
        <v>0</v>
      </c>
      <c r="AR611">
        <v>0</v>
      </c>
      <c r="AS611" t="s">
        <v>3</v>
      </c>
      <c r="AT611">
        <v>4.4999999999999998E-2</v>
      </c>
      <c r="AU611" t="s">
        <v>63</v>
      </c>
      <c r="AV611">
        <v>0</v>
      </c>
      <c r="AW611">
        <v>2</v>
      </c>
      <c r="AX611">
        <v>55932488</v>
      </c>
      <c r="AY611">
        <v>1</v>
      </c>
      <c r="AZ611">
        <v>0</v>
      </c>
      <c r="BA611">
        <v>705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V611">
        <v>0</v>
      </c>
      <c r="CW611">
        <f>ROUND(Y611*Source!I426*DO611,9)</f>
        <v>3.0666600000000002</v>
      </c>
      <c r="CX611">
        <f>ROUND(Y611*Source!I426,9)</f>
        <v>0.24299999999999999</v>
      </c>
      <c r="CY611">
        <f>AB611</f>
        <v>56.43</v>
      </c>
      <c r="CZ611">
        <f>AF611</f>
        <v>53.9</v>
      </c>
      <c r="DA611">
        <f>AJ611</f>
        <v>1</v>
      </c>
      <c r="DB611">
        <f>ROUND((ROUND(AT611*CZ611,2)*1.2),6)</f>
        <v>2.9159999999999999</v>
      </c>
      <c r="DC611">
        <f>ROUND((ROUND(AT611*AG611,2)*1.2),6)</f>
        <v>0.68400000000000005</v>
      </c>
      <c r="DD611" t="s">
        <v>3</v>
      </c>
      <c r="DE611" t="s">
        <v>3</v>
      </c>
      <c r="DF611">
        <f t="shared" si="285"/>
        <v>0</v>
      </c>
      <c r="DG611">
        <f t="shared" si="282"/>
        <v>13.1</v>
      </c>
      <c r="DH611">
        <f t="shared" si="283"/>
        <v>3.07</v>
      </c>
      <c r="DI611">
        <f t="shared" si="273"/>
        <v>0</v>
      </c>
      <c r="DJ611">
        <f>DG611</f>
        <v>13.1</v>
      </c>
      <c r="DK611">
        <v>0</v>
      </c>
      <c r="DL611" t="s">
        <v>658</v>
      </c>
      <c r="DM611">
        <v>0</v>
      </c>
      <c r="DN611" t="s">
        <v>653</v>
      </c>
      <c r="DO611">
        <v>12.62</v>
      </c>
    </row>
    <row r="612" spans="1:119" x14ac:dyDescent="0.2">
      <c r="A612">
        <f>ROW(Source!A426)</f>
        <v>426</v>
      </c>
      <c r="B612">
        <v>55929113</v>
      </c>
      <c r="C612">
        <v>55932483</v>
      </c>
      <c r="D612">
        <v>55459234</v>
      </c>
      <c r="E612">
        <v>1</v>
      </c>
      <c r="F612">
        <v>1</v>
      </c>
      <c r="G612">
        <v>1081</v>
      </c>
      <c r="H612">
        <v>3</v>
      </c>
      <c r="I612" t="s">
        <v>706</v>
      </c>
      <c r="J612" t="s">
        <v>707</v>
      </c>
      <c r="K612" t="s">
        <v>708</v>
      </c>
      <c r="L612">
        <v>1346</v>
      </c>
      <c r="N612">
        <v>1009</v>
      </c>
      <c r="O612" t="s">
        <v>175</v>
      </c>
      <c r="P612" t="s">
        <v>175</v>
      </c>
      <c r="Q612">
        <v>1</v>
      </c>
      <c r="W612">
        <v>0</v>
      </c>
      <c r="X612">
        <v>1343467368</v>
      </c>
      <c r="Y612">
        <f>(AT612*1)</f>
        <v>3.3999999999999998E-3</v>
      </c>
      <c r="AA612">
        <v>1.61</v>
      </c>
      <c r="AB612">
        <v>0</v>
      </c>
      <c r="AC612">
        <v>0</v>
      </c>
      <c r="AD612">
        <v>0</v>
      </c>
      <c r="AE612">
        <v>1.61</v>
      </c>
      <c r="AF612">
        <v>0</v>
      </c>
      <c r="AG612">
        <v>0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-2</v>
      </c>
      <c r="AN612">
        <v>0</v>
      </c>
      <c r="AO612">
        <v>1</v>
      </c>
      <c r="AP612">
        <v>1</v>
      </c>
      <c r="AQ612">
        <v>0</v>
      </c>
      <c r="AR612">
        <v>0</v>
      </c>
      <c r="AS612" t="s">
        <v>3</v>
      </c>
      <c r="AT612">
        <v>3.3999999999999998E-3</v>
      </c>
      <c r="AU612" t="s">
        <v>62</v>
      </c>
      <c r="AV612">
        <v>0</v>
      </c>
      <c r="AW612">
        <v>2</v>
      </c>
      <c r="AX612">
        <v>55932489</v>
      </c>
      <c r="AY612">
        <v>1</v>
      </c>
      <c r="AZ612">
        <v>0</v>
      </c>
      <c r="BA612">
        <v>706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V612">
        <v>0</v>
      </c>
      <c r="CW612">
        <v>0</v>
      </c>
      <c r="CX612">
        <f>ROUND(Y612*Source!I426,9)</f>
        <v>1.5299999999999999E-2</v>
      </c>
      <c r="CY612">
        <f t="shared" ref="CY612:CY618" si="286">AA612</f>
        <v>1.61</v>
      </c>
      <c r="CZ612">
        <f t="shared" ref="CZ612:CZ618" si="287">AE612</f>
        <v>1.61</v>
      </c>
      <c r="DA612">
        <f t="shared" ref="DA612:DA618" si="288">AI612</f>
        <v>1</v>
      </c>
      <c r="DB612">
        <f>ROUND((ROUND(AT612*CZ612,2)*1),6)</f>
        <v>0.01</v>
      </c>
      <c r="DC612">
        <f>ROUND((ROUND(AT612*AG612,2)*1),6)</f>
        <v>0</v>
      </c>
      <c r="DD612" t="s">
        <v>3</v>
      </c>
      <c r="DE612" t="s">
        <v>3</v>
      </c>
      <c r="DF612">
        <f t="shared" si="285"/>
        <v>0.02</v>
      </c>
      <c r="DG612">
        <f t="shared" si="282"/>
        <v>0</v>
      </c>
      <c r="DH612">
        <f t="shared" si="283"/>
        <v>0</v>
      </c>
      <c r="DI612">
        <f t="shared" si="273"/>
        <v>0</v>
      </c>
      <c r="DJ612">
        <f t="shared" ref="DJ612:DJ618" si="289">DF612</f>
        <v>0.02</v>
      </c>
      <c r="DK612">
        <v>0</v>
      </c>
      <c r="DL612" t="s">
        <v>3</v>
      </c>
      <c r="DM612">
        <v>0</v>
      </c>
      <c r="DN612" t="s">
        <v>3</v>
      </c>
      <c r="DO612">
        <v>0</v>
      </c>
    </row>
    <row r="613" spans="1:119" x14ac:dyDescent="0.2">
      <c r="A613">
        <f>ROW(Source!A426)</f>
        <v>426</v>
      </c>
      <c r="B613">
        <v>55929113</v>
      </c>
      <c r="C613">
        <v>55932483</v>
      </c>
      <c r="D613">
        <v>55466001</v>
      </c>
      <c r="E613">
        <v>1</v>
      </c>
      <c r="F613">
        <v>1</v>
      </c>
      <c r="G613">
        <v>1081</v>
      </c>
      <c r="H613">
        <v>3</v>
      </c>
      <c r="I613" t="s">
        <v>568</v>
      </c>
      <c r="J613" t="s">
        <v>570</v>
      </c>
      <c r="K613" t="s">
        <v>569</v>
      </c>
      <c r="L613">
        <v>1348</v>
      </c>
      <c r="N613">
        <v>1009</v>
      </c>
      <c r="O613" t="s">
        <v>538</v>
      </c>
      <c r="P613" t="s">
        <v>538</v>
      </c>
      <c r="Q613">
        <v>1000</v>
      </c>
      <c r="W613">
        <v>0</v>
      </c>
      <c r="X613">
        <v>-1473174696</v>
      </c>
      <c r="Y613">
        <f>AT613</f>
        <v>8.6E-3</v>
      </c>
      <c r="AA613">
        <v>33827.69</v>
      </c>
      <c r="AB613">
        <v>0</v>
      </c>
      <c r="AC613">
        <v>0</v>
      </c>
      <c r="AD613">
        <v>0</v>
      </c>
      <c r="AE613">
        <v>33827.69</v>
      </c>
      <c r="AF613">
        <v>0</v>
      </c>
      <c r="AG613">
        <v>0</v>
      </c>
      <c r="AH613">
        <v>0</v>
      </c>
      <c r="AI613">
        <v>1</v>
      </c>
      <c r="AJ613">
        <v>1</v>
      </c>
      <c r="AK613">
        <v>1</v>
      </c>
      <c r="AL613">
        <v>1</v>
      </c>
      <c r="AM613">
        <v>0</v>
      </c>
      <c r="AN613">
        <v>0</v>
      </c>
      <c r="AO613">
        <v>0</v>
      </c>
      <c r="AP613">
        <v>1</v>
      </c>
      <c r="AQ613">
        <v>0</v>
      </c>
      <c r="AR613">
        <v>0</v>
      </c>
      <c r="AS613" t="s">
        <v>3</v>
      </c>
      <c r="AT613">
        <v>8.6E-3</v>
      </c>
      <c r="AU613" t="s">
        <v>3</v>
      </c>
      <c r="AV613">
        <v>0</v>
      </c>
      <c r="AW613">
        <v>1</v>
      </c>
      <c r="AX613">
        <v>-1</v>
      </c>
      <c r="AY613">
        <v>0</v>
      </c>
      <c r="AZ613">
        <v>0</v>
      </c>
      <c r="BA613" t="s">
        <v>3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v>0</v>
      </c>
      <c r="CX613">
        <f>ROUND(Y613*Source!I426,9)</f>
        <v>3.8699999999999998E-2</v>
      </c>
      <c r="CY613">
        <f t="shared" si="286"/>
        <v>33827.69</v>
      </c>
      <c r="CZ613">
        <f t="shared" si="287"/>
        <v>33827.69</v>
      </c>
      <c r="DA613">
        <f t="shared" si="288"/>
        <v>1</v>
      </c>
      <c r="DB613">
        <f>ROUND(ROUND(AT613*CZ613,2),6)</f>
        <v>290.92</v>
      </c>
      <c r="DC613">
        <f>ROUND(ROUND(AT613*AG613,2),6)</f>
        <v>0</v>
      </c>
      <c r="DD613" t="s">
        <v>3</v>
      </c>
      <c r="DE613" t="s">
        <v>3</v>
      </c>
      <c r="DF613">
        <f t="shared" si="285"/>
        <v>1309.1300000000001</v>
      </c>
      <c r="DG613">
        <f t="shared" si="282"/>
        <v>0</v>
      </c>
      <c r="DH613">
        <f t="shared" si="283"/>
        <v>0</v>
      </c>
      <c r="DI613">
        <f t="shared" si="273"/>
        <v>0</v>
      </c>
      <c r="DJ613">
        <f t="shared" si="289"/>
        <v>1309.1300000000001</v>
      </c>
      <c r="DK613">
        <v>0</v>
      </c>
      <c r="DL613" t="s">
        <v>3</v>
      </c>
      <c r="DM613">
        <v>0</v>
      </c>
      <c r="DN613" t="s">
        <v>3</v>
      </c>
      <c r="DO613">
        <v>0</v>
      </c>
    </row>
    <row r="614" spans="1:119" x14ac:dyDescent="0.2">
      <c r="A614">
        <f>ROW(Source!A426)</f>
        <v>426</v>
      </c>
      <c r="B614">
        <v>55929113</v>
      </c>
      <c r="C614">
        <v>55932483</v>
      </c>
      <c r="D614">
        <v>55466158</v>
      </c>
      <c r="E614">
        <v>1</v>
      </c>
      <c r="F614">
        <v>1</v>
      </c>
      <c r="G614">
        <v>1081</v>
      </c>
      <c r="H614">
        <v>3</v>
      </c>
      <c r="I614" t="s">
        <v>750</v>
      </c>
      <c r="J614" t="s">
        <v>751</v>
      </c>
      <c r="K614" t="s">
        <v>752</v>
      </c>
      <c r="L614">
        <v>1354</v>
      </c>
      <c r="N614">
        <v>1010</v>
      </c>
      <c r="O614" t="s">
        <v>268</v>
      </c>
      <c r="P614" t="s">
        <v>268</v>
      </c>
      <c r="Q614">
        <v>1</v>
      </c>
      <c r="W614">
        <v>0</v>
      </c>
      <c r="X614">
        <v>-400075818</v>
      </c>
      <c r="Y614">
        <f>(AT614*1)</f>
        <v>0.15</v>
      </c>
      <c r="AA614">
        <v>48.47</v>
      </c>
      <c r="AB614">
        <v>0</v>
      </c>
      <c r="AC614">
        <v>0</v>
      </c>
      <c r="AD614">
        <v>0</v>
      </c>
      <c r="AE614">
        <v>48.47</v>
      </c>
      <c r="AF614">
        <v>0</v>
      </c>
      <c r="AG614">
        <v>0</v>
      </c>
      <c r="AH614">
        <v>0</v>
      </c>
      <c r="AI614">
        <v>1</v>
      </c>
      <c r="AJ614">
        <v>1</v>
      </c>
      <c r="AK614">
        <v>1</v>
      </c>
      <c r="AL614">
        <v>1</v>
      </c>
      <c r="AM614">
        <v>-2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0.15</v>
      </c>
      <c r="AU614" t="s">
        <v>62</v>
      </c>
      <c r="AV614">
        <v>0</v>
      </c>
      <c r="AW614">
        <v>2</v>
      </c>
      <c r="AX614">
        <v>55932490</v>
      </c>
      <c r="AY614">
        <v>1</v>
      </c>
      <c r="AZ614">
        <v>0</v>
      </c>
      <c r="BA614">
        <v>707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v>0</v>
      </c>
      <c r="CX614">
        <f>ROUND(Y614*Source!I426,9)</f>
        <v>0.67500000000000004</v>
      </c>
      <c r="CY614">
        <f t="shared" si="286"/>
        <v>48.47</v>
      </c>
      <c r="CZ614">
        <f t="shared" si="287"/>
        <v>48.47</v>
      </c>
      <c r="DA614">
        <f t="shared" si="288"/>
        <v>1</v>
      </c>
      <c r="DB614">
        <f>ROUND((ROUND(AT614*CZ614,2)*1),6)</f>
        <v>7.27</v>
      </c>
      <c r="DC614">
        <f>ROUND((ROUND(AT614*AG614,2)*1),6)</f>
        <v>0</v>
      </c>
      <c r="DD614" t="s">
        <v>3</v>
      </c>
      <c r="DE614" t="s">
        <v>3</v>
      </c>
      <c r="DF614">
        <f t="shared" si="285"/>
        <v>32.72</v>
      </c>
      <c r="DG614">
        <f t="shared" si="282"/>
        <v>0</v>
      </c>
      <c r="DH614">
        <f t="shared" si="283"/>
        <v>0</v>
      </c>
      <c r="DI614">
        <f t="shared" si="273"/>
        <v>0</v>
      </c>
      <c r="DJ614">
        <f t="shared" si="289"/>
        <v>32.72</v>
      </c>
      <c r="DK614">
        <v>0</v>
      </c>
      <c r="DL614" t="s">
        <v>3</v>
      </c>
      <c r="DM614">
        <v>0</v>
      </c>
      <c r="DN614" t="s">
        <v>3</v>
      </c>
      <c r="DO614">
        <v>0</v>
      </c>
    </row>
    <row r="615" spans="1:119" x14ac:dyDescent="0.2">
      <c r="A615">
        <f>ROW(Source!A426)</f>
        <v>426</v>
      </c>
      <c r="B615">
        <v>55929113</v>
      </c>
      <c r="C615">
        <v>55932483</v>
      </c>
      <c r="D615">
        <v>55459835</v>
      </c>
      <c r="E615">
        <v>1</v>
      </c>
      <c r="F615">
        <v>1</v>
      </c>
      <c r="G615">
        <v>1081</v>
      </c>
      <c r="H615">
        <v>3</v>
      </c>
      <c r="I615" t="s">
        <v>753</v>
      </c>
      <c r="J615" t="s">
        <v>754</v>
      </c>
      <c r="K615" t="s">
        <v>755</v>
      </c>
      <c r="L615">
        <v>1348</v>
      </c>
      <c r="N615">
        <v>1009</v>
      </c>
      <c r="O615" t="s">
        <v>538</v>
      </c>
      <c r="P615" t="s">
        <v>538</v>
      </c>
      <c r="Q615">
        <v>1000</v>
      </c>
      <c r="W615">
        <v>0</v>
      </c>
      <c r="X615">
        <v>-1860917919</v>
      </c>
      <c r="Y615">
        <f>(AT615*1)</f>
        <v>9.0000000000000002E-6</v>
      </c>
      <c r="AA615">
        <v>12521.99</v>
      </c>
      <c r="AB615">
        <v>0</v>
      </c>
      <c r="AC615">
        <v>0</v>
      </c>
      <c r="AD615">
        <v>0</v>
      </c>
      <c r="AE615">
        <v>12521.99</v>
      </c>
      <c r="AF615">
        <v>0</v>
      </c>
      <c r="AG615">
        <v>0</v>
      </c>
      <c r="AH615">
        <v>0</v>
      </c>
      <c r="AI615">
        <v>1</v>
      </c>
      <c r="AJ615">
        <v>1</v>
      </c>
      <c r="AK615">
        <v>1</v>
      </c>
      <c r="AL615">
        <v>1</v>
      </c>
      <c r="AM615">
        <v>-2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9.0000000000000002E-6</v>
      </c>
      <c r="AU615" t="s">
        <v>62</v>
      </c>
      <c r="AV615">
        <v>0</v>
      </c>
      <c r="AW615">
        <v>2</v>
      </c>
      <c r="AX615">
        <v>55932491</v>
      </c>
      <c r="AY615">
        <v>1</v>
      </c>
      <c r="AZ615">
        <v>0</v>
      </c>
      <c r="BA615">
        <v>708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v>0</v>
      </c>
      <c r="CX615">
        <f>ROUND(Y615*Source!I426,9)</f>
        <v>4.0500000000000002E-5</v>
      </c>
      <c r="CY615">
        <f t="shared" si="286"/>
        <v>12521.99</v>
      </c>
      <c r="CZ615">
        <f t="shared" si="287"/>
        <v>12521.99</v>
      </c>
      <c r="DA615">
        <f t="shared" si="288"/>
        <v>1</v>
      </c>
      <c r="DB615">
        <f>ROUND((ROUND(AT615*CZ615,2)*1),6)</f>
        <v>0.11</v>
      </c>
      <c r="DC615">
        <f>ROUND((ROUND(AT615*AG615,2)*1),6)</f>
        <v>0</v>
      </c>
      <c r="DD615" t="s">
        <v>3</v>
      </c>
      <c r="DE615" t="s">
        <v>3</v>
      </c>
      <c r="DF615">
        <f t="shared" si="285"/>
        <v>0.51</v>
      </c>
      <c r="DG615">
        <f t="shared" si="282"/>
        <v>0</v>
      </c>
      <c r="DH615">
        <f t="shared" si="283"/>
        <v>0</v>
      </c>
      <c r="DI615">
        <f t="shared" si="273"/>
        <v>0</v>
      </c>
      <c r="DJ615">
        <f t="shared" si="289"/>
        <v>0.51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">
      <c r="A616">
        <f>ROW(Source!A426)</f>
        <v>426</v>
      </c>
      <c r="B616">
        <v>55929113</v>
      </c>
      <c r="C616">
        <v>55932483</v>
      </c>
      <c r="D616">
        <v>55482845</v>
      </c>
      <c r="E616">
        <v>1</v>
      </c>
      <c r="F616">
        <v>1</v>
      </c>
      <c r="G616">
        <v>1081</v>
      </c>
      <c r="H616">
        <v>3</v>
      </c>
      <c r="I616" t="s">
        <v>574</v>
      </c>
      <c r="J616" t="s">
        <v>576</v>
      </c>
      <c r="K616" t="s">
        <v>575</v>
      </c>
      <c r="L616">
        <v>1354</v>
      </c>
      <c r="N616">
        <v>1010</v>
      </c>
      <c r="O616" t="s">
        <v>268</v>
      </c>
      <c r="P616" t="s">
        <v>268</v>
      </c>
      <c r="Q616">
        <v>1</v>
      </c>
      <c r="W616">
        <v>0</v>
      </c>
      <c r="X616">
        <v>-1240575696</v>
      </c>
      <c r="Y616">
        <f>AT616</f>
        <v>34</v>
      </c>
      <c r="AA616">
        <v>768.53</v>
      </c>
      <c r="AB616">
        <v>0</v>
      </c>
      <c r="AC616">
        <v>0</v>
      </c>
      <c r="AD616">
        <v>0</v>
      </c>
      <c r="AE616">
        <v>768.53</v>
      </c>
      <c r="AF616">
        <v>0</v>
      </c>
      <c r="AG616">
        <v>0</v>
      </c>
      <c r="AH616">
        <v>0</v>
      </c>
      <c r="AI616">
        <v>1</v>
      </c>
      <c r="AJ616">
        <v>1</v>
      </c>
      <c r="AK616">
        <v>1</v>
      </c>
      <c r="AL616">
        <v>1</v>
      </c>
      <c r="AM616">
        <v>0</v>
      </c>
      <c r="AN616">
        <v>0</v>
      </c>
      <c r="AO616">
        <v>0</v>
      </c>
      <c r="AP616">
        <v>1</v>
      </c>
      <c r="AQ616">
        <v>0</v>
      </c>
      <c r="AR616">
        <v>0</v>
      </c>
      <c r="AS616" t="s">
        <v>3</v>
      </c>
      <c r="AT616">
        <v>34</v>
      </c>
      <c r="AU616" t="s">
        <v>3</v>
      </c>
      <c r="AV616">
        <v>0</v>
      </c>
      <c r="AW616">
        <v>1</v>
      </c>
      <c r="AX616">
        <v>-1</v>
      </c>
      <c r="AY616">
        <v>0</v>
      </c>
      <c r="AZ616">
        <v>0</v>
      </c>
      <c r="BA616" t="s">
        <v>3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v>0</v>
      </c>
      <c r="CX616">
        <f>ROUND(Y616*Source!I426,9)</f>
        <v>153</v>
      </c>
      <c r="CY616">
        <f t="shared" si="286"/>
        <v>768.53</v>
      </c>
      <c r="CZ616">
        <f t="shared" si="287"/>
        <v>768.53</v>
      </c>
      <c r="DA616">
        <f t="shared" si="288"/>
        <v>1</v>
      </c>
      <c r="DB616">
        <f>ROUND(ROUND(AT616*CZ616,2),6)</f>
        <v>26130.02</v>
      </c>
      <c r="DC616">
        <f>ROUND(ROUND(AT616*AG616,2),6)</f>
        <v>0</v>
      </c>
      <c r="DD616" t="s">
        <v>3</v>
      </c>
      <c r="DE616" t="s">
        <v>3</v>
      </c>
      <c r="DF616">
        <f t="shared" si="285"/>
        <v>117585.09</v>
      </c>
      <c r="DG616">
        <f t="shared" si="282"/>
        <v>0</v>
      </c>
      <c r="DH616">
        <f t="shared" si="283"/>
        <v>0</v>
      </c>
      <c r="DI616">
        <f t="shared" si="273"/>
        <v>0</v>
      </c>
      <c r="DJ616">
        <f t="shared" si="289"/>
        <v>117585.09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">
      <c r="A617">
        <f>ROW(Source!A426)</f>
        <v>426</v>
      </c>
      <c r="B617">
        <v>55929113</v>
      </c>
      <c r="C617">
        <v>55932483</v>
      </c>
      <c r="D617">
        <v>55469257</v>
      </c>
      <c r="E617">
        <v>1</v>
      </c>
      <c r="F617">
        <v>1</v>
      </c>
      <c r="G617">
        <v>1081</v>
      </c>
      <c r="H617">
        <v>3</v>
      </c>
      <c r="I617" t="s">
        <v>759</v>
      </c>
      <c r="J617" t="s">
        <v>760</v>
      </c>
      <c r="K617" t="s">
        <v>761</v>
      </c>
      <c r="L617">
        <v>1354</v>
      </c>
      <c r="N617">
        <v>1010</v>
      </c>
      <c r="O617" t="s">
        <v>268</v>
      </c>
      <c r="P617" t="s">
        <v>268</v>
      </c>
      <c r="Q617">
        <v>1</v>
      </c>
      <c r="W617">
        <v>0</v>
      </c>
      <c r="X617">
        <v>-1299121008</v>
      </c>
      <c r="Y617">
        <f>(AT617*1)</f>
        <v>9.9000000000000005E-2</v>
      </c>
      <c r="AA617">
        <v>42.43</v>
      </c>
      <c r="AB617">
        <v>0</v>
      </c>
      <c r="AC617">
        <v>0</v>
      </c>
      <c r="AD617">
        <v>0</v>
      </c>
      <c r="AE617">
        <v>42.43</v>
      </c>
      <c r="AF617">
        <v>0</v>
      </c>
      <c r="AG617">
        <v>0</v>
      </c>
      <c r="AH617">
        <v>0</v>
      </c>
      <c r="AI617">
        <v>1</v>
      </c>
      <c r="AJ617">
        <v>1</v>
      </c>
      <c r="AK617">
        <v>1</v>
      </c>
      <c r="AL617">
        <v>1</v>
      </c>
      <c r="AM617">
        <v>-2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9.9000000000000005E-2</v>
      </c>
      <c r="AU617" t="s">
        <v>62</v>
      </c>
      <c r="AV617">
        <v>0</v>
      </c>
      <c r="AW617">
        <v>2</v>
      </c>
      <c r="AX617">
        <v>55932492</v>
      </c>
      <c r="AY617">
        <v>1</v>
      </c>
      <c r="AZ617">
        <v>0</v>
      </c>
      <c r="BA617">
        <v>709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V617">
        <v>0</v>
      </c>
      <c r="CW617">
        <v>0</v>
      </c>
      <c r="CX617">
        <f>ROUND(Y617*Source!I426,9)</f>
        <v>0.44550000000000001</v>
      </c>
      <c r="CY617">
        <f t="shared" si="286"/>
        <v>42.43</v>
      </c>
      <c r="CZ617">
        <f t="shared" si="287"/>
        <v>42.43</v>
      </c>
      <c r="DA617">
        <f t="shared" si="288"/>
        <v>1</v>
      </c>
      <c r="DB617">
        <f>ROUND((ROUND(AT617*CZ617,2)*1),6)</f>
        <v>4.2</v>
      </c>
      <c r="DC617">
        <f>ROUND((ROUND(AT617*AG617,2)*1),6)</f>
        <v>0</v>
      </c>
      <c r="DD617" t="s">
        <v>3</v>
      </c>
      <c r="DE617" t="s">
        <v>3</v>
      </c>
      <c r="DF617">
        <f t="shared" si="285"/>
        <v>18.899999999999999</v>
      </c>
      <c r="DG617">
        <f t="shared" si="282"/>
        <v>0</v>
      </c>
      <c r="DH617">
        <f t="shared" si="283"/>
        <v>0</v>
      </c>
      <c r="DI617">
        <f t="shared" si="273"/>
        <v>0</v>
      </c>
      <c r="DJ617">
        <f t="shared" si="289"/>
        <v>18.899999999999999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">
      <c r="A618">
        <f>ROW(Source!A426)</f>
        <v>426</v>
      </c>
      <c r="B618">
        <v>55929113</v>
      </c>
      <c r="C618">
        <v>55932483</v>
      </c>
      <c r="D618">
        <v>55469222</v>
      </c>
      <c r="E618">
        <v>1</v>
      </c>
      <c r="F618">
        <v>1</v>
      </c>
      <c r="G618">
        <v>1081</v>
      </c>
      <c r="H618">
        <v>3</v>
      </c>
      <c r="I618" t="s">
        <v>756</v>
      </c>
      <c r="J618" t="s">
        <v>757</v>
      </c>
      <c r="K618" t="s">
        <v>758</v>
      </c>
      <c r="L618">
        <v>1354</v>
      </c>
      <c r="N618">
        <v>1010</v>
      </c>
      <c r="O618" t="s">
        <v>268</v>
      </c>
      <c r="P618" t="s">
        <v>268</v>
      </c>
      <c r="Q618">
        <v>1</v>
      </c>
      <c r="W618">
        <v>0</v>
      </c>
      <c r="X618">
        <v>-1452932200</v>
      </c>
      <c r="Y618">
        <f>(AT618*1)</f>
        <v>1.1180000000000001</v>
      </c>
      <c r="AA618">
        <v>4.3600000000000003</v>
      </c>
      <c r="AB618">
        <v>0</v>
      </c>
      <c r="AC618">
        <v>0</v>
      </c>
      <c r="AD618">
        <v>0</v>
      </c>
      <c r="AE618">
        <v>4.3600000000000003</v>
      </c>
      <c r="AF618">
        <v>0</v>
      </c>
      <c r="AG618">
        <v>0</v>
      </c>
      <c r="AH618">
        <v>0</v>
      </c>
      <c r="AI618">
        <v>1</v>
      </c>
      <c r="AJ618">
        <v>1</v>
      </c>
      <c r="AK618">
        <v>1</v>
      </c>
      <c r="AL618">
        <v>1</v>
      </c>
      <c r="AM618">
        <v>-2</v>
      </c>
      <c r="AN618">
        <v>0</v>
      </c>
      <c r="AO618">
        <v>1</v>
      </c>
      <c r="AP618">
        <v>1</v>
      </c>
      <c r="AQ618">
        <v>0</v>
      </c>
      <c r="AR618">
        <v>0</v>
      </c>
      <c r="AS618" t="s">
        <v>3</v>
      </c>
      <c r="AT618">
        <v>1.1180000000000001</v>
      </c>
      <c r="AU618" t="s">
        <v>62</v>
      </c>
      <c r="AV618">
        <v>0</v>
      </c>
      <c r="AW618">
        <v>2</v>
      </c>
      <c r="AX618">
        <v>55932493</v>
      </c>
      <c r="AY618">
        <v>1</v>
      </c>
      <c r="AZ618">
        <v>0</v>
      </c>
      <c r="BA618">
        <v>710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v>0</v>
      </c>
      <c r="CX618">
        <f>ROUND(Y618*Source!I426,9)</f>
        <v>5.0309999999999997</v>
      </c>
      <c r="CY618">
        <f t="shared" si="286"/>
        <v>4.3600000000000003</v>
      </c>
      <c r="CZ618">
        <f t="shared" si="287"/>
        <v>4.3600000000000003</v>
      </c>
      <c r="DA618">
        <f t="shared" si="288"/>
        <v>1</v>
      </c>
      <c r="DB618">
        <f>ROUND((ROUND(AT618*CZ618,2)*1),6)</f>
        <v>4.87</v>
      </c>
      <c r="DC618">
        <f>ROUND((ROUND(AT618*AG618,2)*1),6)</f>
        <v>0</v>
      </c>
      <c r="DD618" t="s">
        <v>3</v>
      </c>
      <c r="DE618" t="s">
        <v>3</v>
      </c>
      <c r="DF618">
        <f t="shared" si="285"/>
        <v>21.94</v>
      </c>
      <c r="DG618">
        <f t="shared" si="282"/>
        <v>0</v>
      </c>
      <c r="DH618">
        <f t="shared" si="283"/>
        <v>0</v>
      </c>
      <c r="DI618">
        <f t="shared" si="273"/>
        <v>0</v>
      </c>
      <c r="DJ618">
        <f t="shared" si="289"/>
        <v>21.94</v>
      </c>
      <c r="DK618">
        <v>0</v>
      </c>
      <c r="DL618" t="s">
        <v>3</v>
      </c>
      <c r="DM618">
        <v>0</v>
      </c>
      <c r="DN618" t="s">
        <v>3</v>
      </c>
      <c r="DO618">
        <v>0</v>
      </c>
    </row>
    <row r="619" spans="1:119" x14ac:dyDescent="0.2">
      <c r="A619">
        <f>ROW(Source!A427)</f>
        <v>427</v>
      </c>
      <c r="B619">
        <v>55929115</v>
      </c>
      <c r="C619">
        <v>55932483</v>
      </c>
      <c r="D619">
        <v>55424304</v>
      </c>
      <c r="E619">
        <v>1081</v>
      </c>
      <c r="F619">
        <v>1</v>
      </c>
      <c r="G619">
        <v>1081</v>
      </c>
      <c r="H619">
        <v>1</v>
      </c>
      <c r="I619" t="s">
        <v>651</v>
      </c>
      <c r="J619" t="s">
        <v>3</v>
      </c>
      <c r="K619" t="s">
        <v>652</v>
      </c>
      <c r="L619">
        <v>1191</v>
      </c>
      <c r="N619">
        <v>1013</v>
      </c>
      <c r="O619" t="s">
        <v>653</v>
      </c>
      <c r="P619" t="s">
        <v>653</v>
      </c>
      <c r="Q619">
        <v>1</v>
      </c>
      <c r="W619">
        <v>0</v>
      </c>
      <c r="X619">
        <v>476480486</v>
      </c>
      <c r="Y619">
        <f>(AT619*1.2)</f>
        <v>8.7239999999999984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1</v>
      </c>
      <c r="AK619">
        <v>1</v>
      </c>
      <c r="AL619">
        <v>1</v>
      </c>
      <c r="AM619">
        <v>5</v>
      </c>
      <c r="AN619">
        <v>0</v>
      </c>
      <c r="AO619">
        <v>1</v>
      </c>
      <c r="AP619">
        <v>1</v>
      </c>
      <c r="AQ619">
        <v>0</v>
      </c>
      <c r="AR619">
        <v>0</v>
      </c>
      <c r="AS619" t="s">
        <v>3</v>
      </c>
      <c r="AT619">
        <v>7.27</v>
      </c>
      <c r="AU619" t="s">
        <v>63</v>
      </c>
      <c r="AV619">
        <v>1</v>
      </c>
      <c r="AW619">
        <v>2</v>
      </c>
      <c r="AX619">
        <v>55932484</v>
      </c>
      <c r="AY619">
        <v>1</v>
      </c>
      <c r="AZ619">
        <v>0</v>
      </c>
      <c r="BA619">
        <v>715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U619">
        <f>ROUND(AT619*Source!I427*AH619*AL619,2)</f>
        <v>0</v>
      </c>
      <c r="CV619">
        <f>ROUND(Y619*Source!I427,9)</f>
        <v>39.258000000000003</v>
      </c>
      <c r="CW619">
        <v>0</v>
      </c>
      <c r="CX619">
        <f>ROUND(Y619*Source!I427,9)</f>
        <v>39.258000000000003</v>
      </c>
      <c r="CY619">
        <f>AD619</f>
        <v>0</v>
      </c>
      <c r="CZ619">
        <f>AH619</f>
        <v>0</v>
      </c>
      <c r="DA619">
        <f>AL619</f>
        <v>1</v>
      </c>
      <c r="DB619">
        <f>ROUND((ROUND(AT619*CZ619,2)*1.2),6)</f>
        <v>0</v>
      </c>
      <c r="DC619">
        <f>ROUND((ROUND(AT619*AG619,2)*1.2),6)</f>
        <v>0</v>
      </c>
      <c r="DD619" t="s">
        <v>3</v>
      </c>
      <c r="DE619" t="s">
        <v>3</v>
      </c>
      <c r="DF619">
        <f t="shared" si="285"/>
        <v>0</v>
      </c>
      <c r="DG619">
        <f t="shared" si="282"/>
        <v>0</v>
      </c>
      <c r="DH619">
        <f t="shared" si="283"/>
        <v>0</v>
      </c>
      <c r="DI619">
        <f t="shared" si="273"/>
        <v>0</v>
      </c>
      <c r="DJ619">
        <f>DI619</f>
        <v>0</v>
      </c>
      <c r="DK619">
        <v>0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">
      <c r="A620">
        <f>ROW(Source!A427)</f>
        <v>427</v>
      </c>
      <c r="B620">
        <v>55929115</v>
      </c>
      <c r="C620">
        <v>55932483</v>
      </c>
      <c r="D620">
        <v>55490209</v>
      </c>
      <c r="E620">
        <v>1</v>
      </c>
      <c r="F620">
        <v>1</v>
      </c>
      <c r="G620">
        <v>1081</v>
      </c>
      <c r="H620">
        <v>2</v>
      </c>
      <c r="I620" t="s">
        <v>694</v>
      </c>
      <c r="J620" t="s">
        <v>695</v>
      </c>
      <c r="K620" t="s">
        <v>696</v>
      </c>
      <c r="L620">
        <v>1368</v>
      </c>
      <c r="N620">
        <v>1011</v>
      </c>
      <c r="O620" t="s">
        <v>657</v>
      </c>
      <c r="P620" t="s">
        <v>657</v>
      </c>
      <c r="Q620">
        <v>1</v>
      </c>
      <c r="W620">
        <v>0</v>
      </c>
      <c r="X620">
        <v>874612079</v>
      </c>
      <c r="Y620">
        <f>(AT620*1.2)</f>
        <v>4.5599999999999995E-2</v>
      </c>
      <c r="AA620">
        <v>0</v>
      </c>
      <c r="AB620">
        <v>1485.19</v>
      </c>
      <c r="AC620">
        <v>744.56</v>
      </c>
      <c r="AD620">
        <v>0</v>
      </c>
      <c r="AE620">
        <v>0</v>
      </c>
      <c r="AF620">
        <v>83.1</v>
      </c>
      <c r="AG620">
        <v>12.62</v>
      </c>
      <c r="AH620">
        <v>0</v>
      </c>
      <c r="AI620">
        <v>1</v>
      </c>
      <c r="AJ620">
        <v>17.07</v>
      </c>
      <c r="AK620">
        <v>56.35</v>
      </c>
      <c r="AL620">
        <v>1</v>
      </c>
      <c r="AM620">
        <v>2</v>
      </c>
      <c r="AN620">
        <v>0</v>
      </c>
      <c r="AO620">
        <v>1</v>
      </c>
      <c r="AP620">
        <v>1</v>
      </c>
      <c r="AQ620">
        <v>0</v>
      </c>
      <c r="AR620">
        <v>0</v>
      </c>
      <c r="AS620" t="s">
        <v>3</v>
      </c>
      <c r="AT620">
        <v>3.7999999999999999E-2</v>
      </c>
      <c r="AU620" t="s">
        <v>63</v>
      </c>
      <c r="AV620">
        <v>0</v>
      </c>
      <c r="AW620">
        <v>2</v>
      </c>
      <c r="AX620">
        <v>55932485</v>
      </c>
      <c r="AY620">
        <v>1</v>
      </c>
      <c r="AZ620">
        <v>0</v>
      </c>
      <c r="BA620">
        <v>716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f>ROUND(Y620*Source!I427*DO620,9)</f>
        <v>2.5896240000000001</v>
      </c>
      <c r="CX620">
        <f>ROUND(Y620*Source!I427,9)</f>
        <v>0.20519999999999999</v>
      </c>
      <c r="CY620">
        <f>AB620</f>
        <v>1485.19</v>
      </c>
      <c r="CZ620">
        <f>AF620</f>
        <v>83.1</v>
      </c>
      <c r="DA620">
        <f>AJ620</f>
        <v>17.07</v>
      </c>
      <c r="DB620">
        <f>ROUND((ROUND(AT620*CZ620,2)*1.2),6)</f>
        <v>3.7919999999999998</v>
      </c>
      <c r="DC620">
        <f>ROUND((ROUND(AT620*AG620,2)*1.2),6)</f>
        <v>0.57599999999999996</v>
      </c>
      <c r="DD620" t="s">
        <v>3</v>
      </c>
      <c r="DE620" t="s">
        <v>3</v>
      </c>
      <c r="DF620">
        <f t="shared" si="285"/>
        <v>0</v>
      </c>
      <c r="DG620">
        <f>ROUND(ROUND(AF620*AJ620,2)*CX620,2)</f>
        <v>291.08</v>
      </c>
      <c r="DH620">
        <f>ROUND(ROUND(AG620*AK620,2)*CX620,2)</f>
        <v>145.93</v>
      </c>
      <c r="DI620">
        <f t="shared" si="273"/>
        <v>0</v>
      </c>
      <c r="DJ620">
        <f>DG620</f>
        <v>291.08</v>
      </c>
      <c r="DK620">
        <v>0</v>
      </c>
      <c r="DL620" t="s">
        <v>658</v>
      </c>
      <c r="DM620">
        <v>0</v>
      </c>
      <c r="DN620" t="s">
        <v>653</v>
      </c>
      <c r="DO620">
        <v>12.62</v>
      </c>
    </row>
    <row r="621" spans="1:119" x14ac:dyDescent="0.2">
      <c r="A621">
        <f>ROW(Source!A427)</f>
        <v>427</v>
      </c>
      <c r="B621">
        <v>55929115</v>
      </c>
      <c r="C621">
        <v>55932483</v>
      </c>
      <c r="D621">
        <v>55490270</v>
      </c>
      <c r="E621">
        <v>1</v>
      </c>
      <c r="F621">
        <v>1</v>
      </c>
      <c r="G621">
        <v>1081</v>
      </c>
      <c r="H621">
        <v>2</v>
      </c>
      <c r="I621" t="s">
        <v>744</v>
      </c>
      <c r="J621" t="s">
        <v>745</v>
      </c>
      <c r="K621" t="s">
        <v>746</v>
      </c>
      <c r="L621">
        <v>1368</v>
      </c>
      <c r="N621">
        <v>1011</v>
      </c>
      <c r="O621" t="s">
        <v>657</v>
      </c>
      <c r="P621" t="s">
        <v>657</v>
      </c>
      <c r="Q621">
        <v>1</v>
      </c>
      <c r="W621">
        <v>0</v>
      </c>
      <c r="X621">
        <v>-1412866184</v>
      </c>
      <c r="Y621">
        <f>(AT621*1.2)</f>
        <v>0.24</v>
      </c>
      <c r="AA621">
        <v>0</v>
      </c>
      <c r="AB621">
        <v>4.32</v>
      </c>
      <c r="AC621">
        <v>0</v>
      </c>
      <c r="AD621">
        <v>0</v>
      </c>
      <c r="AE621">
        <v>0</v>
      </c>
      <c r="AF621">
        <v>0.42</v>
      </c>
      <c r="AG621">
        <v>0</v>
      </c>
      <c r="AH621">
        <v>0</v>
      </c>
      <c r="AI621">
        <v>1</v>
      </c>
      <c r="AJ621">
        <v>9.83</v>
      </c>
      <c r="AK621">
        <v>1</v>
      </c>
      <c r="AL621">
        <v>1</v>
      </c>
      <c r="AM621">
        <v>2</v>
      </c>
      <c r="AN621">
        <v>0</v>
      </c>
      <c r="AO621">
        <v>1</v>
      </c>
      <c r="AP621">
        <v>1</v>
      </c>
      <c r="AQ621">
        <v>0</v>
      </c>
      <c r="AR621">
        <v>0</v>
      </c>
      <c r="AS621" t="s">
        <v>3</v>
      </c>
      <c r="AT621">
        <v>0.2</v>
      </c>
      <c r="AU621" t="s">
        <v>63</v>
      </c>
      <c r="AV621">
        <v>0</v>
      </c>
      <c r="AW621">
        <v>2</v>
      </c>
      <c r="AX621">
        <v>55932486</v>
      </c>
      <c r="AY621">
        <v>1</v>
      </c>
      <c r="AZ621">
        <v>0</v>
      </c>
      <c r="BA621">
        <v>717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V621">
        <v>0</v>
      </c>
      <c r="CW621">
        <f>ROUND(Y621*Source!I427*DO621,9)</f>
        <v>0</v>
      </c>
      <c r="CX621">
        <f>ROUND(Y621*Source!I427,9)</f>
        <v>1.08</v>
      </c>
      <c r="CY621">
        <f>AB621</f>
        <v>4.32</v>
      </c>
      <c r="CZ621">
        <f>AF621</f>
        <v>0.42</v>
      </c>
      <c r="DA621">
        <f>AJ621</f>
        <v>9.83</v>
      </c>
      <c r="DB621">
        <f>ROUND((ROUND(AT621*CZ621,2)*1.2),6)</f>
        <v>9.6000000000000002E-2</v>
      </c>
      <c r="DC621">
        <f>ROUND((ROUND(AT621*AG621,2)*1.2),6)</f>
        <v>0</v>
      </c>
      <c r="DD621" t="s">
        <v>3</v>
      </c>
      <c r="DE621" t="s">
        <v>3</v>
      </c>
      <c r="DF621">
        <f t="shared" si="285"/>
        <v>0</v>
      </c>
      <c r="DG621">
        <f>ROUND(ROUND(AF621*AJ621,2)*CX621,2)</f>
        <v>4.46</v>
      </c>
      <c r="DH621">
        <f>ROUND(ROUND(AG621,2)*CX621,2)</f>
        <v>0</v>
      </c>
      <c r="DI621">
        <f t="shared" si="273"/>
        <v>0</v>
      </c>
      <c r="DJ621">
        <f>DG621</f>
        <v>4.46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">
      <c r="A622">
        <f>ROW(Source!A427)</f>
        <v>427</v>
      </c>
      <c r="B622">
        <v>55929115</v>
      </c>
      <c r="C622">
        <v>55932483</v>
      </c>
      <c r="D622">
        <v>55490296</v>
      </c>
      <c r="E622">
        <v>1</v>
      </c>
      <c r="F622">
        <v>1</v>
      </c>
      <c r="G622">
        <v>1081</v>
      </c>
      <c r="H622">
        <v>2</v>
      </c>
      <c r="I622" t="s">
        <v>735</v>
      </c>
      <c r="J622" t="s">
        <v>736</v>
      </c>
      <c r="K622" t="s">
        <v>737</v>
      </c>
      <c r="L622">
        <v>1368</v>
      </c>
      <c r="N622">
        <v>1011</v>
      </c>
      <c r="O622" t="s">
        <v>657</v>
      </c>
      <c r="P622" t="s">
        <v>657</v>
      </c>
      <c r="Q622">
        <v>1</v>
      </c>
      <c r="W622">
        <v>0</v>
      </c>
      <c r="X622">
        <v>-643591644</v>
      </c>
      <c r="Y622">
        <f>(AT622*1.2)</f>
        <v>0.18</v>
      </c>
      <c r="AA622">
        <v>0</v>
      </c>
      <c r="AB622">
        <v>4.75</v>
      </c>
      <c r="AC622">
        <v>0</v>
      </c>
      <c r="AD622">
        <v>0</v>
      </c>
      <c r="AE622">
        <v>0</v>
      </c>
      <c r="AF622">
        <v>0.47</v>
      </c>
      <c r="AG622">
        <v>0</v>
      </c>
      <c r="AH622">
        <v>0</v>
      </c>
      <c r="AI622">
        <v>1</v>
      </c>
      <c r="AJ622">
        <v>9.66</v>
      </c>
      <c r="AK622">
        <v>1</v>
      </c>
      <c r="AL622">
        <v>1</v>
      </c>
      <c r="AM622">
        <v>2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0.15</v>
      </c>
      <c r="AU622" t="s">
        <v>63</v>
      </c>
      <c r="AV622">
        <v>0</v>
      </c>
      <c r="AW622">
        <v>2</v>
      </c>
      <c r="AX622">
        <v>55932487</v>
      </c>
      <c r="AY622">
        <v>1</v>
      </c>
      <c r="AZ622">
        <v>0</v>
      </c>
      <c r="BA622">
        <v>718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V622">
        <v>0</v>
      </c>
      <c r="CW622">
        <f>ROUND(Y622*Source!I427*DO622,9)</f>
        <v>0</v>
      </c>
      <c r="CX622">
        <f>ROUND(Y622*Source!I427,9)</f>
        <v>0.81</v>
      </c>
      <c r="CY622">
        <f>AB622</f>
        <v>4.75</v>
      </c>
      <c r="CZ622">
        <f>AF622</f>
        <v>0.47</v>
      </c>
      <c r="DA622">
        <f>AJ622</f>
        <v>9.66</v>
      </c>
      <c r="DB622">
        <f>ROUND((ROUND(AT622*CZ622,2)*1.2),6)</f>
        <v>8.4000000000000005E-2</v>
      </c>
      <c r="DC622">
        <f>ROUND((ROUND(AT622*AG622,2)*1.2),6)</f>
        <v>0</v>
      </c>
      <c r="DD622" t="s">
        <v>3</v>
      </c>
      <c r="DE622" t="s">
        <v>3</v>
      </c>
      <c r="DF622">
        <f t="shared" si="285"/>
        <v>0</v>
      </c>
      <c r="DG622">
        <f>ROUND(ROUND(AF622*AJ622,2)*CX622,2)</f>
        <v>3.68</v>
      </c>
      <c r="DH622">
        <f>ROUND(ROUND(AG622,2)*CX622,2)</f>
        <v>0</v>
      </c>
      <c r="DI622">
        <f t="shared" si="273"/>
        <v>0</v>
      </c>
      <c r="DJ622">
        <f>DG622</f>
        <v>3.68</v>
      </c>
      <c r="DK622">
        <v>0</v>
      </c>
      <c r="DL622" t="s">
        <v>3</v>
      </c>
      <c r="DM622">
        <v>0</v>
      </c>
      <c r="DN622" t="s">
        <v>3</v>
      </c>
      <c r="DO622">
        <v>0</v>
      </c>
    </row>
    <row r="623" spans="1:119" x14ac:dyDescent="0.2">
      <c r="A623">
        <f>ROW(Source!A427)</f>
        <v>427</v>
      </c>
      <c r="B623">
        <v>55929115</v>
      </c>
      <c r="C623">
        <v>55932483</v>
      </c>
      <c r="D623">
        <v>55489510</v>
      </c>
      <c r="E623">
        <v>1</v>
      </c>
      <c r="F623">
        <v>1</v>
      </c>
      <c r="G623">
        <v>1081</v>
      </c>
      <c r="H623">
        <v>2</v>
      </c>
      <c r="I623" t="s">
        <v>747</v>
      </c>
      <c r="J623" t="s">
        <v>748</v>
      </c>
      <c r="K623" t="s">
        <v>749</v>
      </c>
      <c r="L623">
        <v>1368</v>
      </c>
      <c r="N623">
        <v>1011</v>
      </c>
      <c r="O623" t="s">
        <v>657</v>
      </c>
      <c r="P623" t="s">
        <v>657</v>
      </c>
      <c r="Q623">
        <v>1</v>
      </c>
      <c r="W623">
        <v>0</v>
      </c>
      <c r="X623">
        <v>1364481760</v>
      </c>
      <c r="Y623">
        <f>(AT623*1.2)</f>
        <v>5.3999999999999999E-2</v>
      </c>
      <c r="AA623">
        <v>0</v>
      </c>
      <c r="AB623">
        <v>1271.44</v>
      </c>
      <c r="AC623">
        <v>744.56</v>
      </c>
      <c r="AD623">
        <v>0</v>
      </c>
      <c r="AE623">
        <v>0</v>
      </c>
      <c r="AF623">
        <v>53.9</v>
      </c>
      <c r="AG623">
        <v>12.62</v>
      </c>
      <c r="AH623">
        <v>0</v>
      </c>
      <c r="AI623">
        <v>1</v>
      </c>
      <c r="AJ623">
        <v>22.53</v>
      </c>
      <c r="AK623">
        <v>56.35</v>
      </c>
      <c r="AL623">
        <v>1</v>
      </c>
      <c r="AM623">
        <v>2</v>
      </c>
      <c r="AN623">
        <v>0</v>
      </c>
      <c r="AO623">
        <v>1</v>
      </c>
      <c r="AP623">
        <v>1</v>
      </c>
      <c r="AQ623">
        <v>0</v>
      </c>
      <c r="AR623">
        <v>0</v>
      </c>
      <c r="AS623" t="s">
        <v>3</v>
      </c>
      <c r="AT623">
        <v>4.4999999999999998E-2</v>
      </c>
      <c r="AU623" t="s">
        <v>63</v>
      </c>
      <c r="AV623">
        <v>0</v>
      </c>
      <c r="AW623">
        <v>2</v>
      </c>
      <c r="AX623">
        <v>55932488</v>
      </c>
      <c r="AY623">
        <v>1</v>
      </c>
      <c r="AZ623">
        <v>0</v>
      </c>
      <c r="BA623">
        <v>719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f>ROUND(Y623*Source!I427*DO623,9)</f>
        <v>3.0666600000000002</v>
      </c>
      <c r="CX623">
        <f>ROUND(Y623*Source!I427,9)</f>
        <v>0.24299999999999999</v>
      </c>
      <c r="CY623">
        <f>AB623</f>
        <v>1271.44</v>
      </c>
      <c r="CZ623">
        <f>AF623</f>
        <v>53.9</v>
      </c>
      <c r="DA623">
        <f>AJ623</f>
        <v>22.53</v>
      </c>
      <c r="DB623">
        <f>ROUND((ROUND(AT623*CZ623,2)*1.2),6)</f>
        <v>2.9159999999999999</v>
      </c>
      <c r="DC623">
        <f>ROUND((ROUND(AT623*AG623,2)*1.2),6)</f>
        <v>0.68400000000000005</v>
      </c>
      <c r="DD623" t="s">
        <v>3</v>
      </c>
      <c r="DE623" t="s">
        <v>3</v>
      </c>
      <c r="DF623">
        <f t="shared" si="285"/>
        <v>0</v>
      </c>
      <c r="DG623">
        <f>ROUND(ROUND(AF623*AJ623,2)*CX623,2)</f>
        <v>295.08999999999997</v>
      </c>
      <c r="DH623">
        <f>ROUND(ROUND(AG623*AK623,2)*CX623,2)</f>
        <v>172.81</v>
      </c>
      <c r="DI623">
        <f t="shared" si="273"/>
        <v>0</v>
      </c>
      <c r="DJ623">
        <f>DG623</f>
        <v>295.08999999999997</v>
      </c>
      <c r="DK623">
        <v>0</v>
      </c>
      <c r="DL623" t="s">
        <v>658</v>
      </c>
      <c r="DM623">
        <v>0</v>
      </c>
      <c r="DN623" t="s">
        <v>653</v>
      </c>
      <c r="DO623">
        <v>12.62</v>
      </c>
    </row>
    <row r="624" spans="1:119" x14ac:dyDescent="0.2">
      <c r="A624">
        <f>ROW(Source!A427)</f>
        <v>427</v>
      </c>
      <c r="B624">
        <v>55929115</v>
      </c>
      <c r="C624">
        <v>55932483</v>
      </c>
      <c r="D624">
        <v>55459234</v>
      </c>
      <c r="E624">
        <v>1</v>
      </c>
      <c r="F624">
        <v>1</v>
      </c>
      <c r="G624">
        <v>1081</v>
      </c>
      <c r="H624">
        <v>3</v>
      </c>
      <c r="I624" t="s">
        <v>706</v>
      </c>
      <c r="J624" t="s">
        <v>707</v>
      </c>
      <c r="K624" t="s">
        <v>708</v>
      </c>
      <c r="L624">
        <v>1346</v>
      </c>
      <c r="N624">
        <v>1009</v>
      </c>
      <c r="O624" t="s">
        <v>175</v>
      </c>
      <c r="P624" t="s">
        <v>175</v>
      </c>
      <c r="Q624">
        <v>1</v>
      </c>
      <c r="W624">
        <v>0</v>
      </c>
      <c r="X624">
        <v>1343467368</v>
      </c>
      <c r="Y624">
        <f>(AT624*1)</f>
        <v>3.3999999999999998E-3</v>
      </c>
      <c r="AA624">
        <v>23.6</v>
      </c>
      <c r="AB624">
        <v>0</v>
      </c>
      <c r="AC624">
        <v>0</v>
      </c>
      <c r="AD624">
        <v>0</v>
      </c>
      <c r="AE624">
        <v>1.61</v>
      </c>
      <c r="AF624">
        <v>0</v>
      </c>
      <c r="AG624">
        <v>0</v>
      </c>
      <c r="AH624">
        <v>0</v>
      </c>
      <c r="AI624">
        <v>14.66</v>
      </c>
      <c r="AJ624">
        <v>1</v>
      </c>
      <c r="AK624">
        <v>1</v>
      </c>
      <c r="AL624">
        <v>1</v>
      </c>
      <c r="AM624">
        <v>2</v>
      </c>
      <c r="AN624">
        <v>0</v>
      </c>
      <c r="AO624">
        <v>1</v>
      </c>
      <c r="AP624">
        <v>1</v>
      </c>
      <c r="AQ624">
        <v>0</v>
      </c>
      <c r="AR624">
        <v>0</v>
      </c>
      <c r="AS624" t="s">
        <v>3</v>
      </c>
      <c r="AT624">
        <v>3.3999999999999998E-3</v>
      </c>
      <c r="AU624" t="s">
        <v>62</v>
      </c>
      <c r="AV624">
        <v>0</v>
      </c>
      <c r="AW624">
        <v>2</v>
      </c>
      <c r="AX624">
        <v>55932489</v>
      </c>
      <c r="AY624">
        <v>1</v>
      </c>
      <c r="AZ624">
        <v>0</v>
      </c>
      <c r="BA624">
        <v>720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v>0</v>
      </c>
      <c r="CX624">
        <f>ROUND(Y624*Source!I427,9)</f>
        <v>1.5299999999999999E-2</v>
      </c>
      <c r="CY624">
        <f t="shared" ref="CY624:CY630" si="290">AA624</f>
        <v>23.6</v>
      </c>
      <c r="CZ624">
        <f t="shared" ref="CZ624:CZ630" si="291">AE624</f>
        <v>1.61</v>
      </c>
      <c r="DA624">
        <f t="shared" ref="DA624:DA630" si="292">AI624</f>
        <v>14.66</v>
      </c>
      <c r="DB624">
        <f>ROUND((ROUND(AT624*CZ624,2)*1),6)</f>
        <v>0.01</v>
      </c>
      <c r="DC624">
        <f>ROUND((ROUND(AT624*AG624,2)*1),6)</f>
        <v>0</v>
      </c>
      <c r="DD624" t="s">
        <v>3</v>
      </c>
      <c r="DE624" t="s">
        <v>3</v>
      </c>
      <c r="DF624">
        <f t="shared" ref="DF624:DF630" si="293">ROUND(ROUND(AE624*AI624,2)*CX624,2)</f>
        <v>0.36</v>
      </c>
      <c r="DG624">
        <f t="shared" ref="DG624:DG645" si="294">ROUND(ROUND(AF624,2)*CX624,2)</f>
        <v>0</v>
      </c>
      <c r="DH624">
        <f t="shared" ref="DH624:DH645" si="295">ROUND(ROUND(AG624,2)*CX624,2)</f>
        <v>0</v>
      </c>
      <c r="DI624">
        <f t="shared" si="273"/>
        <v>0</v>
      </c>
      <c r="DJ624">
        <f t="shared" ref="DJ624:DJ630" si="296">DF624</f>
        <v>0.36</v>
      </c>
      <c r="DK624">
        <v>0</v>
      </c>
      <c r="DL624" t="s">
        <v>3</v>
      </c>
      <c r="DM624">
        <v>0</v>
      </c>
      <c r="DN624" t="s">
        <v>3</v>
      </c>
      <c r="DO624">
        <v>0</v>
      </c>
    </row>
    <row r="625" spans="1:119" x14ac:dyDescent="0.2">
      <c r="A625">
        <f>ROW(Source!A427)</f>
        <v>427</v>
      </c>
      <c r="B625">
        <v>55929115</v>
      </c>
      <c r="C625">
        <v>55932483</v>
      </c>
      <c r="D625">
        <v>55466001</v>
      </c>
      <c r="E625">
        <v>1</v>
      </c>
      <c r="F625">
        <v>1</v>
      </c>
      <c r="G625">
        <v>1081</v>
      </c>
      <c r="H625">
        <v>3</v>
      </c>
      <c r="I625" t="s">
        <v>568</v>
      </c>
      <c r="J625" t="s">
        <v>570</v>
      </c>
      <c r="K625" t="s">
        <v>569</v>
      </c>
      <c r="L625">
        <v>1348</v>
      </c>
      <c r="N625">
        <v>1009</v>
      </c>
      <c r="O625" t="s">
        <v>538</v>
      </c>
      <c r="P625" t="s">
        <v>538</v>
      </c>
      <c r="Q625">
        <v>1000</v>
      </c>
      <c r="W625">
        <v>0</v>
      </c>
      <c r="X625">
        <v>-1473174696</v>
      </c>
      <c r="Y625">
        <f>AT625</f>
        <v>8.6E-3</v>
      </c>
      <c r="AA625">
        <v>165755.68</v>
      </c>
      <c r="AB625">
        <v>0</v>
      </c>
      <c r="AC625">
        <v>0</v>
      </c>
      <c r="AD625">
        <v>0</v>
      </c>
      <c r="AE625">
        <v>33827.69</v>
      </c>
      <c r="AF625">
        <v>0</v>
      </c>
      <c r="AG625">
        <v>0</v>
      </c>
      <c r="AH625">
        <v>0</v>
      </c>
      <c r="AI625">
        <v>4.9000000000000004</v>
      </c>
      <c r="AJ625">
        <v>1</v>
      </c>
      <c r="AK625">
        <v>1</v>
      </c>
      <c r="AL625">
        <v>1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0</v>
      </c>
      <c r="AS625" t="s">
        <v>3</v>
      </c>
      <c r="AT625">
        <v>8.6E-3</v>
      </c>
      <c r="AU625" t="s">
        <v>3</v>
      </c>
      <c r="AV625">
        <v>0</v>
      </c>
      <c r="AW625">
        <v>1</v>
      </c>
      <c r="AX625">
        <v>-1</v>
      </c>
      <c r="AY625">
        <v>0</v>
      </c>
      <c r="AZ625">
        <v>0</v>
      </c>
      <c r="BA625" t="s">
        <v>3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v>0</v>
      </c>
      <c r="CX625">
        <f>ROUND(Y625*Source!I427,9)</f>
        <v>3.8699999999999998E-2</v>
      </c>
      <c r="CY625">
        <f t="shared" si="290"/>
        <v>165755.68</v>
      </c>
      <c r="CZ625">
        <f t="shared" si="291"/>
        <v>33827.69</v>
      </c>
      <c r="DA625">
        <f t="shared" si="292"/>
        <v>4.9000000000000004</v>
      </c>
      <c r="DB625">
        <f>ROUND(ROUND(AT625*CZ625,2),6)</f>
        <v>290.92</v>
      </c>
      <c r="DC625">
        <f>ROUND(ROUND(AT625*AG625,2),6)</f>
        <v>0</v>
      </c>
      <c r="DD625" t="s">
        <v>3</v>
      </c>
      <c r="DE625" t="s">
        <v>3</v>
      </c>
      <c r="DF625">
        <f t="shared" si="293"/>
        <v>6414.74</v>
      </c>
      <c r="DG625">
        <f t="shared" si="294"/>
        <v>0</v>
      </c>
      <c r="DH625">
        <f t="shared" si="295"/>
        <v>0</v>
      </c>
      <c r="DI625">
        <f t="shared" si="273"/>
        <v>0</v>
      </c>
      <c r="DJ625">
        <f t="shared" si="296"/>
        <v>6414.74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">
      <c r="A626">
        <f>ROW(Source!A427)</f>
        <v>427</v>
      </c>
      <c r="B626">
        <v>55929115</v>
      </c>
      <c r="C626">
        <v>55932483</v>
      </c>
      <c r="D626">
        <v>55466158</v>
      </c>
      <c r="E626">
        <v>1</v>
      </c>
      <c r="F626">
        <v>1</v>
      </c>
      <c r="G626">
        <v>1081</v>
      </c>
      <c r="H626">
        <v>3</v>
      </c>
      <c r="I626" t="s">
        <v>750</v>
      </c>
      <c r="J626" t="s">
        <v>751</v>
      </c>
      <c r="K626" t="s">
        <v>752</v>
      </c>
      <c r="L626">
        <v>1354</v>
      </c>
      <c r="N626">
        <v>1010</v>
      </c>
      <c r="O626" t="s">
        <v>268</v>
      </c>
      <c r="P626" t="s">
        <v>268</v>
      </c>
      <c r="Q626">
        <v>1</v>
      </c>
      <c r="W626">
        <v>0</v>
      </c>
      <c r="X626">
        <v>-400075818</v>
      </c>
      <c r="Y626">
        <f>(AT626*1)</f>
        <v>0.15</v>
      </c>
      <c r="AA626">
        <v>566.61</v>
      </c>
      <c r="AB626">
        <v>0</v>
      </c>
      <c r="AC626">
        <v>0</v>
      </c>
      <c r="AD626">
        <v>0</v>
      </c>
      <c r="AE626">
        <v>48.47</v>
      </c>
      <c r="AF626">
        <v>0</v>
      </c>
      <c r="AG626">
        <v>0</v>
      </c>
      <c r="AH626">
        <v>0</v>
      </c>
      <c r="AI626">
        <v>11.69</v>
      </c>
      <c r="AJ626">
        <v>1</v>
      </c>
      <c r="AK626">
        <v>1</v>
      </c>
      <c r="AL626">
        <v>1</v>
      </c>
      <c r="AM626">
        <v>2</v>
      </c>
      <c r="AN626">
        <v>0</v>
      </c>
      <c r="AO626">
        <v>1</v>
      </c>
      <c r="AP626">
        <v>1</v>
      </c>
      <c r="AQ626">
        <v>0</v>
      </c>
      <c r="AR626">
        <v>0</v>
      </c>
      <c r="AS626" t="s">
        <v>3</v>
      </c>
      <c r="AT626">
        <v>0.15</v>
      </c>
      <c r="AU626" t="s">
        <v>62</v>
      </c>
      <c r="AV626">
        <v>0</v>
      </c>
      <c r="AW626">
        <v>2</v>
      </c>
      <c r="AX626">
        <v>55932490</v>
      </c>
      <c r="AY626">
        <v>1</v>
      </c>
      <c r="AZ626">
        <v>0</v>
      </c>
      <c r="BA626">
        <v>721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V626">
        <v>0</v>
      </c>
      <c r="CW626">
        <v>0</v>
      </c>
      <c r="CX626">
        <f>ROUND(Y626*Source!I427,9)</f>
        <v>0.67500000000000004</v>
      </c>
      <c r="CY626">
        <f t="shared" si="290"/>
        <v>566.61</v>
      </c>
      <c r="CZ626">
        <f t="shared" si="291"/>
        <v>48.47</v>
      </c>
      <c r="DA626">
        <f t="shared" si="292"/>
        <v>11.69</v>
      </c>
      <c r="DB626">
        <f>ROUND((ROUND(AT626*CZ626,2)*1),6)</f>
        <v>7.27</v>
      </c>
      <c r="DC626">
        <f>ROUND((ROUND(AT626*AG626,2)*1),6)</f>
        <v>0</v>
      </c>
      <c r="DD626" t="s">
        <v>3</v>
      </c>
      <c r="DE626" t="s">
        <v>3</v>
      </c>
      <c r="DF626">
        <f t="shared" si="293"/>
        <v>382.46</v>
      </c>
      <c r="DG626">
        <f t="shared" si="294"/>
        <v>0</v>
      </c>
      <c r="DH626">
        <f t="shared" si="295"/>
        <v>0</v>
      </c>
      <c r="DI626">
        <f t="shared" si="273"/>
        <v>0</v>
      </c>
      <c r="DJ626">
        <f t="shared" si="296"/>
        <v>382.46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">
      <c r="A627">
        <f>ROW(Source!A427)</f>
        <v>427</v>
      </c>
      <c r="B627">
        <v>55929115</v>
      </c>
      <c r="C627">
        <v>55932483</v>
      </c>
      <c r="D627">
        <v>55459835</v>
      </c>
      <c r="E627">
        <v>1</v>
      </c>
      <c r="F627">
        <v>1</v>
      </c>
      <c r="G627">
        <v>1081</v>
      </c>
      <c r="H627">
        <v>3</v>
      </c>
      <c r="I627" t="s">
        <v>753</v>
      </c>
      <c r="J627" t="s">
        <v>754</v>
      </c>
      <c r="K627" t="s">
        <v>755</v>
      </c>
      <c r="L627">
        <v>1348</v>
      </c>
      <c r="N627">
        <v>1009</v>
      </c>
      <c r="O627" t="s">
        <v>538</v>
      </c>
      <c r="P627" t="s">
        <v>538</v>
      </c>
      <c r="Q627">
        <v>1000</v>
      </c>
      <c r="W627">
        <v>0</v>
      </c>
      <c r="X627">
        <v>-1860917919</v>
      </c>
      <c r="Y627">
        <f>(AT627*1)</f>
        <v>9.0000000000000002E-6</v>
      </c>
      <c r="AA627">
        <v>56975.05</v>
      </c>
      <c r="AB627">
        <v>0</v>
      </c>
      <c r="AC627">
        <v>0</v>
      </c>
      <c r="AD627">
        <v>0</v>
      </c>
      <c r="AE627">
        <v>12521.99</v>
      </c>
      <c r="AF627">
        <v>0</v>
      </c>
      <c r="AG627">
        <v>0</v>
      </c>
      <c r="AH627">
        <v>0</v>
      </c>
      <c r="AI627">
        <v>4.55</v>
      </c>
      <c r="AJ627">
        <v>1</v>
      </c>
      <c r="AK627">
        <v>1</v>
      </c>
      <c r="AL627">
        <v>1</v>
      </c>
      <c r="AM627">
        <v>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9.0000000000000002E-6</v>
      </c>
      <c r="AU627" t="s">
        <v>62</v>
      </c>
      <c r="AV627">
        <v>0</v>
      </c>
      <c r="AW627">
        <v>2</v>
      </c>
      <c r="AX627">
        <v>55932491</v>
      </c>
      <c r="AY627">
        <v>1</v>
      </c>
      <c r="AZ627">
        <v>0</v>
      </c>
      <c r="BA627">
        <v>722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V627">
        <v>0</v>
      </c>
      <c r="CW627">
        <v>0</v>
      </c>
      <c r="CX627">
        <f>ROUND(Y627*Source!I427,9)</f>
        <v>4.0500000000000002E-5</v>
      </c>
      <c r="CY627">
        <f t="shared" si="290"/>
        <v>56975.05</v>
      </c>
      <c r="CZ627">
        <f t="shared" si="291"/>
        <v>12521.99</v>
      </c>
      <c r="DA627">
        <f t="shared" si="292"/>
        <v>4.55</v>
      </c>
      <c r="DB627">
        <f>ROUND((ROUND(AT627*CZ627,2)*1),6)</f>
        <v>0.11</v>
      </c>
      <c r="DC627">
        <f>ROUND((ROUND(AT627*AG627,2)*1),6)</f>
        <v>0</v>
      </c>
      <c r="DD627" t="s">
        <v>3</v>
      </c>
      <c r="DE627" t="s">
        <v>3</v>
      </c>
      <c r="DF627">
        <f t="shared" si="293"/>
        <v>2.31</v>
      </c>
      <c r="DG627">
        <f t="shared" si="294"/>
        <v>0</v>
      </c>
      <c r="DH627">
        <f t="shared" si="295"/>
        <v>0</v>
      </c>
      <c r="DI627">
        <f t="shared" si="273"/>
        <v>0</v>
      </c>
      <c r="DJ627">
        <f t="shared" si="296"/>
        <v>2.31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">
      <c r="A628">
        <f>ROW(Source!A427)</f>
        <v>427</v>
      </c>
      <c r="B628">
        <v>55929115</v>
      </c>
      <c r="C628">
        <v>55932483</v>
      </c>
      <c r="D628">
        <v>55482845</v>
      </c>
      <c r="E628">
        <v>1</v>
      </c>
      <c r="F628">
        <v>1</v>
      </c>
      <c r="G628">
        <v>1081</v>
      </c>
      <c r="H628">
        <v>3</v>
      </c>
      <c r="I628" t="s">
        <v>574</v>
      </c>
      <c r="J628" t="s">
        <v>576</v>
      </c>
      <c r="K628" t="s">
        <v>575</v>
      </c>
      <c r="L628">
        <v>1354</v>
      </c>
      <c r="N628">
        <v>1010</v>
      </c>
      <c r="O628" t="s">
        <v>268</v>
      </c>
      <c r="P628" t="s">
        <v>268</v>
      </c>
      <c r="Q628">
        <v>1</v>
      </c>
      <c r="W628">
        <v>0</v>
      </c>
      <c r="X628">
        <v>-1240575696</v>
      </c>
      <c r="Y628">
        <f>AT628</f>
        <v>34</v>
      </c>
      <c r="AA628">
        <v>3673.57</v>
      </c>
      <c r="AB628">
        <v>0</v>
      </c>
      <c r="AC628">
        <v>0</v>
      </c>
      <c r="AD628">
        <v>0</v>
      </c>
      <c r="AE628">
        <v>768.53</v>
      </c>
      <c r="AF628">
        <v>0</v>
      </c>
      <c r="AG628">
        <v>0</v>
      </c>
      <c r="AH628">
        <v>0</v>
      </c>
      <c r="AI628">
        <v>4.78</v>
      </c>
      <c r="AJ628">
        <v>1</v>
      </c>
      <c r="AK628">
        <v>1</v>
      </c>
      <c r="AL628">
        <v>1</v>
      </c>
      <c r="AM628">
        <v>0</v>
      </c>
      <c r="AN628">
        <v>0</v>
      </c>
      <c r="AO628">
        <v>0</v>
      </c>
      <c r="AP628">
        <v>1</v>
      </c>
      <c r="AQ628">
        <v>0</v>
      </c>
      <c r="AR628">
        <v>0</v>
      </c>
      <c r="AS628" t="s">
        <v>3</v>
      </c>
      <c r="AT628">
        <v>34</v>
      </c>
      <c r="AU628" t="s">
        <v>3</v>
      </c>
      <c r="AV628">
        <v>0</v>
      </c>
      <c r="AW628">
        <v>1</v>
      </c>
      <c r="AX628">
        <v>-1</v>
      </c>
      <c r="AY628">
        <v>0</v>
      </c>
      <c r="AZ628">
        <v>0</v>
      </c>
      <c r="BA628" t="s">
        <v>3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v>0</v>
      </c>
      <c r="CX628">
        <f>ROUND(Y628*Source!I427,9)</f>
        <v>153</v>
      </c>
      <c r="CY628">
        <f t="shared" si="290"/>
        <v>3673.57</v>
      </c>
      <c r="CZ628">
        <f t="shared" si="291"/>
        <v>768.53</v>
      </c>
      <c r="DA628">
        <f t="shared" si="292"/>
        <v>4.78</v>
      </c>
      <c r="DB628">
        <f>ROUND(ROUND(AT628*CZ628,2),6)</f>
        <v>26130.02</v>
      </c>
      <c r="DC628">
        <f>ROUND(ROUND(AT628*AG628,2),6)</f>
        <v>0</v>
      </c>
      <c r="DD628" t="s">
        <v>3</v>
      </c>
      <c r="DE628" t="s">
        <v>3</v>
      </c>
      <c r="DF628">
        <f t="shared" si="293"/>
        <v>562056.21</v>
      </c>
      <c r="DG628">
        <f t="shared" si="294"/>
        <v>0</v>
      </c>
      <c r="DH628">
        <f t="shared" si="295"/>
        <v>0</v>
      </c>
      <c r="DI628">
        <f t="shared" si="273"/>
        <v>0</v>
      </c>
      <c r="DJ628">
        <f t="shared" si="296"/>
        <v>562056.21</v>
      </c>
      <c r="DK628">
        <v>0</v>
      </c>
      <c r="DL628" t="s">
        <v>3</v>
      </c>
      <c r="DM628">
        <v>0</v>
      </c>
      <c r="DN628" t="s">
        <v>3</v>
      </c>
      <c r="DO628">
        <v>0</v>
      </c>
    </row>
    <row r="629" spans="1:119" x14ac:dyDescent="0.2">
      <c r="A629">
        <f>ROW(Source!A427)</f>
        <v>427</v>
      </c>
      <c r="B629">
        <v>55929115</v>
      </c>
      <c r="C629">
        <v>55932483</v>
      </c>
      <c r="D629">
        <v>55469257</v>
      </c>
      <c r="E629">
        <v>1</v>
      </c>
      <c r="F629">
        <v>1</v>
      </c>
      <c r="G629">
        <v>1081</v>
      </c>
      <c r="H629">
        <v>3</v>
      </c>
      <c r="I629" t="s">
        <v>759</v>
      </c>
      <c r="J629" t="s">
        <v>760</v>
      </c>
      <c r="K629" t="s">
        <v>761</v>
      </c>
      <c r="L629">
        <v>1354</v>
      </c>
      <c r="N629">
        <v>1010</v>
      </c>
      <c r="O629" t="s">
        <v>268</v>
      </c>
      <c r="P629" t="s">
        <v>268</v>
      </c>
      <c r="Q629">
        <v>1</v>
      </c>
      <c r="W629">
        <v>0</v>
      </c>
      <c r="X629">
        <v>-1299121008</v>
      </c>
      <c r="Y629">
        <f>(AT629*1)</f>
        <v>9.9000000000000005E-2</v>
      </c>
      <c r="AA629">
        <v>200.69</v>
      </c>
      <c r="AB629">
        <v>0</v>
      </c>
      <c r="AC629">
        <v>0</v>
      </c>
      <c r="AD629">
        <v>0</v>
      </c>
      <c r="AE629">
        <v>42.43</v>
      </c>
      <c r="AF629">
        <v>0</v>
      </c>
      <c r="AG629">
        <v>0</v>
      </c>
      <c r="AH629">
        <v>0</v>
      </c>
      <c r="AI629">
        <v>4.7300000000000004</v>
      </c>
      <c r="AJ629">
        <v>1</v>
      </c>
      <c r="AK629">
        <v>1</v>
      </c>
      <c r="AL629">
        <v>1</v>
      </c>
      <c r="AM629">
        <v>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9.9000000000000005E-2</v>
      </c>
      <c r="AU629" t="s">
        <v>62</v>
      </c>
      <c r="AV629">
        <v>0</v>
      </c>
      <c r="AW629">
        <v>2</v>
      </c>
      <c r="AX629">
        <v>55932492</v>
      </c>
      <c r="AY629">
        <v>1</v>
      </c>
      <c r="AZ629">
        <v>0</v>
      </c>
      <c r="BA629">
        <v>723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V629">
        <v>0</v>
      </c>
      <c r="CW629">
        <v>0</v>
      </c>
      <c r="CX629">
        <f>ROUND(Y629*Source!I427,9)</f>
        <v>0.44550000000000001</v>
      </c>
      <c r="CY629">
        <f t="shared" si="290"/>
        <v>200.69</v>
      </c>
      <c r="CZ629">
        <f t="shared" si="291"/>
        <v>42.43</v>
      </c>
      <c r="DA629">
        <f t="shared" si="292"/>
        <v>4.7300000000000004</v>
      </c>
      <c r="DB629">
        <f>ROUND((ROUND(AT629*CZ629,2)*1),6)</f>
        <v>4.2</v>
      </c>
      <c r="DC629">
        <f>ROUND((ROUND(AT629*AG629,2)*1),6)</f>
        <v>0</v>
      </c>
      <c r="DD629" t="s">
        <v>3</v>
      </c>
      <c r="DE629" t="s">
        <v>3</v>
      </c>
      <c r="DF629">
        <f t="shared" si="293"/>
        <v>89.41</v>
      </c>
      <c r="DG629">
        <f t="shared" si="294"/>
        <v>0</v>
      </c>
      <c r="DH629">
        <f t="shared" si="295"/>
        <v>0</v>
      </c>
      <c r="DI629">
        <f t="shared" si="273"/>
        <v>0</v>
      </c>
      <c r="DJ629">
        <f t="shared" si="296"/>
        <v>89.41</v>
      </c>
      <c r="DK629">
        <v>0</v>
      </c>
      <c r="DL629" t="s">
        <v>3</v>
      </c>
      <c r="DM629">
        <v>0</v>
      </c>
      <c r="DN629" t="s">
        <v>3</v>
      </c>
      <c r="DO629">
        <v>0</v>
      </c>
    </row>
    <row r="630" spans="1:119" x14ac:dyDescent="0.2">
      <c r="A630">
        <f>ROW(Source!A427)</f>
        <v>427</v>
      </c>
      <c r="B630">
        <v>55929115</v>
      </c>
      <c r="C630">
        <v>55932483</v>
      </c>
      <c r="D630">
        <v>55469222</v>
      </c>
      <c r="E630">
        <v>1</v>
      </c>
      <c r="F630">
        <v>1</v>
      </c>
      <c r="G630">
        <v>1081</v>
      </c>
      <c r="H630">
        <v>3</v>
      </c>
      <c r="I630" t="s">
        <v>756</v>
      </c>
      <c r="J630" t="s">
        <v>757</v>
      </c>
      <c r="K630" t="s">
        <v>758</v>
      </c>
      <c r="L630">
        <v>1354</v>
      </c>
      <c r="N630">
        <v>1010</v>
      </c>
      <c r="O630" t="s">
        <v>268</v>
      </c>
      <c r="P630" t="s">
        <v>268</v>
      </c>
      <c r="Q630">
        <v>1</v>
      </c>
      <c r="W630">
        <v>0</v>
      </c>
      <c r="X630">
        <v>-1452932200</v>
      </c>
      <c r="Y630">
        <f>(AT630*1)</f>
        <v>1.1180000000000001</v>
      </c>
      <c r="AA630">
        <v>13.39</v>
      </c>
      <c r="AB630">
        <v>0</v>
      </c>
      <c r="AC630">
        <v>0</v>
      </c>
      <c r="AD630">
        <v>0</v>
      </c>
      <c r="AE630">
        <v>4.3600000000000003</v>
      </c>
      <c r="AF630">
        <v>0</v>
      </c>
      <c r="AG630">
        <v>0</v>
      </c>
      <c r="AH630">
        <v>0</v>
      </c>
      <c r="AI630">
        <v>3.07</v>
      </c>
      <c r="AJ630">
        <v>1</v>
      </c>
      <c r="AK630">
        <v>1</v>
      </c>
      <c r="AL630">
        <v>1</v>
      </c>
      <c r="AM630">
        <v>2</v>
      </c>
      <c r="AN630">
        <v>0</v>
      </c>
      <c r="AO630">
        <v>1</v>
      </c>
      <c r="AP630">
        <v>1</v>
      </c>
      <c r="AQ630">
        <v>0</v>
      </c>
      <c r="AR630">
        <v>0</v>
      </c>
      <c r="AS630" t="s">
        <v>3</v>
      </c>
      <c r="AT630">
        <v>1.1180000000000001</v>
      </c>
      <c r="AU630" t="s">
        <v>62</v>
      </c>
      <c r="AV630">
        <v>0</v>
      </c>
      <c r="AW630">
        <v>2</v>
      </c>
      <c r="AX630">
        <v>55932493</v>
      </c>
      <c r="AY630">
        <v>1</v>
      </c>
      <c r="AZ630">
        <v>0</v>
      </c>
      <c r="BA630">
        <v>724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v>0</v>
      </c>
      <c r="CX630">
        <f>ROUND(Y630*Source!I427,9)</f>
        <v>5.0309999999999997</v>
      </c>
      <c r="CY630">
        <f t="shared" si="290"/>
        <v>13.39</v>
      </c>
      <c r="CZ630">
        <f t="shared" si="291"/>
        <v>4.3600000000000003</v>
      </c>
      <c r="DA630">
        <f t="shared" si="292"/>
        <v>3.07</v>
      </c>
      <c r="DB630">
        <f>ROUND((ROUND(AT630*CZ630,2)*1),6)</f>
        <v>4.87</v>
      </c>
      <c r="DC630">
        <f>ROUND((ROUND(AT630*AG630,2)*1),6)</f>
        <v>0</v>
      </c>
      <c r="DD630" t="s">
        <v>3</v>
      </c>
      <c r="DE630" t="s">
        <v>3</v>
      </c>
      <c r="DF630">
        <f t="shared" si="293"/>
        <v>67.37</v>
      </c>
      <c r="DG630">
        <f t="shared" si="294"/>
        <v>0</v>
      </c>
      <c r="DH630">
        <f t="shared" si="295"/>
        <v>0</v>
      </c>
      <c r="DI630">
        <f t="shared" si="273"/>
        <v>0</v>
      </c>
      <c r="DJ630">
        <f t="shared" si="296"/>
        <v>67.37</v>
      </c>
      <c r="DK630">
        <v>0</v>
      </c>
      <c r="DL630" t="s">
        <v>3</v>
      </c>
      <c r="DM630">
        <v>0</v>
      </c>
      <c r="DN630" t="s">
        <v>3</v>
      </c>
      <c r="DO630">
        <v>0</v>
      </c>
    </row>
    <row r="631" spans="1:119" x14ac:dyDescent="0.2">
      <c r="A631">
        <f>ROW(Source!A432)</f>
        <v>432</v>
      </c>
      <c r="B631">
        <v>55929113</v>
      </c>
      <c r="C631">
        <v>55932533</v>
      </c>
      <c r="D631">
        <v>55424304</v>
      </c>
      <c r="E631">
        <v>1081</v>
      </c>
      <c r="F631">
        <v>1</v>
      </c>
      <c r="G631">
        <v>1081</v>
      </c>
      <c r="H631">
        <v>1</v>
      </c>
      <c r="I631" t="s">
        <v>651</v>
      </c>
      <c r="J631" t="s">
        <v>3</v>
      </c>
      <c r="K631" t="s">
        <v>652</v>
      </c>
      <c r="L631">
        <v>1191</v>
      </c>
      <c r="N631">
        <v>1013</v>
      </c>
      <c r="O631" t="s">
        <v>653</v>
      </c>
      <c r="P631" t="s">
        <v>653</v>
      </c>
      <c r="Q631">
        <v>1</v>
      </c>
      <c r="W631">
        <v>0</v>
      </c>
      <c r="X631">
        <v>476480486</v>
      </c>
      <c r="Y631">
        <f>(AT631*1.2)</f>
        <v>21.768000000000001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1</v>
      </c>
      <c r="AK631">
        <v>1</v>
      </c>
      <c r="AL631">
        <v>1</v>
      </c>
      <c r="AM631">
        <v>-2</v>
      </c>
      <c r="AN631">
        <v>0</v>
      </c>
      <c r="AO631">
        <v>1</v>
      </c>
      <c r="AP631">
        <v>1</v>
      </c>
      <c r="AQ631">
        <v>0</v>
      </c>
      <c r="AR631">
        <v>0</v>
      </c>
      <c r="AS631" t="s">
        <v>3</v>
      </c>
      <c r="AT631">
        <v>18.14</v>
      </c>
      <c r="AU631" t="s">
        <v>63</v>
      </c>
      <c r="AV631">
        <v>1</v>
      </c>
      <c r="AW631">
        <v>2</v>
      </c>
      <c r="AX631">
        <v>55932567</v>
      </c>
      <c r="AY631">
        <v>1</v>
      </c>
      <c r="AZ631">
        <v>0</v>
      </c>
      <c r="BA631">
        <v>729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U631">
        <f>ROUND(AT631*Source!I432*AH631*AL631,2)</f>
        <v>0</v>
      </c>
      <c r="CV631">
        <f>ROUND(Y631*Source!I432,9)</f>
        <v>21.768000000000001</v>
      </c>
      <c r="CW631">
        <v>0</v>
      </c>
      <c r="CX631">
        <f>ROUND(Y631*Source!I432,9)</f>
        <v>21.768000000000001</v>
      </c>
      <c r="CY631">
        <f>AD631</f>
        <v>0</v>
      </c>
      <c r="CZ631">
        <f>AH631</f>
        <v>0</v>
      </c>
      <c r="DA631">
        <f>AL631</f>
        <v>1</v>
      </c>
      <c r="DB631">
        <f>ROUND((ROUND(AT631*CZ631,2)*1.2),6)</f>
        <v>0</v>
      </c>
      <c r="DC631">
        <f>ROUND((ROUND(AT631*AG631,2)*1.2),6)</f>
        <v>0</v>
      </c>
      <c r="DD631" t="s">
        <v>3</v>
      </c>
      <c r="DE631" t="s">
        <v>3</v>
      </c>
      <c r="DF631">
        <f t="shared" ref="DF631:DF648" si="297">ROUND(ROUND(AE631,2)*CX631,2)</f>
        <v>0</v>
      </c>
      <c r="DG631">
        <f t="shared" si="294"/>
        <v>0</v>
      </c>
      <c r="DH631">
        <f t="shared" si="295"/>
        <v>0</v>
      </c>
      <c r="DI631">
        <f t="shared" si="273"/>
        <v>0</v>
      </c>
      <c r="DJ631">
        <f>DI631</f>
        <v>0</v>
      </c>
      <c r="DK631">
        <v>0</v>
      </c>
      <c r="DL631" t="s">
        <v>3</v>
      </c>
      <c r="DM631">
        <v>0</v>
      </c>
      <c r="DN631" t="s">
        <v>3</v>
      </c>
      <c r="DO631">
        <v>0</v>
      </c>
    </row>
    <row r="632" spans="1:119" x14ac:dyDescent="0.2">
      <c r="A632">
        <f>ROW(Source!A432)</f>
        <v>432</v>
      </c>
      <c r="B632">
        <v>55929113</v>
      </c>
      <c r="C632">
        <v>55932533</v>
      </c>
      <c r="D632">
        <v>55490209</v>
      </c>
      <c r="E632">
        <v>1</v>
      </c>
      <c r="F632">
        <v>1</v>
      </c>
      <c r="G632">
        <v>1081</v>
      </c>
      <c r="H632">
        <v>2</v>
      </c>
      <c r="I632" t="s">
        <v>694</v>
      </c>
      <c r="J632" t="s">
        <v>695</v>
      </c>
      <c r="K632" t="s">
        <v>696</v>
      </c>
      <c r="L632">
        <v>1368</v>
      </c>
      <c r="N632">
        <v>1011</v>
      </c>
      <c r="O632" t="s">
        <v>657</v>
      </c>
      <c r="P632" t="s">
        <v>657</v>
      </c>
      <c r="Q632">
        <v>1</v>
      </c>
      <c r="W632">
        <v>0</v>
      </c>
      <c r="X632">
        <v>874612079</v>
      </c>
      <c r="Y632">
        <f>(AT632*1.2)</f>
        <v>0.06</v>
      </c>
      <c r="AA632">
        <v>0</v>
      </c>
      <c r="AB632">
        <v>87.01</v>
      </c>
      <c r="AC632">
        <v>13.21</v>
      </c>
      <c r="AD632">
        <v>0</v>
      </c>
      <c r="AE632">
        <v>0</v>
      </c>
      <c r="AF632">
        <v>83.1</v>
      </c>
      <c r="AG632">
        <v>12.62</v>
      </c>
      <c r="AH632">
        <v>0</v>
      </c>
      <c r="AI632">
        <v>1</v>
      </c>
      <c r="AJ632">
        <v>1</v>
      </c>
      <c r="AK632">
        <v>1</v>
      </c>
      <c r="AL632">
        <v>1</v>
      </c>
      <c r="AM632">
        <v>-2</v>
      </c>
      <c r="AN632">
        <v>0</v>
      </c>
      <c r="AO632">
        <v>1</v>
      </c>
      <c r="AP632">
        <v>1</v>
      </c>
      <c r="AQ632">
        <v>0</v>
      </c>
      <c r="AR632">
        <v>0</v>
      </c>
      <c r="AS632" t="s">
        <v>3</v>
      </c>
      <c r="AT632">
        <v>0.05</v>
      </c>
      <c r="AU632" t="s">
        <v>63</v>
      </c>
      <c r="AV632">
        <v>0</v>
      </c>
      <c r="AW632">
        <v>2</v>
      </c>
      <c r="AX632">
        <v>55932568</v>
      </c>
      <c r="AY632">
        <v>1</v>
      </c>
      <c r="AZ632">
        <v>0</v>
      </c>
      <c r="BA632">
        <v>730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V632">
        <v>0</v>
      </c>
      <c r="CW632">
        <f>ROUND(Y632*Source!I432*DO632,9)</f>
        <v>0.75719999999999998</v>
      </c>
      <c r="CX632">
        <f>ROUND(Y632*Source!I432,9)</f>
        <v>0.06</v>
      </c>
      <c r="CY632">
        <f>AB632</f>
        <v>87.01</v>
      </c>
      <c r="CZ632">
        <f>AF632</f>
        <v>83.1</v>
      </c>
      <c r="DA632">
        <f>AJ632</f>
        <v>1</v>
      </c>
      <c r="DB632">
        <f>ROUND((ROUND(AT632*CZ632,2)*1.2),6)</f>
        <v>4.992</v>
      </c>
      <c r="DC632">
        <f>ROUND((ROUND(AT632*AG632,2)*1.2),6)</f>
        <v>0.75600000000000001</v>
      </c>
      <c r="DD632" t="s">
        <v>3</v>
      </c>
      <c r="DE632" t="s">
        <v>3</v>
      </c>
      <c r="DF632">
        <f t="shared" si="297"/>
        <v>0</v>
      </c>
      <c r="DG632">
        <f t="shared" si="294"/>
        <v>4.99</v>
      </c>
      <c r="DH632">
        <f t="shared" si="295"/>
        <v>0.76</v>
      </c>
      <c r="DI632">
        <f t="shared" si="273"/>
        <v>0</v>
      </c>
      <c r="DJ632">
        <f>DG632</f>
        <v>4.99</v>
      </c>
      <c r="DK632">
        <v>0</v>
      </c>
      <c r="DL632" t="s">
        <v>658</v>
      </c>
      <c r="DM632">
        <v>0</v>
      </c>
      <c r="DN632" t="s">
        <v>653</v>
      </c>
      <c r="DO632">
        <v>12.62</v>
      </c>
    </row>
    <row r="633" spans="1:119" x14ac:dyDescent="0.2">
      <c r="A633">
        <f>ROW(Source!A432)</f>
        <v>432</v>
      </c>
      <c r="B633">
        <v>55929113</v>
      </c>
      <c r="C633">
        <v>55932533</v>
      </c>
      <c r="D633">
        <v>55490270</v>
      </c>
      <c r="E633">
        <v>1</v>
      </c>
      <c r="F633">
        <v>1</v>
      </c>
      <c r="G633">
        <v>1081</v>
      </c>
      <c r="H633">
        <v>2</v>
      </c>
      <c r="I633" t="s">
        <v>744</v>
      </c>
      <c r="J633" t="s">
        <v>745</v>
      </c>
      <c r="K633" t="s">
        <v>746</v>
      </c>
      <c r="L633">
        <v>1368</v>
      </c>
      <c r="N633">
        <v>1011</v>
      </c>
      <c r="O633" t="s">
        <v>657</v>
      </c>
      <c r="P633" t="s">
        <v>657</v>
      </c>
      <c r="Q633">
        <v>1</v>
      </c>
      <c r="W633">
        <v>0</v>
      </c>
      <c r="X633">
        <v>-1412866184</v>
      </c>
      <c r="Y633">
        <f>(AT633*1.2)</f>
        <v>0.252</v>
      </c>
      <c r="AA633">
        <v>0</v>
      </c>
      <c r="AB633">
        <v>0.44</v>
      </c>
      <c r="AC633">
        <v>0</v>
      </c>
      <c r="AD633">
        <v>0</v>
      </c>
      <c r="AE633">
        <v>0</v>
      </c>
      <c r="AF633">
        <v>0.42</v>
      </c>
      <c r="AG633">
        <v>0</v>
      </c>
      <c r="AH633">
        <v>0</v>
      </c>
      <c r="AI633">
        <v>1</v>
      </c>
      <c r="AJ633">
        <v>1</v>
      </c>
      <c r="AK633">
        <v>1</v>
      </c>
      <c r="AL633">
        <v>1</v>
      </c>
      <c r="AM633">
        <v>-2</v>
      </c>
      <c r="AN633">
        <v>0</v>
      </c>
      <c r="AO633">
        <v>1</v>
      </c>
      <c r="AP633">
        <v>1</v>
      </c>
      <c r="AQ633">
        <v>0</v>
      </c>
      <c r="AR633">
        <v>0</v>
      </c>
      <c r="AS633" t="s">
        <v>3</v>
      </c>
      <c r="AT633">
        <v>0.21</v>
      </c>
      <c r="AU633" t="s">
        <v>63</v>
      </c>
      <c r="AV633">
        <v>0</v>
      </c>
      <c r="AW633">
        <v>2</v>
      </c>
      <c r="AX633">
        <v>55932569</v>
      </c>
      <c r="AY633">
        <v>1</v>
      </c>
      <c r="AZ633">
        <v>0</v>
      </c>
      <c r="BA633">
        <v>731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V633">
        <v>0</v>
      </c>
      <c r="CW633">
        <f>ROUND(Y633*Source!I432*DO633,9)</f>
        <v>0</v>
      </c>
      <c r="CX633">
        <f>ROUND(Y633*Source!I432,9)</f>
        <v>0.252</v>
      </c>
      <c r="CY633">
        <f>AB633</f>
        <v>0.44</v>
      </c>
      <c r="CZ633">
        <f>AF633</f>
        <v>0.42</v>
      </c>
      <c r="DA633">
        <f>AJ633</f>
        <v>1</v>
      </c>
      <c r="DB633">
        <f>ROUND((ROUND(AT633*CZ633,2)*1.2),6)</f>
        <v>0.108</v>
      </c>
      <c r="DC633">
        <f>ROUND((ROUND(AT633*AG633,2)*1.2),6)</f>
        <v>0</v>
      </c>
      <c r="DD633" t="s">
        <v>3</v>
      </c>
      <c r="DE633" t="s">
        <v>3</v>
      </c>
      <c r="DF633">
        <f t="shared" si="297"/>
        <v>0</v>
      </c>
      <c r="DG633">
        <f t="shared" si="294"/>
        <v>0.11</v>
      </c>
      <c r="DH633">
        <f t="shared" si="295"/>
        <v>0</v>
      </c>
      <c r="DI633">
        <f t="shared" si="273"/>
        <v>0</v>
      </c>
      <c r="DJ633">
        <f>DG633</f>
        <v>0.11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">
      <c r="A634">
        <f>ROW(Source!A432)</f>
        <v>432</v>
      </c>
      <c r="B634">
        <v>55929113</v>
      </c>
      <c r="C634">
        <v>55932533</v>
      </c>
      <c r="D634">
        <v>55489510</v>
      </c>
      <c r="E634">
        <v>1</v>
      </c>
      <c r="F634">
        <v>1</v>
      </c>
      <c r="G634">
        <v>1081</v>
      </c>
      <c r="H634">
        <v>2</v>
      </c>
      <c r="I634" t="s">
        <v>747</v>
      </c>
      <c r="J634" t="s">
        <v>748</v>
      </c>
      <c r="K634" t="s">
        <v>749</v>
      </c>
      <c r="L634">
        <v>1368</v>
      </c>
      <c r="N634">
        <v>1011</v>
      </c>
      <c r="O634" t="s">
        <v>657</v>
      </c>
      <c r="P634" t="s">
        <v>657</v>
      </c>
      <c r="Q634">
        <v>1</v>
      </c>
      <c r="W634">
        <v>0</v>
      </c>
      <c r="X634">
        <v>1364481760</v>
      </c>
      <c r="Y634">
        <f>(AT634*1.2)</f>
        <v>5.3999999999999999E-2</v>
      </c>
      <c r="AA634">
        <v>0</v>
      </c>
      <c r="AB634">
        <v>56.43</v>
      </c>
      <c r="AC634">
        <v>13.21</v>
      </c>
      <c r="AD634">
        <v>0</v>
      </c>
      <c r="AE634">
        <v>0</v>
      </c>
      <c r="AF634">
        <v>53.9</v>
      </c>
      <c r="AG634">
        <v>12.62</v>
      </c>
      <c r="AH634">
        <v>0</v>
      </c>
      <c r="AI634">
        <v>1</v>
      </c>
      <c r="AJ634">
        <v>1</v>
      </c>
      <c r="AK634">
        <v>1</v>
      </c>
      <c r="AL634">
        <v>1</v>
      </c>
      <c r="AM634">
        <v>-2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4.4999999999999998E-2</v>
      </c>
      <c r="AU634" t="s">
        <v>63</v>
      </c>
      <c r="AV634">
        <v>0</v>
      </c>
      <c r="AW634">
        <v>2</v>
      </c>
      <c r="AX634">
        <v>55932570</v>
      </c>
      <c r="AY634">
        <v>1</v>
      </c>
      <c r="AZ634">
        <v>0</v>
      </c>
      <c r="BA634">
        <v>732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f>ROUND(Y634*Source!I432*DO634,9)</f>
        <v>0.68147999999999997</v>
      </c>
      <c r="CX634">
        <f>ROUND(Y634*Source!I432,9)</f>
        <v>5.3999999999999999E-2</v>
      </c>
      <c r="CY634">
        <f>AB634</f>
        <v>56.43</v>
      </c>
      <c r="CZ634">
        <f>AF634</f>
        <v>53.9</v>
      </c>
      <c r="DA634">
        <f>AJ634</f>
        <v>1</v>
      </c>
      <c r="DB634">
        <f>ROUND((ROUND(AT634*CZ634,2)*1.2),6)</f>
        <v>2.9159999999999999</v>
      </c>
      <c r="DC634">
        <f>ROUND((ROUND(AT634*AG634,2)*1.2),6)</f>
        <v>0.68400000000000005</v>
      </c>
      <c r="DD634" t="s">
        <v>3</v>
      </c>
      <c r="DE634" t="s">
        <v>3</v>
      </c>
      <c r="DF634">
        <f t="shared" si="297"/>
        <v>0</v>
      </c>
      <c r="DG634">
        <f t="shared" si="294"/>
        <v>2.91</v>
      </c>
      <c r="DH634">
        <f t="shared" si="295"/>
        <v>0.68</v>
      </c>
      <c r="DI634">
        <f t="shared" si="273"/>
        <v>0</v>
      </c>
      <c r="DJ634">
        <f>DG634</f>
        <v>2.91</v>
      </c>
      <c r="DK634">
        <v>0</v>
      </c>
      <c r="DL634" t="s">
        <v>658</v>
      </c>
      <c r="DM634">
        <v>0</v>
      </c>
      <c r="DN634" t="s">
        <v>653</v>
      </c>
      <c r="DO634">
        <v>12.62</v>
      </c>
    </row>
    <row r="635" spans="1:119" x14ac:dyDescent="0.2">
      <c r="A635">
        <f>ROW(Source!A432)</f>
        <v>432</v>
      </c>
      <c r="B635">
        <v>55929113</v>
      </c>
      <c r="C635">
        <v>55932533</v>
      </c>
      <c r="D635">
        <v>55459234</v>
      </c>
      <c r="E635">
        <v>1</v>
      </c>
      <c r="F635">
        <v>1</v>
      </c>
      <c r="G635">
        <v>1081</v>
      </c>
      <c r="H635">
        <v>3</v>
      </c>
      <c r="I635" t="s">
        <v>706</v>
      </c>
      <c r="J635" t="s">
        <v>707</v>
      </c>
      <c r="K635" t="s">
        <v>708</v>
      </c>
      <c r="L635">
        <v>1346</v>
      </c>
      <c r="N635">
        <v>1009</v>
      </c>
      <c r="O635" t="s">
        <v>175</v>
      </c>
      <c r="P635" t="s">
        <v>175</v>
      </c>
      <c r="Q635">
        <v>1</v>
      </c>
      <c r="W635">
        <v>0</v>
      </c>
      <c r="X635">
        <v>1343467368</v>
      </c>
      <c r="Y635">
        <f>(AT635*1)</f>
        <v>3.0000000000000001E-3</v>
      </c>
      <c r="AA635">
        <v>1.61</v>
      </c>
      <c r="AB635">
        <v>0</v>
      </c>
      <c r="AC635">
        <v>0</v>
      </c>
      <c r="AD635">
        <v>0</v>
      </c>
      <c r="AE635">
        <v>1.61</v>
      </c>
      <c r="AF635">
        <v>0</v>
      </c>
      <c r="AG635">
        <v>0</v>
      </c>
      <c r="AH635">
        <v>0</v>
      </c>
      <c r="AI635">
        <v>1</v>
      </c>
      <c r="AJ635">
        <v>1</v>
      </c>
      <c r="AK635">
        <v>1</v>
      </c>
      <c r="AL635">
        <v>1</v>
      </c>
      <c r="AM635">
        <v>-2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3.0000000000000001E-3</v>
      </c>
      <c r="AU635" t="s">
        <v>62</v>
      </c>
      <c r="AV635">
        <v>0</v>
      </c>
      <c r="AW635">
        <v>2</v>
      </c>
      <c r="AX635">
        <v>55932571</v>
      </c>
      <c r="AY635">
        <v>1</v>
      </c>
      <c r="AZ635">
        <v>0</v>
      </c>
      <c r="BA635">
        <v>733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V635">
        <v>0</v>
      </c>
      <c r="CW635">
        <v>0</v>
      </c>
      <c r="CX635">
        <f>ROUND(Y635*Source!I432,9)</f>
        <v>3.0000000000000001E-3</v>
      </c>
      <c r="CY635">
        <f t="shared" ref="CY635:CY644" si="298">AA635</f>
        <v>1.61</v>
      </c>
      <c r="CZ635">
        <f t="shared" ref="CZ635:CZ644" si="299">AE635</f>
        <v>1.61</v>
      </c>
      <c r="DA635">
        <f t="shared" ref="DA635:DA644" si="300">AI635</f>
        <v>1</v>
      </c>
      <c r="DB635">
        <f>ROUND((ROUND(AT635*CZ635,2)*1),6)</f>
        <v>0</v>
      </c>
      <c r="DC635">
        <f>ROUND((ROUND(AT635*AG635,2)*1),6)</f>
        <v>0</v>
      </c>
      <c r="DD635" t="s">
        <v>3</v>
      </c>
      <c r="DE635" t="s">
        <v>3</v>
      </c>
      <c r="DF635">
        <f t="shared" si="297"/>
        <v>0</v>
      </c>
      <c r="DG635">
        <f t="shared" si="294"/>
        <v>0</v>
      </c>
      <c r="DH635">
        <f t="shared" si="295"/>
        <v>0</v>
      </c>
      <c r="DI635">
        <f t="shared" si="273"/>
        <v>0</v>
      </c>
      <c r="DJ635">
        <f t="shared" ref="DJ635:DJ644" si="301">DF635</f>
        <v>0</v>
      </c>
      <c r="DK635">
        <v>0</v>
      </c>
      <c r="DL635" t="s">
        <v>3</v>
      </c>
      <c r="DM635">
        <v>0</v>
      </c>
      <c r="DN635" t="s">
        <v>3</v>
      </c>
      <c r="DO635">
        <v>0</v>
      </c>
    </row>
    <row r="636" spans="1:119" x14ac:dyDescent="0.2">
      <c r="A636">
        <f>ROW(Source!A432)</f>
        <v>432</v>
      </c>
      <c r="B636">
        <v>55929113</v>
      </c>
      <c r="C636">
        <v>55932533</v>
      </c>
      <c r="D636">
        <v>55466001</v>
      </c>
      <c r="E636">
        <v>1</v>
      </c>
      <c r="F636">
        <v>1</v>
      </c>
      <c r="G636">
        <v>1081</v>
      </c>
      <c r="H636">
        <v>3</v>
      </c>
      <c r="I636" t="s">
        <v>568</v>
      </c>
      <c r="J636" t="s">
        <v>570</v>
      </c>
      <c r="K636" t="s">
        <v>569</v>
      </c>
      <c r="L636">
        <v>1348</v>
      </c>
      <c r="N636">
        <v>1009</v>
      </c>
      <c r="O636" t="s">
        <v>538</v>
      </c>
      <c r="P636" t="s">
        <v>538</v>
      </c>
      <c r="Q636">
        <v>1000</v>
      </c>
      <c r="W636">
        <v>0</v>
      </c>
      <c r="X636">
        <v>-1473174696</v>
      </c>
      <c r="Y636">
        <f>(AT636*1)</f>
        <v>8.7299999999999999E-3</v>
      </c>
      <c r="AA636">
        <v>33827.69</v>
      </c>
      <c r="AB636">
        <v>0</v>
      </c>
      <c r="AC636">
        <v>0</v>
      </c>
      <c r="AD636">
        <v>0</v>
      </c>
      <c r="AE636">
        <v>33827.69</v>
      </c>
      <c r="AF636">
        <v>0</v>
      </c>
      <c r="AG636">
        <v>0</v>
      </c>
      <c r="AH636">
        <v>0</v>
      </c>
      <c r="AI636">
        <v>1</v>
      </c>
      <c r="AJ636">
        <v>1</v>
      </c>
      <c r="AK636">
        <v>1</v>
      </c>
      <c r="AL636">
        <v>1</v>
      </c>
      <c r="AM636">
        <v>0</v>
      </c>
      <c r="AN636">
        <v>0</v>
      </c>
      <c r="AO636">
        <v>0</v>
      </c>
      <c r="AP636">
        <v>1</v>
      </c>
      <c r="AQ636">
        <v>0</v>
      </c>
      <c r="AR636">
        <v>0</v>
      </c>
      <c r="AS636" t="s">
        <v>3</v>
      </c>
      <c r="AT636">
        <v>8.7299999999999999E-3</v>
      </c>
      <c r="AU636" t="s">
        <v>62</v>
      </c>
      <c r="AV636">
        <v>0</v>
      </c>
      <c r="AW636">
        <v>1</v>
      </c>
      <c r="AX636">
        <v>-1</v>
      </c>
      <c r="AY636">
        <v>0</v>
      </c>
      <c r="AZ636">
        <v>0</v>
      </c>
      <c r="BA636" t="s">
        <v>3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v>0</v>
      </c>
      <c r="CX636">
        <f>ROUND(Y636*Source!I432,9)</f>
        <v>8.7299999999999999E-3</v>
      </c>
      <c r="CY636">
        <f t="shared" si="298"/>
        <v>33827.69</v>
      </c>
      <c r="CZ636">
        <f t="shared" si="299"/>
        <v>33827.69</v>
      </c>
      <c r="DA636">
        <f t="shared" si="300"/>
        <v>1</v>
      </c>
      <c r="DB636">
        <f>ROUND((ROUND(AT636*CZ636,2)*1),6)</f>
        <v>295.32</v>
      </c>
      <c r="DC636">
        <f>ROUND((ROUND(AT636*AG636,2)*1),6)</f>
        <v>0</v>
      </c>
      <c r="DD636" t="s">
        <v>3</v>
      </c>
      <c r="DE636" t="s">
        <v>3</v>
      </c>
      <c r="DF636">
        <f t="shared" si="297"/>
        <v>295.32</v>
      </c>
      <c r="DG636">
        <f t="shared" si="294"/>
        <v>0</v>
      </c>
      <c r="DH636">
        <f t="shared" si="295"/>
        <v>0</v>
      </c>
      <c r="DI636">
        <f t="shared" si="273"/>
        <v>0</v>
      </c>
      <c r="DJ636">
        <f t="shared" si="301"/>
        <v>295.32</v>
      </c>
      <c r="DK636">
        <v>0</v>
      </c>
      <c r="DL636" t="s">
        <v>3</v>
      </c>
      <c r="DM636">
        <v>0</v>
      </c>
      <c r="DN636" t="s">
        <v>3</v>
      </c>
      <c r="DO636">
        <v>0</v>
      </c>
    </row>
    <row r="637" spans="1:119" x14ac:dyDescent="0.2">
      <c r="A637">
        <f>ROW(Source!A432)</f>
        <v>432</v>
      </c>
      <c r="B637">
        <v>55929113</v>
      </c>
      <c r="C637">
        <v>55932533</v>
      </c>
      <c r="D637">
        <v>55466158</v>
      </c>
      <c r="E637">
        <v>1</v>
      </c>
      <c r="F637">
        <v>1</v>
      </c>
      <c r="G637">
        <v>1081</v>
      </c>
      <c r="H637">
        <v>3</v>
      </c>
      <c r="I637" t="s">
        <v>750</v>
      </c>
      <c r="J637" t="s">
        <v>751</v>
      </c>
      <c r="K637" t="s">
        <v>752</v>
      </c>
      <c r="L637">
        <v>1354</v>
      </c>
      <c r="N637">
        <v>1010</v>
      </c>
      <c r="O637" t="s">
        <v>268</v>
      </c>
      <c r="P637" t="s">
        <v>268</v>
      </c>
      <c r="Q637">
        <v>1</v>
      </c>
      <c r="W637">
        <v>0</v>
      </c>
      <c r="X637">
        <v>-400075818</v>
      </c>
      <c r="Y637">
        <f>(AT637*1)</f>
        <v>0.14000000000000001</v>
      </c>
      <c r="AA637">
        <v>48.47</v>
      </c>
      <c r="AB637">
        <v>0</v>
      </c>
      <c r="AC637">
        <v>0</v>
      </c>
      <c r="AD637">
        <v>0</v>
      </c>
      <c r="AE637">
        <v>48.47</v>
      </c>
      <c r="AF637">
        <v>0</v>
      </c>
      <c r="AG637">
        <v>0</v>
      </c>
      <c r="AH637">
        <v>0</v>
      </c>
      <c r="AI637">
        <v>1</v>
      </c>
      <c r="AJ637">
        <v>1</v>
      </c>
      <c r="AK637">
        <v>1</v>
      </c>
      <c r="AL637">
        <v>1</v>
      </c>
      <c r="AM637">
        <v>-2</v>
      </c>
      <c r="AN637">
        <v>0</v>
      </c>
      <c r="AO637">
        <v>1</v>
      </c>
      <c r="AP637">
        <v>1</v>
      </c>
      <c r="AQ637">
        <v>0</v>
      </c>
      <c r="AR637">
        <v>0</v>
      </c>
      <c r="AS637" t="s">
        <v>3</v>
      </c>
      <c r="AT637">
        <v>0.14000000000000001</v>
      </c>
      <c r="AU637" t="s">
        <v>62</v>
      </c>
      <c r="AV637">
        <v>0</v>
      </c>
      <c r="AW637">
        <v>2</v>
      </c>
      <c r="AX637">
        <v>55932572</v>
      </c>
      <c r="AY637">
        <v>1</v>
      </c>
      <c r="AZ637">
        <v>0</v>
      </c>
      <c r="BA637">
        <v>734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V637">
        <v>0</v>
      </c>
      <c r="CW637">
        <v>0</v>
      </c>
      <c r="CX637">
        <f>ROUND(Y637*Source!I432,9)</f>
        <v>0.14000000000000001</v>
      </c>
      <c r="CY637">
        <f t="shared" si="298"/>
        <v>48.47</v>
      </c>
      <c r="CZ637">
        <f t="shared" si="299"/>
        <v>48.47</v>
      </c>
      <c r="DA637">
        <f t="shared" si="300"/>
        <v>1</v>
      </c>
      <c r="DB637">
        <f>ROUND((ROUND(AT637*CZ637,2)*1),6)</f>
        <v>6.79</v>
      </c>
      <c r="DC637">
        <f>ROUND((ROUND(AT637*AG637,2)*1),6)</f>
        <v>0</v>
      </c>
      <c r="DD637" t="s">
        <v>3</v>
      </c>
      <c r="DE637" t="s">
        <v>3</v>
      </c>
      <c r="DF637">
        <f t="shared" si="297"/>
        <v>6.79</v>
      </c>
      <c r="DG637">
        <f t="shared" si="294"/>
        <v>0</v>
      </c>
      <c r="DH637">
        <f t="shared" si="295"/>
        <v>0</v>
      </c>
      <c r="DI637">
        <f t="shared" si="273"/>
        <v>0</v>
      </c>
      <c r="DJ637">
        <f t="shared" si="301"/>
        <v>6.79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">
      <c r="A638">
        <f>ROW(Source!A432)</f>
        <v>432</v>
      </c>
      <c r="B638">
        <v>55929113</v>
      </c>
      <c r="C638">
        <v>55932533</v>
      </c>
      <c r="D638">
        <v>55459835</v>
      </c>
      <c r="E638">
        <v>1</v>
      </c>
      <c r="F638">
        <v>1</v>
      </c>
      <c r="G638">
        <v>1081</v>
      </c>
      <c r="H638">
        <v>3</v>
      </c>
      <c r="I638" t="s">
        <v>753</v>
      </c>
      <c r="J638" t="s">
        <v>754</v>
      </c>
      <c r="K638" t="s">
        <v>755</v>
      </c>
      <c r="L638">
        <v>1348</v>
      </c>
      <c r="N638">
        <v>1009</v>
      </c>
      <c r="O638" t="s">
        <v>538</v>
      </c>
      <c r="P638" t="s">
        <v>538</v>
      </c>
      <c r="Q638">
        <v>1000</v>
      </c>
      <c r="W638">
        <v>0</v>
      </c>
      <c r="X638">
        <v>-1860917919</v>
      </c>
      <c r="Y638">
        <f>(AT638*1)</f>
        <v>7.9999999999999996E-6</v>
      </c>
      <c r="AA638">
        <v>12521.99</v>
      </c>
      <c r="AB638">
        <v>0</v>
      </c>
      <c r="AC638">
        <v>0</v>
      </c>
      <c r="AD638">
        <v>0</v>
      </c>
      <c r="AE638">
        <v>12521.99</v>
      </c>
      <c r="AF638">
        <v>0</v>
      </c>
      <c r="AG638">
        <v>0</v>
      </c>
      <c r="AH638">
        <v>0</v>
      </c>
      <c r="AI638">
        <v>1</v>
      </c>
      <c r="AJ638">
        <v>1</v>
      </c>
      <c r="AK638">
        <v>1</v>
      </c>
      <c r="AL638">
        <v>1</v>
      </c>
      <c r="AM638">
        <v>-2</v>
      </c>
      <c r="AN638">
        <v>0</v>
      </c>
      <c r="AO638">
        <v>1</v>
      </c>
      <c r="AP638">
        <v>1</v>
      </c>
      <c r="AQ638">
        <v>0</v>
      </c>
      <c r="AR638">
        <v>0</v>
      </c>
      <c r="AS638" t="s">
        <v>3</v>
      </c>
      <c r="AT638">
        <v>7.9999999999999996E-6</v>
      </c>
      <c r="AU638" t="s">
        <v>62</v>
      </c>
      <c r="AV638">
        <v>0</v>
      </c>
      <c r="AW638">
        <v>2</v>
      </c>
      <c r="AX638">
        <v>55932573</v>
      </c>
      <c r="AY638">
        <v>1</v>
      </c>
      <c r="AZ638">
        <v>0</v>
      </c>
      <c r="BA638">
        <v>735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v>0</v>
      </c>
      <c r="CX638">
        <f>ROUND(Y638*Source!I432,9)</f>
        <v>7.9999999999999996E-6</v>
      </c>
      <c r="CY638">
        <f t="shared" si="298"/>
        <v>12521.99</v>
      </c>
      <c r="CZ638">
        <f t="shared" si="299"/>
        <v>12521.99</v>
      </c>
      <c r="DA638">
        <f t="shared" si="300"/>
        <v>1</v>
      </c>
      <c r="DB638">
        <f>ROUND((ROUND(AT638*CZ638,2)*1),6)</f>
        <v>0.1</v>
      </c>
      <c r="DC638">
        <f>ROUND((ROUND(AT638*AG638,2)*1),6)</f>
        <v>0</v>
      </c>
      <c r="DD638" t="s">
        <v>3</v>
      </c>
      <c r="DE638" t="s">
        <v>3</v>
      </c>
      <c r="DF638">
        <f t="shared" si="297"/>
        <v>0.1</v>
      </c>
      <c r="DG638">
        <f t="shared" si="294"/>
        <v>0</v>
      </c>
      <c r="DH638">
        <f t="shared" si="295"/>
        <v>0</v>
      </c>
      <c r="DI638">
        <f t="shared" si="273"/>
        <v>0</v>
      </c>
      <c r="DJ638">
        <f t="shared" si="301"/>
        <v>0.1</v>
      </c>
      <c r="DK638">
        <v>0</v>
      </c>
      <c r="DL638" t="s">
        <v>3</v>
      </c>
      <c r="DM638">
        <v>0</v>
      </c>
      <c r="DN638" t="s">
        <v>3</v>
      </c>
      <c r="DO638">
        <v>0</v>
      </c>
    </row>
    <row r="639" spans="1:119" x14ac:dyDescent="0.2">
      <c r="A639">
        <f>ROW(Source!A432)</f>
        <v>432</v>
      </c>
      <c r="B639">
        <v>55929113</v>
      </c>
      <c r="C639">
        <v>55932533</v>
      </c>
      <c r="D639">
        <v>55482371</v>
      </c>
      <c r="E639">
        <v>1</v>
      </c>
      <c r="F639">
        <v>1</v>
      </c>
      <c r="G639">
        <v>1081</v>
      </c>
      <c r="H639">
        <v>3</v>
      </c>
      <c r="I639" t="s">
        <v>556</v>
      </c>
      <c r="J639" t="s">
        <v>558</v>
      </c>
      <c r="K639" t="s">
        <v>588</v>
      </c>
      <c r="L639">
        <v>1354</v>
      </c>
      <c r="N639">
        <v>1010</v>
      </c>
      <c r="O639" t="s">
        <v>268</v>
      </c>
      <c r="P639" t="s">
        <v>268</v>
      </c>
      <c r="Q639">
        <v>1</v>
      </c>
      <c r="W639">
        <v>0</v>
      </c>
      <c r="X639">
        <v>-921120602</v>
      </c>
      <c r="Y639">
        <f>AT639</f>
        <v>16</v>
      </c>
      <c r="AA639">
        <v>227.27</v>
      </c>
      <c r="AB639">
        <v>0</v>
      </c>
      <c r="AC639">
        <v>0</v>
      </c>
      <c r="AD639">
        <v>0</v>
      </c>
      <c r="AE639">
        <v>227.27</v>
      </c>
      <c r="AF639">
        <v>0</v>
      </c>
      <c r="AG639">
        <v>0</v>
      </c>
      <c r="AH639">
        <v>0</v>
      </c>
      <c r="AI639">
        <v>1</v>
      </c>
      <c r="AJ639">
        <v>1</v>
      </c>
      <c r="AK639">
        <v>1</v>
      </c>
      <c r="AL639">
        <v>1</v>
      </c>
      <c r="AM639">
        <v>0</v>
      </c>
      <c r="AN639">
        <v>0</v>
      </c>
      <c r="AO639">
        <v>0</v>
      </c>
      <c r="AP639">
        <v>1</v>
      </c>
      <c r="AQ639">
        <v>0</v>
      </c>
      <c r="AR639">
        <v>0</v>
      </c>
      <c r="AS639" t="s">
        <v>3</v>
      </c>
      <c r="AT639">
        <v>16</v>
      </c>
      <c r="AU639" t="s">
        <v>3</v>
      </c>
      <c r="AV639">
        <v>0</v>
      </c>
      <c r="AW639">
        <v>1</v>
      </c>
      <c r="AX639">
        <v>-1</v>
      </c>
      <c r="AY639">
        <v>0</v>
      </c>
      <c r="AZ639">
        <v>0</v>
      </c>
      <c r="BA639" t="s">
        <v>3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V639">
        <v>0</v>
      </c>
      <c r="CW639">
        <v>0</v>
      </c>
      <c r="CX639">
        <f>ROUND(Y639*Source!I432,9)</f>
        <v>16</v>
      </c>
      <c r="CY639">
        <f t="shared" si="298"/>
        <v>227.27</v>
      </c>
      <c r="CZ639">
        <f t="shared" si="299"/>
        <v>227.27</v>
      </c>
      <c r="DA639">
        <f t="shared" si="300"/>
        <v>1</v>
      </c>
      <c r="DB639">
        <f>ROUND(ROUND(AT639*CZ639,2),6)</f>
        <v>3636.32</v>
      </c>
      <c r="DC639">
        <f>ROUND(ROUND(AT639*AG639,2),6)</f>
        <v>0</v>
      </c>
      <c r="DD639" t="s">
        <v>3</v>
      </c>
      <c r="DE639" t="s">
        <v>3</v>
      </c>
      <c r="DF639">
        <f t="shared" si="297"/>
        <v>3636.32</v>
      </c>
      <c r="DG639">
        <f t="shared" si="294"/>
        <v>0</v>
      </c>
      <c r="DH639">
        <f t="shared" si="295"/>
        <v>0</v>
      </c>
      <c r="DI639">
        <f t="shared" si="273"/>
        <v>0</v>
      </c>
      <c r="DJ639">
        <f t="shared" si="301"/>
        <v>3636.32</v>
      </c>
      <c r="DK639">
        <v>0</v>
      </c>
      <c r="DL639" t="s">
        <v>3</v>
      </c>
      <c r="DM639">
        <v>0</v>
      </c>
      <c r="DN639" t="s">
        <v>3</v>
      </c>
      <c r="DO639">
        <v>0</v>
      </c>
    </row>
    <row r="640" spans="1:119" x14ac:dyDescent="0.2">
      <c r="A640">
        <f>ROW(Source!A432)</f>
        <v>432</v>
      </c>
      <c r="B640">
        <v>55929113</v>
      </c>
      <c r="C640">
        <v>55932533</v>
      </c>
      <c r="D640">
        <v>55482372</v>
      </c>
      <c r="E640">
        <v>1</v>
      </c>
      <c r="F640">
        <v>1</v>
      </c>
      <c r="G640">
        <v>1081</v>
      </c>
      <c r="H640">
        <v>3</v>
      </c>
      <c r="I640" t="s">
        <v>564</v>
      </c>
      <c r="J640" t="s">
        <v>566</v>
      </c>
      <c r="K640" t="s">
        <v>565</v>
      </c>
      <c r="L640">
        <v>1354</v>
      </c>
      <c r="N640">
        <v>1010</v>
      </c>
      <c r="O640" t="s">
        <v>268</v>
      </c>
      <c r="P640" t="s">
        <v>268</v>
      </c>
      <c r="Q640">
        <v>1</v>
      </c>
      <c r="W640">
        <v>0</v>
      </c>
      <c r="X640">
        <v>-1124945702</v>
      </c>
      <c r="Y640">
        <f>AT640</f>
        <v>1</v>
      </c>
      <c r="AA640">
        <v>134.03</v>
      </c>
      <c r="AB640">
        <v>0</v>
      </c>
      <c r="AC640">
        <v>0</v>
      </c>
      <c r="AD640">
        <v>0</v>
      </c>
      <c r="AE640">
        <v>134.03</v>
      </c>
      <c r="AF640">
        <v>0</v>
      </c>
      <c r="AG640">
        <v>0</v>
      </c>
      <c r="AH640">
        <v>0</v>
      </c>
      <c r="AI640">
        <v>1</v>
      </c>
      <c r="AJ640">
        <v>1</v>
      </c>
      <c r="AK640">
        <v>1</v>
      </c>
      <c r="AL640">
        <v>1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 t="s">
        <v>3</v>
      </c>
      <c r="AT640">
        <v>1</v>
      </c>
      <c r="AU640" t="s">
        <v>3</v>
      </c>
      <c r="AV640">
        <v>0</v>
      </c>
      <c r="AW640">
        <v>1</v>
      </c>
      <c r="AX640">
        <v>-1</v>
      </c>
      <c r="AY640">
        <v>0</v>
      </c>
      <c r="AZ640">
        <v>0</v>
      </c>
      <c r="BA640" t="s">
        <v>3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v>0</v>
      </c>
      <c r="CX640">
        <f>ROUND(Y640*Source!I432,9)</f>
        <v>1</v>
      </c>
      <c r="CY640">
        <f t="shared" si="298"/>
        <v>134.03</v>
      </c>
      <c r="CZ640">
        <f t="shared" si="299"/>
        <v>134.03</v>
      </c>
      <c r="DA640">
        <f t="shared" si="300"/>
        <v>1</v>
      </c>
      <c r="DB640">
        <f>ROUND(ROUND(AT640*CZ640,2),6)</f>
        <v>134.03</v>
      </c>
      <c r="DC640">
        <f>ROUND(ROUND(AT640*AG640,2),6)</f>
        <v>0</v>
      </c>
      <c r="DD640" t="s">
        <v>3</v>
      </c>
      <c r="DE640" t="s">
        <v>3</v>
      </c>
      <c r="DF640">
        <f t="shared" si="297"/>
        <v>134.03</v>
      </c>
      <c r="DG640">
        <f t="shared" si="294"/>
        <v>0</v>
      </c>
      <c r="DH640">
        <f t="shared" si="295"/>
        <v>0</v>
      </c>
      <c r="DI640">
        <f t="shared" si="273"/>
        <v>0</v>
      </c>
      <c r="DJ640">
        <f t="shared" si="301"/>
        <v>134.03</v>
      </c>
      <c r="DK640">
        <v>0</v>
      </c>
      <c r="DL640" t="s">
        <v>3</v>
      </c>
      <c r="DM640">
        <v>0</v>
      </c>
      <c r="DN640" t="s">
        <v>3</v>
      </c>
      <c r="DO640">
        <v>0</v>
      </c>
    </row>
    <row r="641" spans="1:119" x14ac:dyDescent="0.2">
      <c r="A641">
        <f>ROW(Source!A432)</f>
        <v>432</v>
      </c>
      <c r="B641">
        <v>55929113</v>
      </c>
      <c r="C641">
        <v>55932533</v>
      </c>
      <c r="D641">
        <v>55482458</v>
      </c>
      <c r="E641">
        <v>1</v>
      </c>
      <c r="F641">
        <v>1</v>
      </c>
      <c r="G641">
        <v>1081</v>
      </c>
      <c r="H641">
        <v>3</v>
      </c>
      <c r="I641" t="s">
        <v>560</v>
      </c>
      <c r="J641" t="s">
        <v>562</v>
      </c>
      <c r="K641" t="s">
        <v>561</v>
      </c>
      <c r="L641">
        <v>1354</v>
      </c>
      <c r="N641">
        <v>1010</v>
      </c>
      <c r="O641" t="s">
        <v>268</v>
      </c>
      <c r="P641" t="s">
        <v>268</v>
      </c>
      <c r="Q641">
        <v>1</v>
      </c>
      <c r="W641">
        <v>0</v>
      </c>
      <c r="X641">
        <v>398472290</v>
      </c>
      <c r="Y641">
        <f>AT641</f>
        <v>1</v>
      </c>
      <c r="AA641">
        <v>256.95999999999998</v>
      </c>
      <c r="AB641">
        <v>0</v>
      </c>
      <c r="AC641">
        <v>0</v>
      </c>
      <c r="AD641">
        <v>0</v>
      </c>
      <c r="AE641">
        <v>256.95999999999998</v>
      </c>
      <c r="AF641">
        <v>0</v>
      </c>
      <c r="AG641">
        <v>0</v>
      </c>
      <c r="AH641">
        <v>0</v>
      </c>
      <c r="AI641">
        <v>1</v>
      </c>
      <c r="AJ641">
        <v>1</v>
      </c>
      <c r="AK641">
        <v>1</v>
      </c>
      <c r="AL641">
        <v>1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 t="s">
        <v>3</v>
      </c>
      <c r="AT641">
        <v>1</v>
      </c>
      <c r="AU641" t="s">
        <v>3</v>
      </c>
      <c r="AV641">
        <v>0</v>
      </c>
      <c r="AW641">
        <v>1</v>
      </c>
      <c r="AX641">
        <v>-1</v>
      </c>
      <c r="AY641">
        <v>0</v>
      </c>
      <c r="AZ641">
        <v>0</v>
      </c>
      <c r="BA641" t="s">
        <v>3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V641">
        <v>0</v>
      </c>
      <c r="CW641">
        <v>0</v>
      </c>
      <c r="CX641">
        <f>ROUND(Y641*Source!I432,9)</f>
        <v>1</v>
      </c>
      <c r="CY641">
        <f t="shared" si="298"/>
        <v>256.95999999999998</v>
      </c>
      <c r="CZ641">
        <f t="shared" si="299"/>
        <v>256.95999999999998</v>
      </c>
      <c r="DA641">
        <f t="shared" si="300"/>
        <v>1</v>
      </c>
      <c r="DB641">
        <f>ROUND(ROUND(AT641*CZ641,2),6)</f>
        <v>256.95999999999998</v>
      </c>
      <c r="DC641">
        <f>ROUND(ROUND(AT641*AG641,2),6)</f>
        <v>0</v>
      </c>
      <c r="DD641" t="s">
        <v>3</v>
      </c>
      <c r="DE641" t="s">
        <v>3</v>
      </c>
      <c r="DF641">
        <f t="shared" si="297"/>
        <v>256.95999999999998</v>
      </c>
      <c r="DG641">
        <f t="shared" si="294"/>
        <v>0</v>
      </c>
      <c r="DH641">
        <f t="shared" si="295"/>
        <v>0</v>
      </c>
      <c r="DI641">
        <f t="shared" ref="DI641:DI704" si="302">ROUND(ROUND(AH641,2)*CX641,2)</f>
        <v>0</v>
      </c>
      <c r="DJ641">
        <f t="shared" si="301"/>
        <v>256.95999999999998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">
      <c r="A642">
        <f>ROW(Source!A432)</f>
        <v>432</v>
      </c>
      <c r="B642">
        <v>55929113</v>
      </c>
      <c r="C642">
        <v>55932533</v>
      </c>
      <c r="D642">
        <v>55482478</v>
      </c>
      <c r="E642">
        <v>1</v>
      </c>
      <c r="F642">
        <v>1</v>
      </c>
      <c r="G642">
        <v>1081</v>
      </c>
      <c r="H642">
        <v>3</v>
      </c>
      <c r="I642" t="s">
        <v>580</v>
      </c>
      <c r="J642" t="s">
        <v>582</v>
      </c>
      <c r="K642" t="s">
        <v>581</v>
      </c>
      <c r="L642">
        <v>1354</v>
      </c>
      <c r="N642">
        <v>1010</v>
      </c>
      <c r="O642" t="s">
        <v>268</v>
      </c>
      <c r="P642" t="s">
        <v>268</v>
      </c>
      <c r="Q642">
        <v>1</v>
      </c>
      <c r="W642">
        <v>0</v>
      </c>
      <c r="X642">
        <v>-1244114831</v>
      </c>
      <c r="Y642">
        <f>AT642</f>
        <v>34</v>
      </c>
      <c r="AA642">
        <v>511.23</v>
      </c>
      <c r="AB642">
        <v>0</v>
      </c>
      <c r="AC642">
        <v>0</v>
      </c>
      <c r="AD642">
        <v>0</v>
      </c>
      <c r="AE642">
        <v>511.23</v>
      </c>
      <c r="AF642">
        <v>0</v>
      </c>
      <c r="AG642">
        <v>0</v>
      </c>
      <c r="AH642">
        <v>0</v>
      </c>
      <c r="AI642">
        <v>1</v>
      </c>
      <c r="AJ642">
        <v>1</v>
      </c>
      <c r="AK642">
        <v>1</v>
      </c>
      <c r="AL642">
        <v>1</v>
      </c>
      <c r="AM642">
        <v>0</v>
      </c>
      <c r="AN642">
        <v>0</v>
      </c>
      <c r="AO642">
        <v>0</v>
      </c>
      <c r="AP642">
        <v>1</v>
      </c>
      <c r="AQ642">
        <v>0</v>
      </c>
      <c r="AR642">
        <v>0</v>
      </c>
      <c r="AS642" t="s">
        <v>3</v>
      </c>
      <c r="AT642">
        <v>34</v>
      </c>
      <c r="AU642" t="s">
        <v>3</v>
      </c>
      <c r="AV642">
        <v>0</v>
      </c>
      <c r="AW642">
        <v>1</v>
      </c>
      <c r="AX642">
        <v>-1</v>
      </c>
      <c r="AY642">
        <v>0</v>
      </c>
      <c r="AZ642">
        <v>0</v>
      </c>
      <c r="BA642" t="s">
        <v>3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v>0</v>
      </c>
      <c r="CX642">
        <f>ROUND(Y642*Source!I432,9)</f>
        <v>34</v>
      </c>
      <c r="CY642">
        <f t="shared" si="298"/>
        <v>511.23</v>
      </c>
      <c r="CZ642">
        <f t="shared" si="299"/>
        <v>511.23</v>
      </c>
      <c r="DA642">
        <f t="shared" si="300"/>
        <v>1</v>
      </c>
      <c r="DB642">
        <f>ROUND(ROUND(AT642*CZ642,2),6)</f>
        <v>17381.82</v>
      </c>
      <c r="DC642">
        <f>ROUND(ROUND(AT642*AG642,2),6)</f>
        <v>0</v>
      </c>
      <c r="DD642" t="s">
        <v>3</v>
      </c>
      <c r="DE642" t="s">
        <v>3</v>
      </c>
      <c r="DF642">
        <f t="shared" si="297"/>
        <v>17381.82</v>
      </c>
      <c r="DG642">
        <f t="shared" si="294"/>
        <v>0</v>
      </c>
      <c r="DH642">
        <f t="shared" si="295"/>
        <v>0</v>
      </c>
      <c r="DI642">
        <f t="shared" si="302"/>
        <v>0</v>
      </c>
      <c r="DJ642">
        <f t="shared" si="301"/>
        <v>17381.82</v>
      </c>
      <c r="DK642">
        <v>0</v>
      </c>
      <c r="DL642" t="s">
        <v>3</v>
      </c>
      <c r="DM642">
        <v>0</v>
      </c>
      <c r="DN642" t="s">
        <v>3</v>
      </c>
      <c r="DO642">
        <v>0</v>
      </c>
    </row>
    <row r="643" spans="1:119" x14ac:dyDescent="0.2">
      <c r="A643">
        <f>ROW(Source!A432)</f>
        <v>432</v>
      </c>
      <c r="B643">
        <v>55929113</v>
      </c>
      <c r="C643">
        <v>55932533</v>
      </c>
      <c r="D643">
        <v>55483272</v>
      </c>
      <c r="E643">
        <v>1</v>
      </c>
      <c r="F643">
        <v>1</v>
      </c>
      <c r="G643">
        <v>1081</v>
      </c>
      <c r="H643">
        <v>3</v>
      </c>
      <c r="I643" t="s">
        <v>584</v>
      </c>
      <c r="J643" t="s">
        <v>586</v>
      </c>
      <c r="K643" t="s">
        <v>585</v>
      </c>
      <c r="L643">
        <v>1354</v>
      </c>
      <c r="N643">
        <v>1010</v>
      </c>
      <c r="O643" t="s">
        <v>268</v>
      </c>
      <c r="P643" t="s">
        <v>268</v>
      </c>
      <c r="Q643">
        <v>1</v>
      </c>
      <c r="W643">
        <v>0</v>
      </c>
      <c r="X643">
        <v>953561357</v>
      </c>
      <c r="Y643">
        <f>AT643</f>
        <v>16</v>
      </c>
      <c r="AA643">
        <v>51.72</v>
      </c>
      <c r="AB643">
        <v>0</v>
      </c>
      <c r="AC643">
        <v>0</v>
      </c>
      <c r="AD643">
        <v>0</v>
      </c>
      <c r="AE643">
        <v>51.72</v>
      </c>
      <c r="AF643">
        <v>0</v>
      </c>
      <c r="AG643">
        <v>0</v>
      </c>
      <c r="AH643">
        <v>0</v>
      </c>
      <c r="AI643">
        <v>1</v>
      </c>
      <c r="AJ643">
        <v>1</v>
      </c>
      <c r="AK643">
        <v>1</v>
      </c>
      <c r="AL643">
        <v>1</v>
      </c>
      <c r="AM643">
        <v>0</v>
      </c>
      <c r="AN643">
        <v>0</v>
      </c>
      <c r="AO643">
        <v>0</v>
      </c>
      <c r="AP643">
        <v>1</v>
      </c>
      <c r="AQ643">
        <v>0</v>
      </c>
      <c r="AR643">
        <v>0</v>
      </c>
      <c r="AS643" t="s">
        <v>3</v>
      </c>
      <c r="AT643">
        <v>16</v>
      </c>
      <c r="AU643" t="s">
        <v>3</v>
      </c>
      <c r="AV643">
        <v>0</v>
      </c>
      <c r="AW643">
        <v>1</v>
      </c>
      <c r="AX643">
        <v>-1</v>
      </c>
      <c r="AY643">
        <v>0</v>
      </c>
      <c r="AZ643">
        <v>0</v>
      </c>
      <c r="BA643" t="s">
        <v>3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V643">
        <v>0</v>
      </c>
      <c r="CW643">
        <v>0</v>
      </c>
      <c r="CX643">
        <f>ROUND(Y643*Source!I432,9)</f>
        <v>16</v>
      </c>
      <c r="CY643">
        <f t="shared" si="298"/>
        <v>51.72</v>
      </c>
      <c r="CZ643">
        <f t="shared" si="299"/>
        <v>51.72</v>
      </c>
      <c r="DA643">
        <f t="shared" si="300"/>
        <v>1</v>
      </c>
      <c r="DB643">
        <f>ROUND(ROUND(AT643*CZ643,2),6)</f>
        <v>827.52</v>
      </c>
      <c r="DC643">
        <f>ROUND(ROUND(AT643*AG643,2),6)</f>
        <v>0</v>
      </c>
      <c r="DD643" t="s">
        <v>3</v>
      </c>
      <c r="DE643" t="s">
        <v>3</v>
      </c>
      <c r="DF643">
        <f t="shared" si="297"/>
        <v>827.52</v>
      </c>
      <c r="DG643">
        <f t="shared" si="294"/>
        <v>0</v>
      </c>
      <c r="DH643">
        <f t="shared" si="295"/>
        <v>0</v>
      </c>
      <c r="DI643">
        <f t="shared" si="302"/>
        <v>0</v>
      </c>
      <c r="DJ643">
        <f t="shared" si="301"/>
        <v>827.52</v>
      </c>
      <c r="DK643">
        <v>0</v>
      </c>
      <c r="DL643" t="s">
        <v>3</v>
      </c>
      <c r="DM643">
        <v>0</v>
      </c>
      <c r="DN643" t="s">
        <v>3</v>
      </c>
      <c r="DO643">
        <v>0</v>
      </c>
    </row>
    <row r="644" spans="1:119" x14ac:dyDescent="0.2">
      <c r="A644">
        <f>ROW(Source!A432)</f>
        <v>432</v>
      </c>
      <c r="B644">
        <v>55929113</v>
      </c>
      <c r="C644">
        <v>55932533</v>
      </c>
      <c r="D644">
        <v>55469222</v>
      </c>
      <c r="E644">
        <v>1</v>
      </c>
      <c r="F644">
        <v>1</v>
      </c>
      <c r="G644">
        <v>1081</v>
      </c>
      <c r="H644">
        <v>3</v>
      </c>
      <c r="I644" t="s">
        <v>756</v>
      </c>
      <c r="J644" t="s">
        <v>757</v>
      </c>
      <c r="K644" t="s">
        <v>758</v>
      </c>
      <c r="L644">
        <v>1354</v>
      </c>
      <c r="N644">
        <v>1010</v>
      </c>
      <c r="O644" t="s">
        <v>268</v>
      </c>
      <c r="P644" t="s">
        <v>268</v>
      </c>
      <c r="Q644">
        <v>1</v>
      </c>
      <c r="W644">
        <v>0</v>
      </c>
      <c r="X644">
        <v>-1452932200</v>
      </c>
      <c r="Y644">
        <f>(AT644*1)</f>
        <v>1.02</v>
      </c>
      <c r="AA644">
        <v>4.3600000000000003</v>
      </c>
      <c r="AB644">
        <v>0</v>
      </c>
      <c r="AC644">
        <v>0</v>
      </c>
      <c r="AD644">
        <v>0</v>
      </c>
      <c r="AE644">
        <v>4.3600000000000003</v>
      </c>
      <c r="AF644">
        <v>0</v>
      </c>
      <c r="AG644">
        <v>0</v>
      </c>
      <c r="AH644">
        <v>0</v>
      </c>
      <c r="AI644">
        <v>1</v>
      </c>
      <c r="AJ644">
        <v>1</v>
      </c>
      <c r="AK644">
        <v>1</v>
      </c>
      <c r="AL644">
        <v>1</v>
      </c>
      <c r="AM644">
        <v>-2</v>
      </c>
      <c r="AN644">
        <v>0</v>
      </c>
      <c r="AO644">
        <v>1</v>
      </c>
      <c r="AP644">
        <v>1</v>
      </c>
      <c r="AQ644">
        <v>0</v>
      </c>
      <c r="AR644">
        <v>0</v>
      </c>
      <c r="AS644" t="s">
        <v>3</v>
      </c>
      <c r="AT644">
        <v>1.02</v>
      </c>
      <c r="AU644" t="s">
        <v>62</v>
      </c>
      <c r="AV644">
        <v>0</v>
      </c>
      <c r="AW644">
        <v>2</v>
      </c>
      <c r="AX644">
        <v>55932574</v>
      </c>
      <c r="AY644">
        <v>1</v>
      </c>
      <c r="AZ644">
        <v>0</v>
      </c>
      <c r="BA644">
        <v>736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v>0</v>
      </c>
      <c r="CX644">
        <f>ROUND(Y644*Source!I432,9)</f>
        <v>1.02</v>
      </c>
      <c r="CY644">
        <f t="shared" si="298"/>
        <v>4.3600000000000003</v>
      </c>
      <c r="CZ644">
        <f t="shared" si="299"/>
        <v>4.3600000000000003</v>
      </c>
      <c r="DA644">
        <f t="shared" si="300"/>
        <v>1</v>
      </c>
      <c r="DB644">
        <f>ROUND((ROUND(AT644*CZ644,2)*1),6)</f>
        <v>4.45</v>
      </c>
      <c r="DC644">
        <f>ROUND((ROUND(AT644*AG644,2)*1),6)</f>
        <v>0</v>
      </c>
      <c r="DD644" t="s">
        <v>3</v>
      </c>
      <c r="DE644" t="s">
        <v>3</v>
      </c>
      <c r="DF644">
        <f t="shared" si="297"/>
        <v>4.45</v>
      </c>
      <c r="DG644">
        <f t="shared" si="294"/>
        <v>0</v>
      </c>
      <c r="DH644">
        <f t="shared" si="295"/>
        <v>0</v>
      </c>
      <c r="DI644">
        <f t="shared" si="302"/>
        <v>0</v>
      </c>
      <c r="DJ644">
        <f t="shared" si="301"/>
        <v>4.45</v>
      </c>
      <c r="DK644">
        <v>0</v>
      </c>
      <c r="DL644" t="s">
        <v>3</v>
      </c>
      <c r="DM644">
        <v>0</v>
      </c>
      <c r="DN644" t="s">
        <v>3</v>
      </c>
      <c r="DO644">
        <v>0</v>
      </c>
    </row>
    <row r="645" spans="1:119" x14ac:dyDescent="0.2">
      <c r="A645">
        <f>ROW(Source!A433)</f>
        <v>433</v>
      </c>
      <c r="B645">
        <v>55929115</v>
      </c>
      <c r="C645">
        <v>55932533</v>
      </c>
      <c r="D645">
        <v>55424304</v>
      </c>
      <c r="E645">
        <v>1081</v>
      </c>
      <c r="F645">
        <v>1</v>
      </c>
      <c r="G645">
        <v>1081</v>
      </c>
      <c r="H645">
        <v>1</v>
      </c>
      <c r="I645" t="s">
        <v>651</v>
      </c>
      <c r="J645" t="s">
        <v>3</v>
      </c>
      <c r="K645" t="s">
        <v>652</v>
      </c>
      <c r="L645">
        <v>1191</v>
      </c>
      <c r="N645">
        <v>1013</v>
      </c>
      <c r="O645" t="s">
        <v>653</v>
      </c>
      <c r="P645" t="s">
        <v>653</v>
      </c>
      <c r="Q645">
        <v>1</v>
      </c>
      <c r="W645">
        <v>0</v>
      </c>
      <c r="X645">
        <v>476480486</v>
      </c>
      <c r="Y645">
        <f>(AT645*1.2)</f>
        <v>21.768000000000001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5</v>
      </c>
      <c r="AN645">
        <v>0</v>
      </c>
      <c r="AO645">
        <v>1</v>
      </c>
      <c r="AP645">
        <v>1</v>
      </c>
      <c r="AQ645">
        <v>0</v>
      </c>
      <c r="AR645">
        <v>0</v>
      </c>
      <c r="AS645" t="s">
        <v>3</v>
      </c>
      <c r="AT645">
        <v>18.14</v>
      </c>
      <c r="AU645" t="s">
        <v>63</v>
      </c>
      <c r="AV645">
        <v>1</v>
      </c>
      <c r="AW645">
        <v>2</v>
      </c>
      <c r="AX645">
        <v>55932567</v>
      </c>
      <c r="AY645">
        <v>1</v>
      </c>
      <c r="AZ645">
        <v>0</v>
      </c>
      <c r="BA645">
        <v>742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U645">
        <f>ROUND(AT645*Source!I433*AH645*AL645,2)</f>
        <v>0</v>
      </c>
      <c r="CV645">
        <f>ROUND(Y645*Source!I433,9)</f>
        <v>21.768000000000001</v>
      </c>
      <c r="CW645">
        <v>0</v>
      </c>
      <c r="CX645">
        <f>ROUND(Y645*Source!I433,9)</f>
        <v>21.768000000000001</v>
      </c>
      <c r="CY645">
        <f>AD645</f>
        <v>0</v>
      </c>
      <c r="CZ645">
        <f>AH645</f>
        <v>0</v>
      </c>
      <c r="DA645">
        <f>AL645</f>
        <v>1</v>
      </c>
      <c r="DB645">
        <f>ROUND((ROUND(AT645*CZ645,2)*1.2),6)</f>
        <v>0</v>
      </c>
      <c r="DC645">
        <f>ROUND((ROUND(AT645*AG645,2)*1.2),6)</f>
        <v>0</v>
      </c>
      <c r="DD645" t="s">
        <v>3</v>
      </c>
      <c r="DE645" t="s">
        <v>3</v>
      </c>
      <c r="DF645">
        <f t="shared" si="297"/>
        <v>0</v>
      </c>
      <c r="DG645">
        <f t="shared" si="294"/>
        <v>0</v>
      </c>
      <c r="DH645">
        <f t="shared" si="295"/>
        <v>0</v>
      </c>
      <c r="DI645">
        <f t="shared" si="302"/>
        <v>0</v>
      </c>
      <c r="DJ645">
        <f>DI645</f>
        <v>0</v>
      </c>
      <c r="DK645">
        <v>0</v>
      </c>
      <c r="DL645" t="s">
        <v>3</v>
      </c>
      <c r="DM645">
        <v>0</v>
      </c>
      <c r="DN645" t="s">
        <v>3</v>
      </c>
      <c r="DO645">
        <v>0</v>
      </c>
    </row>
    <row r="646" spans="1:119" x14ac:dyDescent="0.2">
      <c r="A646">
        <f>ROW(Source!A433)</f>
        <v>433</v>
      </c>
      <c r="B646">
        <v>55929115</v>
      </c>
      <c r="C646">
        <v>55932533</v>
      </c>
      <c r="D646">
        <v>55490209</v>
      </c>
      <c r="E646">
        <v>1</v>
      </c>
      <c r="F646">
        <v>1</v>
      </c>
      <c r="G646">
        <v>1081</v>
      </c>
      <c r="H646">
        <v>2</v>
      </c>
      <c r="I646" t="s">
        <v>694</v>
      </c>
      <c r="J646" t="s">
        <v>695</v>
      </c>
      <c r="K646" t="s">
        <v>696</v>
      </c>
      <c r="L646">
        <v>1368</v>
      </c>
      <c r="N646">
        <v>1011</v>
      </c>
      <c r="O646" t="s">
        <v>657</v>
      </c>
      <c r="P646" t="s">
        <v>657</v>
      </c>
      <c r="Q646">
        <v>1</v>
      </c>
      <c r="W646">
        <v>0</v>
      </c>
      <c r="X646">
        <v>874612079</v>
      </c>
      <c r="Y646">
        <f>(AT646*1.2)</f>
        <v>0.06</v>
      </c>
      <c r="AA646">
        <v>0</v>
      </c>
      <c r="AB646">
        <v>1485.19</v>
      </c>
      <c r="AC646">
        <v>744.56</v>
      </c>
      <c r="AD646">
        <v>0</v>
      </c>
      <c r="AE646">
        <v>0</v>
      </c>
      <c r="AF646">
        <v>83.1</v>
      </c>
      <c r="AG646">
        <v>12.62</v>
      </c>
      <c r="AH646">
        <v>0</v>
      </c>
      <c r="AI646">
        <v>1</v>
      </c>
      <c r="AJ646">
        <v>17.07</v>
      </c>
      <c r="AK646">
        <v>56.35</v>
      </c>
      <c r="AL646">
        <v>1</v>
      </c>
      <c r="AM646">
        <v>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0.05</v>
      </c>
      <c r="AU646" t="s">
        <v>63</v>
      </c>
      <c r="AV646">
        <v>0</v>
      </c>
      <c r="AW646">
        <v>2</v>
      </c>
      <c r="AX646">
        <v>55932568</v>
      </c>
      <c r="AY646">
        <v>1</v>
      </c>
      <c r="AZ646">
        <v>0</v>
      </c>
      <c r="BA646">
        <v>743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f>ROUND(Y646*Source!I433*DO646,9)</f>
        <v>0.75719999999999998</v>
      </c>
      <c r="CX646">
        <f>ROUND(Y646*Source!I433,9)</f>
        <v>0.06</v>
      </c>
      <c r="CY646">
        <f>AB646</f>
        <v>1485.19</v>
      </c>
      <c r="CZ646">
        <f>AF646</f>
        <v>83.1</v>
      </c>
      <c r="DA646">
        <f>AJ646</f>
        <v>17.07</v>
      </c>
      <c r="DB646">
        <f>ROUND((ROUND(AT646*CZ646,2)*1.2),6)</f>
        <v>4.992</v>
      </c>
      <c r="DC646">
        <f>ROUND((ROUND(AT646*AG646,2)*1.2),6)</f>
        <v>0.75600000000000001</v>
      </c>
      <c r="DD646" t="s">
        <v>3</v>
      </c>
      <c r="DE646" t="s">
        <v>3</v>
      </c>
      <c r="DF646">
        <f t="shared" si="297"/>
        <v>0</v>
      </c>
      <c r="DG646">
        <f>ROUND(ROUND(AF646*AJ646,2)*CX646,2)</f>
        <v>85.11</v>
      </c>
      <c r="DH646">
        <f>ROUND(ROUND(AG646*AK646,2)*CX646,2)</f>
        <v>42.67</v>
      </c>
      <c r="DI646">
        <f t="shared" si="302"/>
        <v>0</v>
      </c>
      <c r="DJ646">
        <f>DG646</f>
        <v>85.11</v>
      </c>
      <c r="DK646">
        <v>0</v>
      </c>
      <c r="DL646" t="s">
        <v>658</v>
      </c>
      <c r="DM646">
        <v>0</v>
      </c>
      <c r="DN646" t="s">
        <v>653</v>
      </c>
      <c r="DO646">
        <v>12.62</v>
      </c>
    </row>
    <row r="647" spans="1:119" x14ac:dyDescent="0.2">
      <c r="A647">
        <f>ROW(Source!A433)</f>
        <v>433</v>
      </c>
      <c r="B647">
        <v>55929115</v>
      </c>
      <c r="C647">
        <v>55932533</v>
      </c>
      <c r="D647">
        <v>55490270</v>
      </c>
      <c r="E647">
        <v>1</v>
      </c>
      <c r="F647">
        <v>1</v>
      </c>
      <c r="G647">
        <v>1081</v>
      </c>
      <c r="H647">
        <v>2</v>
      </c>
      <c r="I647" t="s">
        <v>744</v>
      </c>
      <c r="J647" t="s">
        <v>745</v>
      </c>
      <c r="K647" t="s">
        <v>746</v>
      </c>
      <c r="L647">
        <v>1368</v>
      </c>
      <c r="N647">
        <v>1011</v>
      </c>
      <c r="O647" t="s">
        <v>657</v>
      </c>
      <c r="P647" t="s">
        <v>657</v>
      </c>
      <c r="Q647">
        <v>1</v>
      </c>
      <c r="W647">
        <v>0</v>
      </c>
      <c r="X647">
        <v>-1412866184</v>
      </c>
      <c r="Y647">
        <f>(AT647*1.2)</f>
        <v>0.252</v>
      </c>
      <c r="AA647">
        <v>0</v>
      </c>
      <c r="AB647">
        <v>4.32</v>
      </c>
      <c r="AC647">
        <v>0</v>
      </c>
      <c r="AD647">
        <v>0</v>
      </c>
      <c r="AE647">
        <v>0</v>
      </c>
      <c r="AF647">
        <v>0.42</v>
      </c>
      <c r="AG647">
        <v>0</v>
      </c>
      <c r="AH647">
        <v>0</v>
      </c>
      <c r="AI647">
        <v>1</v>
      </c>
      <c r="AJ647">
        <v>9.83</v>
      </c>
      <c r="AK647">
        <v>1</v>
      </c>
      <c r="AL647">
        <v>1</v>
      </c>
      <c r="AM647">
        <v>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0.21</v>
      </c>
      <c r="AU647" t="s">
        <v>63</v>
      </c>
      <c r="AV647">
        <v>0</v>
      </c>
      <c r="AW647">
        <v>2</v>
      </c>
      <c r="AX647">
        <v>55932569</v>
      </c>
      <c r="AY647">
        <v>1</v>
      </c>
      <c r="AZ647">
        <v>0</v>
      </c>
      <c r="BA647">
        <v>744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f>ROUND(Y647*Source!I433*DO647,9)</f>
        <v>0</v>
      </c>
      <c r="CX647">
        <f>ROUND(Y647*Source!I433,9)</f>
        <v>0.252</v>
      </c>
      <c r="CY647">
        <f>AB647</f>
        <v>4.32</v>
      </c>
      <c r="CZ647">
        <f>AF647</f>
        <v>0.42</v>
      </c>
      <c r="DA647">
        <f>AJ647</f>
        <v>9.83</v>
      </c>
      <c r="DB647">
        <f>ROUND((ROUND(AT647*CZ647,2)*1.2),6)</f>
        <v>0.108</v>
      </c>
      <c r="DC647">
        <f>ROUND((ROUND(AT647*AG647,2)*1.2),6)</f>
        <v>0</v>
      </c>
      <c r="DD647" t="s">
        <v>3</v>
      </c>
      <c r="DE647" t="s">
        <v>3</v>
      </c>
      <c r="DF647">
        <f t="shared" si="297"/>
        <v>0</v>
      </c>
      <c r="DG647">
        <f>ROUND(ROUND(AF647*AJ647,2)*CX647,2)</f>
        <v>1.04</v>
      </c>
      <c r="DH647">
        <f>ROUND(ROUND(AG647,2)*CX647,2)</f>
        <v>0</v>
      </c>
      <c r="DI647">
        <f t="shared" si="302"/>
        <v>0</v>
      </c>
      <c r="DJ647">
        <f>DG647</f>
        <v>1.04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">
      <c r="A648">
        <f>ROW(Source!A433)</f>
        <v>433</v>
      </c>
      <c r="B648">
        <v>55929115</v>
      </c>
      <c r="C648">
        <v>55932533</v>
      </c>
      <c r="D648">
        <v>55489510</v>
      </c>
      <c r="E648">
        <v>1</v>
      </c>
      <c r="F648">
        <v>1</v>
      </c>
      <c r="G648">
        <v>1081</v>
      </c>
      <c r="H648">
        <v>2</v>
      </c>
      <c r="I648" t="s">
        <v>747</v>
      </c>
      <c r="J648" t="s">
        <v>748</v>
      </c>
      <c r="K648" t="s">
        <v>749</v>
      </c>
      <c r="L648">
        <v>1368</v>
      </c>
      <c r="N648">
        <v>1011</v>
      </c>
      <c r="O648" t="s">
        <v>657</v>
      </c>
      <c r="P648" t="s">
        <v>657</v>
      </c>
      <c r="Q648">
        <v>1</v>
      </c>
      <c r="W648">
        <v>0</v>
      </c>
      <c r="X648">
        <v>1364481760</v>
      </c>
      <c r="Y648">
        <f>(AT648*1.2)</f>
        <v>5.3999999999999999E-2</v>
      </c>
      <c r="AA648">
        <v>0</v>
      </c>
      <c r="AB648">
        <v>1271.44</v>
      </c>
      <c r="AC648">
        <v>744.56</v>
      </c>
      <c r="AD648">
        <v>0</v>
      </c>
      <c r="AE648">
        <v>0</v>
      </c>
      <c r="AF648">
        <v>53.9</v>
      </c>
      <c r="AG648">
        <v>12.62</v>
      </c>
      <c r="AH648">
        <v>0</v>
      </c>
      <c r="AI648">
        <v>1</v>
      </c>
      <c r="AJ648">
        <v>22.53</v>
      </c>
      <c r="AK648">
        <v>56.35</v>
      </c>
      <c r="AL648">
        <v>1</v>
      </c>
      <c r="AM648">
        <v>2</v>
      </c>
      <c r="AN648">
        <v>0</v>
      </c>
      <c r="AO648">
        <v>1</v>
      </c>
      <c r="AP648">
        <v>1</v>
      </c>
      <c r="AQ648">
        <v>0</v>
      </c>
      <c r="AR648">
        <v>0</v>
      </c>
      <c r="AS648" t="s">
        <v>3</v>
      </c>
      <c r="AT648">
        <v>4.4999999999999998E-2</v>
      </c>
      <c r="AU648" t="s">
        <v>63</v>
      </c>
      <c r="AV648">
        <v>0</v>
      </c>
      <c r="AW648">
        <v>2</v>
      </c>
      <c r="AX648">
        <v>55932570</v>
      </c>
      <c r="AY648">
        <v>1</v>
      </c>
      <c r="AZ648">
        <v>0</v>
      </c>
      <c r="BA648">
        <v>745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V648">
        <v>0</v>
      </c>
      <c r="CW648">
        <f>ROUND(Y648*Source!I433*DO648,9)</f>
        <v>0.68147999999999997</v>
      </c>
      <c r="CX648">
        <f>ROUND(Y648*Source!I433,9)</f>
        <v>5.3999999999999999E-2</v>
      </c>
      <c r="CY648">
        <f>AB648</f>
        <v>1271.44</v>
      </c>
      <c r="CZ648">
        <f>AF648</f>
        <v>53.9</v>
      </c>
      <c r="DA648">
        <f>AJ648</f>
        <v>22.53</v>
      </c>
      <c r="DB648">
        <f>ROUND((ROUND(AT648*CZ648,2)*1.2),6)</f>
        <v>2.9159999999999999</v>
      </c>
      <c r="DC648">
        <f>ROUND((ROUND(AT648*AG648,2)*1.2),6)</f>
        <v>0.68400000000000005</v>
      </c>
      <c r="DD648" t="s">
        <v>3</v>
      </c>
      <c r="DE648" t="s">
        <v>3</v>
      </c>
      <c r="DF648">
        <f t="shared" si="297"/>
        <v>0</v>
      </c>
      <c r="DG648">
        <f>ROUND(ROUND(AF648*AJ648,2)*CX648,2)</f>
        <v>65.58</v>
      </c>
      <c r="DH648">
        <f>ROUND(ROUND(AG648*AK648,2)*CX648,2)</f>
        <v>38.4</v>
      </c>
      <c r="DI648">
        <f t="shared" si="302"/>
        <v>0</v>
      </c>
      <c r="DJ648">
        <f>DG648</f>
        <v>65.58</v>
      </c>
      <c r="DK648">
        <v>0</v>
      </c>
      <c r="DL648" t="s">
        <v>658</v>
      </c>
      <c r="DM648">
        <v>0</v>
      </c>
      <c r="DN648" t="s">
        <v>653</v>
      </c>
      <c r="DO648">
        <v>12.62</v>
      </c>
    </row>
    <row r="649" spans="1:119" x14ac:dyDescent="0.2">
      <c r="A649">
        <f>ROW(Source!A433)</f>
        <v>433</v>
      </c>
      <c r="B649">
        <v>55929115</v>
      </c>
      <c r="C649">
        <v>55932533</v>
      </c>
      <c r="D649">
        <v>55459234</v>
      </c>
      <c r="E649">
        <v>1</v>
      </c>
      <c r="F649">
        <v>1</v>
      </c>
      <c r="G649">
        <v>1081</v>
      </c>
      <c r="H649">
        <v>3</v>
      </c>
      <c r="I649" t="s">
        <v>706</v>
      </c>
      <c r="J649" t="s">
        <v>707</v>
      </c>
      <c r="K649" t="s">
        <v>708</v>
      </c>
      <c r="L649">
        <v>1346</v>
      </c>
      <c r="N649">
        <v>1009</v>
      </c>
      <c r="O649" t="s">
        <v>175</v>
      </c>
      <c r="P649" t="s">
        <v>175</v>
      </c>
      <c r="Q649">
        <v>1</v>
      </c>
      <c r="W649">
        <v>0</v>
      </c>
      <c r="X649">
        <v>1343467368</v>
      </c>
      <c r="Y649">
        <f>(AT649*1)</f>
        <v>3.0000000000000001E-3</v>
      </c>
      <c r="AA649">
        <v>23.6</v>
      </c>
      <c r="AB649">
        <v>0</v>
      </c>
      <c r="AC649">
        <v>0</v>
      </c>
      <c r="AD649">
        <v>0</v>
      </c>
      <c r="AE649">
        <v>1.61</v>
      </c>
      <c r="AF649">
        <v>0</v>
      </c>
      <c r="AG649">
        <v>0</v>
      </c>
      <c r="AH649">
        <v>0</v>
      </c>
      <c r="AI649">
        <v>14.66</v>
      </c>
      <c r="AJ649">
        <v>1</v>
      </c>
      <c r="AK649">
        <v>1</v>
      </c>
      <c r="AL649">
        <v>1</v>
      </c>
      <c r="AM649">
        <v>2</v>
      </c>
      <c r="AN649">
        <v>0</v>
      </c>
      <c r="AO649">
        <v>1</v>
      </c>
      <c r="AP649">
        <v>1</v>
      </c>
      <c r="AQ649">
        <v>0</v>
      </c>
      <c r="AR649">
        <v>0</v>
      </c>
      <c r="AS649" t="s">
        <v>3</v>
      </c>
      <c r="AT649">
        <v>3.0000000000000001E-3</v>
      </c>
      <c r="AU649" t="s">
        <v>62</v>
      </c>
      <c r="AV649">
        <v>0</v>
      </c>
      <c r="AW649">
        <v>2</v>
      </c>
      <c r="AX649">
        <v>55932571</v>
      </c>
      <c r="AY649">
        <v>1</v>
      </c>
      <c r="AZ649">
        <v>0</v>
      </c>
      <c r="BA649">
        <v>746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v>0</v>
      </c>
      <c r="CX649">
        <f>ROUND(Y649*Source!I433,9)</f>
        <v>3.0000000000000001E-3</v>
      </c>
      <c r="CY649">
        <f t="shared" ref="CY649:CY658" si="303">AA649</f>
        <v>23.6</v>
      </c>
      <c r="CZ649">
        <f t="shared" ref="CZ649:CZ658" si="304">AE649</f>
        <v>1.61</v>
      </c>
      <c r="DA649">
        <f t="shared" ref="DA649:DA658" si="305">AI649</f>
        <v>14.66</v>
      </c>
      <c r="DB649">
        <f>ROUND((ROUND(AT649*CZ649,2)*1),6)</f>
        <v>0</v>
      </c>
      <c r="DC649">
        <f>ROUND((ROUND(AT649*AG649,2)*1),6)</f>
        <v>0</v>
      </c>
      <c r="DD649" t="s">
        <v>3</v>
      </c>
      <c r="DE649" t="s">
        <v>3</v>
      </c>
      <c r="DF649">
        <f t="shared" ref="DF649:DF658" si="306">ROUND(ROUND(AE649*AI649,2)*CX649,2)</f>
        <v>7.0000000000000007E-2</v>
      </c>
      <c r="DG649">
        <f t="shared" ref="DG649:DG671" si="307">ROUND(ROUND(AF649,2)*CX649,2)</f>
        <v>0</v>
      </c>
      <c r="DH649">
        <f t="shared" ref="DH649:DH671" si="308">ROUND(ROUND(AG649,2)*CX649,2)</f>
        <v>0</v>
      </c>
      <c r="DI649">
        <f t="shared" si="302"/>
        <v>0</v>
      </c>
      <c r="DJ649">
        <f t="shared" ref="DJ649:DJ658" si="309">DF649</f>
        <v>7.0000000000000007E-2</v>
      </c>
      <c r="DK649">
        <v>0</v>
      </c>
      <c r="DL649" t="s">
        <v>3</v>
      </c>
      <c r="DM649">
        <v>0</v>
      </c>
      <c r="DN649" t="s">
        <v>3</v>
      </c>
      <c r="DO649">
        <v>0</v>
      </c>
    </row>
    <row r="650" spans="1:119" x14ac:dyDescent="0.2">
      <c r="A650">
        <f>ROW(Source!A433)</f>
        <v>433</v>
      </c>
      <c r="B650">
        <v>55929115</v>
      </c>
      <c r="C650">
        <v>55932533</v>
      </c>
      <c r="D650">
        <v>55466001</v>
      </c>
      <c r="E650">
        <v>1</v>
      </c>
      <c r="F650">
        <v>1</v>
      </c>
      <c r="G650">
        <v>1081</v>
      </c>
      <c r="H650">
        <v>3</v>
      </c>
      <c r="I650" t="s">
        <v>568</v>
      </c>
      <c r="J650" t="s">
        <v>570</v>
      </c>
      <c r="K650" t="s">
        <v>569</v>
      </c>
      <c r="L650">
        <v>1348</v>
      </c>
      <c r="N650">
        <v>1009</v>
      </c>
      <c r="O650" t="s">
        <v>538</v>
      </c>
      <c r="P650" t="s">
        <v>538</v>
      </c>
      <c r="Q650">
        <v>1000</v>
      </c>
      <c r="W650">
        <v>0</v>
      </c>
      <c r="X650">
        <v>-1473174696</v>
      </c>
      <c r="Y650">
        <f>(AT650*1)</f>
        <v>8.7299999999999999E-3</v>
      </c>
      <c r="AA650">
        <v>165755.68</v>
      </c>
      <c r="AB650">
        <v>0</v>
      </c>
      <c r="AC650">
        <v>0</v>
      </c>
      <c r="AD650">
        <v>0</v>
      </c>
      <c r="AE650">
        <v>33827.69</v>
      </c>
      <c r="AF650">
        <v>0</v>
      </c>
      <c r="AG650">
        <v>0</v>
      </c>
      <c r="AH650">
        <v>0</v>
      </c>
      <c r="AI650">
        <v>4.9000000000000004</v>
      </c>
      <c r="AJ650">
        <v>1</v>
      </c>
      <c r="AK650">
        <v>1</v>
      </c>
      <c r="AL650">
        <v>1</v>
      </c>
      <c r="AM650">
        <v>0</v>
      </c>
      <c r="AN650">
        <v>0</v>
      </c>
      <c r="AO650">
        <v>0</v>
      </c>
      <c r="AP650">
        <v>1</v>
      </c>
      <c r="AQ650">
        <v>0</v>
      </c>
      <c r="AR650">
        <v>0</v>
      </c>
      <c r="AS650" t="s">
        <v>3</v>
      </c>
      <c r="AT650">
        <v>8.7299999999999999E-3</v>
      </c>
      <c r="AU650" t="s">
        <v>62</v>
      </c>
      <c r="AV650">
        <v>0</v>
      </c>
      <c r="AW650">
        <v>1</v>
      </c>
      <c r="AX650">
        <v>-1</v>
      </c>
      <c r="AY650">
        <v>0</v>
      </c>
      <c r="AZ650">
        <v>0</v>
      </c>
      <c r="BA650" t="s">
        <v>3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v>0</v>
      </c>
      <c r="CX650">
        <f>ROUND(Y650*Source!I433,9)</f>
        <v>8.7299999999999999E-3</v>
      </c>
      <c r="CY650">
        <f t="shared" si="303"/>
        <v>165755.68</v>
      </c>
      <c r="CZ650">
        <f t="shared" si="304"/>
        <v>33827.69</v>
      </c>
      <c r="DA650">
        <f t="shared" si="305"/>
        <v>4.9000000000000004</v>
      </c>
      <c r="DB650">
        <f>ROUND((ROUND(AT650*CZ650,2)*1),6)</f>
        <v>295.32</v>
      </c>
      <c r="DC650">
        <f>ROUND((ROUND(AT650*AG650,2)*1),6)</f>
        <v>0</v>
      </c>
      <c r="DD650" t="s">
        <v>3</v>
      </c>
      <c r="DE650" t="s">
        <v>3</v>
      </c>
      <c r="DF650">
        <f t="shared" si="306"/>
        <v>1447.05</v>
      </c>
      <c r="DG650">
        <f t="shared" si="307"/>
        <v>0</v>
      </c>
      <c r="DH650">
        <f t="shared" si="308"/>
        <v>0</v>
      </c>
      <c r="DI650">
        <f t="shared" si="302"/>
        <v>0</v>
      </c>
      <c r="DJ650">
        <f t="shared" si="309"/>
        <v>1447.05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">
      <c r="A651">
        <f>ROW(Source!A433)</f>
        <v>433</v>
      </c>
      <c r="B651">
        <v>55929115</v>
      </c>
      <c r="C651">
        <v>55932533</v>
      </c>
      <c r="D651">
        <v>55466158</v>
      </c>
      <c r="E651">
        <v>1</v>
      </c>
      <c r="F651">
        <v>1</v>
      </c>
      <c r="G651">
        <v>1081</v>
      </c>
      <c r="H651">
        <v>3</v>
      </c>
      <c r="I651" t="s">
        <v>750</v>
      </c>
      <c r="J651" t="s">
        <v>751</v>
      </c>
      <c r="K651" t="s">
        <v>752</v>
      </c>
      <c r="L651">
        <v>1354</v>
      </c>
      <c r="N651">
        <v>1010</v>
      </c>
      <c r="O651" t="s">
        <v>268</v>
      </c>
      <c r="P651" t="s">
        <v>268</v>
      </c>
      <c r="Q651">
        <v>1</v>
      </c>
      <c r="W651">
        <v>0</v>
      </c>
      <c r="X651">
        <v>-400075818</v>
      </c>
      <c r="Y651">
        <f>(AT651*1)</f>
        <v>0.14000000000000001</v>
      </c>
      <c r="AA651">
        <v>566.61</v>
      </c>
      <c r="AB651">
        <v>0</v>
      </c>
      <c r="AC651">
        <v>0</v>
      </c>
      <c r="AD651">
        <v>0</v>
      </c>
      <c r="AE651">
        <v>48.47</v>
      </c>
      <c r="AF651">
        <v>0</v>
      </c>
      <c r="AG651">
        <v>0</v>
      </c>
      <c r="AH651">
        <v>0</v>
      </c>
      <c r="AI651">
        <v>11.69</v>
      </c>
      <c r="AJ651">
        <v>1</v>
      </c>
      <c r="AK651">
        <v>1</v>
      </c>
      <c r="AL651">
        <v>1</v>
      </c>
      <c r="AM651">
        <v>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0.14000000000000001</v>
      </c>
      <c r="AU651" t="s">
        <v>62</v>
      </c>
      <c r="AV651">
        <v>0</v>
      </c>
      <c r="AW651">
        <v>2</v>
      </c>
      <c r="AX651">
        <v>55932572</v>
      </c>
      <c r="AY651">
        <v>1</v>
      </c>
      <c r="AZ651">
        <v>0</v>
      </c>
      <c r="BA651">
        <v>747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V651">
        <v>0</v>
      </c>
      <c r="CW651">
        <v>0</v>
      </c>
      <c r="CX651">
        <f>ROUND(Y651*Source!I433,9)</f>
        <v>0.14000000000000001</v>
      </c>
      <c r="CY651">
        <f t="shared" si="303"/>
        <v>566.61</v>
      </c>
      <c r="CZ651">
        <f t="shared" si="304"/>
        <v>48.47</v>
      </c>
      <c r="DA651">
        <f t="shared" si="305"/>
        <v>11.69</v>
      </c>
      <c r="DB651">
        <f>ROUND((ROUND(AT651*CZ651,2)*1),6)</f>
        <v>6.79</v>
      </c>
      <c r="DC651">
        <f>ROUND((ROUND(AT651*AG651,2)*1),6)</f>
        <v>0</v>
      </c>
      <c r="DD651" t="s">
        <v>3</v>
      </c>
      <c r="DE651" t="s">
        <v>3</v>
      </c>
      <c r="DF651">
        <f t="shared" si="306"/>
        <v>79.33</v>
      </c>
      <c r="DG651">
        <f t="shared" si="307"/>
        <v>0</v>
      </c>
      <c r="DH651">
        <f t="shared" si="308"/>
        <v>0</v>
      </c>
      <c r="DI651">
        <f t="shared" si="302"/>
        <v>0</v>
      </c>
      <c r="DJ651">
        <f t="shared" si="309"/>
        <v>79.33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">
      <c r="A652">
        <f>ROW(Source!A433)</f>
        <v>433</v>
      </c>
      <c r="B652">
        <v>55929115</v>
      </c>
      <c r="C652">
        <v>55932533</v>
      </c>
      <c r="D652">
        <v>55459835</v>
      </c>
      <c r="E652">
        <v>1</v>
      </c>
      <c r="F652">
        <v>1</v>
      </c>
      <c r="G652">
        <v>1081</v>
      </c>
      <c r="H652">
        <v>3</v>
      </c>
      <c r="I652" t="s">
        <v>753</v>
      </c>
      <c r="J652" t="s">
        <v>754</v>
      </c>
      <c r="K652" t="s">
        <v>755</v>
      </c>
      <c r="L652">
        <v>1348</v>
      </c>
      <c r="N652">
        <v>1009</v>
      </c>
      <c r="O652" t="s">
        <v>538</v>
      </c>
      <c r="P652" t="s">
        <v>538</v>
      </c>
      <c r="Q652">
        <v>1000</v>
      </c>
      <c r="W652">
        <v>0</v>
      </c>
      <c r="X652">
        <v>-1860917919</v>
      </c>
      <c r="Y652">
        <f>(AT652*1)</f>
        <v>7.9999999999999996E-6</v>
      </c>
      <c r="AA652">
        <v>56975.05</v>
      </c>
      <c r="AB652">
        <v>0</v>
      </c>
      <c r="AC652">
        <v>0</v>
      </c>
      <c r="AD652">
        <v>0</v>
      </c>
      <c r="AE652">
        <v>12521.99</v>
      </c>
      <c r="AF652">
        <v>0</v>
      </c>
      <c r="AG652">
        <v>0</v>
      </c>
      <c r="AH652">
        <v>0</v>
      </c>
      <c r="AI652">
        <v>4.55</v>
      </c>
      <c r="AJ652">
        <v>1</v>
      </c>
      <c r="AK652">
        <v>1</v>
      </c>
      <c r="AL652">
        <v>1</v>
      </c>
      <c r="AM652">
        <v>2</v>
      </c>
      <c r="AN652">
        <v>0</v>
      </c>
      <c r="AO652">
        <v>1</v>
      </c>
      <c r="AP652">
        <v>1</v>
      </c>
      <c r="AQ652">
        <v>0</v>
      </c>
      <c r="AR652">
        <v>0</v>
      </c>
      <c r="AS652" t="s">
        <v>3</v>
      </c>
      <c r="AT652">
        <v>7.9999999999999996E-6</v>
      </c>
      <c r="AU652" t="s">
        <v>62</v>
      </c>
      <c r="AV652">
        <v>0</v>
      </c>
      <c r="AW652">
        <v>2</v>
      </c>
      <c r="AX652">
        <v>55932573</v>
      </c>
      <c r="AY652">
        <v>1</v>
      </c>
      <c r="AZ652">
        <v>0</v>
      </c>
      <c r="BA652">
        <v>748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V652">
        <v>0</v>
      </c>
      <c r="CW652">
        <v>0</v>
      </c>
      <c r="CX652">
        <f>ROUND(Y652*Source!I433,9)</f>
        <v>7.9999999999999996E-6</v>
      </c>
      <c r="CY652">
        <f t="shared" si="303"/>
        <v>56975.05</v>
      </c>
      <c r="CZ652">
        <f t="shared" si="304"/>
        <v>12521.99</v>
      </c>
      <c r="DA652">
        <f t="shared" si="305"/>
        <v>4.55</v>
      </c>
      <c r="DB652">
        <f>ROUND((ROUND(AT652*CZ652,2)*1),6)</f>
        <v>0.1</v>
      </c>
      <c r="DC652">
        <f>ROUND((ROUND(AT652*AG652,2)*1),6)</f>
        <v>0</v>
      </c>
      <c r="DD652" t="s">
        <v>3</v>
      </c>
      <c r="DE652" t="s">
        <v>3</v>
      </c>
      <c r="DF652">
        <f t="shared" si="306"/>
        <v>0.46</v>
      </c>
      <c r="DG652">
        <f t="shared" si="307"/>
        <v>0</v>
      </c>
      <c r="DH652">
        <f t="shared" si="308"/>
        <v>0</v>
      </c>
      <c r="DI652">
        <f t="shared" si="302"/>
        <v>0</v>
      </c>
      <c r="DJ652">
        <f t="shared" si="309"/>
        <v>0.46</v>
      </c>
      <c r="DK652">
        <v>0</v>
      </c>
      <c r="DL652" t="s">
        <v>3</v>
      </c>
      <c r="DM652">
        <v>0</v>
      </c>
      <c r="DN652" t="s">
        <v>3</v>
      </c>
      <c r="DO652">
        <v>0</v>
      </c>
    </row>
    <row r="653" spans="1:119" x14ac:dyDescent="0.2">
      <c r="A653">
        <f>ROW(Source!A433)</f>
        <v>433</v>
      </c>
      <c r="B653">
        <v>55929115</v>
      </c>
      <c r="C653">
        <v>55932533</v>
      </c>
      <c r="D653">
        <v>55482371</v>
      </c>
      <c r="E653">
        <v>1</v>
      </c>
      <c r="F653">
        <v>1</v>
      </c>
      <c r="G653">
        <v>1081</v>
      </c>
      <c r="H653">
        <v>3</v>
      </c>
      <c r="I653" t="s">
        <v>556</v>
      </c>
      <c r="J653" t="s">
        <v>558</v>
      </c>
      <c r="K653" t="s">
        <v>588</v>
      </c>
      <c r="L653">
        <v>1354</v>
      </c>
      <c r="N653">
        <v>1010</v>
      </c>
      <c r="O653" t="s">
        <v>268</v>
      </c>
      <c r="P653" t="s">
        <v>268</v>
      </c>
      <c r="Q653">
        <v>1</v>
      </c>
      <c r="W653">
        <v>0</v>
      </c>
      <c r="X653">
        <v>-921120602</v>
      </c>
      <c r="Y653">
        <f>AT653</f>
        <v>16</v>
      </c>
      <c r="AA653">
        <v>1024.99</v>
      </c>
      <c r="AB653">
        <v>0</v>
      </c>
      <c r="AC653">
        <v>0</v>
      </c>
      <c r="AD653">
        <v>0</v>
      </c>
      <c r="AE653">
        <v>227.27</v>
      </c>
      <c r="AF653">
        <v>0</v>
      </c>
      <c r="AG653">
        <v>0</v>
      </c>
      <c r="AH653">
        <v>0</v>
      </c>
      <c r="AI653">
        <v>4.51</v>
      </c>
      <c r="AJ653">
        <v>1</v>
      </c>
      <c r="AK653">
        <v>1</v>
      </c>
      <c r="AL653">
        <v>1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 t="s">
        <v>3</v>
      </c>
      <c r="AT653">
        <v>16</v>
      </c>
      <c r="AU653" t="s">
        <v>3</v>
      </c>
      <c r="AV653">
        <v>0</v>
      </c>
      <c r="AW653">
        <v>1</v>
      </c>
      <c r="AX653">
        <v>-1</v>
      </c>
      <c r="AY653">
        <v>0</v>
      </c>
      <c r="AZ653">
        <v>0</v>
      </c>
      <c r="BA653" t="s">
        <v>3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v>0</v>
      </c>
      <c r="CX653">
        <f>ROUND(Y653*Source!I433,9)</f>
        <v>16</v>
      </c>
      <c r="CY653">
        <f t="shared" si="303"/>
        <v>1024.99</v>
      </c>
      <c r="CZ653">
        <f t="shared" si="304"/>
        <v>227.27</v>
      </c>
      <c r="DA653">
        <f t="shared" si="305"/>
        <v>4.51</v>
      </c>
      <c r="DB653">
        <f>ROUND(ROUND(AT653*CZ653,2),6)</f>
        <v>3636.32</v>
      </c>
      <c r="DC653">
        <f>ROUND(ROUND(AT653*AG653,2),6)</f>
        <v>0</v>
      </c>
      <c r="DD653" t="s">
        <v>3</v>
      </c>
      <c r="DE653" t="s">
        <v>3</v>
      </c>
      <c r="DF653">
        <f t="shared" si="306"/>
        <v>16399.84</v>
      </c>
      <c r="DG653">
        <f t="shared" si="307"/>
        <v>0</v>
      </c>
      <c r="DH653">
        <f t="shared" si="308"/>
        <v>0</v>
      </c>
      <c r="DI653">
        <f t="shared" si="302"/>
        <v>0</v>
      </c>
      <c r="DJ653">
        <f t="shared" si="309"/>
        <v>16399.84</v>
      </c>
      <c r="DK653">
        <v>0</v>
      </c>
      <c r="DL653" t="s">
        <v>3</v>
      </c>
      <c r="DM653">
        <v>0</v>
      </c>
      <c r="DN653" t="s">
        <v>3</v>
      </c>
      <c r="DO653">
        <v>0</v>
      </c>
    </row>
    <row r="654" spans="1:119" x14ac:dyDescent="0.2">
      <c r="A654">
        <f>ROW(Source!A433)</f>
        <v>433</v>
      </c>
      <c r="B654">
        <v>55929115</v>
      </c>
      <c r="C654">
        <v>55932533</v>
      </c>
      <c r="D654">
        <v>55482372</v>
      </c>
      <c r="E654">
        <v>1</v>
      </c>
      <c r="F654">
        <v>1</v>
      </c>
      <c r="G654">
        <v>1081</v>
      </c>
      <c r="H654">
        <v>3</v>
      </c>
      <c r="I654" t="s">
        <v>564</v>
      </c>
      <c r="J654" t="s">
        <v>566</v>
      </c>
      <c r="K654" t="s">
        <v>565</v>
      </c>
      <c r="L654">
        <v>1354</v>
      </c>
      <c r="N654">
        <v>1010</v>
      </c>
      <c r="O654" t="s">
        <v>268</v>
      </c>
      <c r="P654" t="s">
        <v>268</v>
      </c>
      <c r="Q654">
        <v>1</v>
      </c>
      <c r="W654">
        <v>0</v>
      </c>
      <c r="X654">
        <v>-1124945702</v>
      </c>
      <c r="Y654">
        <f>AT654</f>
        <v>1</v>
      </c>
      <c r="AA654">
        <v>1223.69</v>
      </c>
      <c r="AB654">
        <v>0</v>
      </c>
      <c r="AC654">
        <v>0</v>
      </c>
      <c r="AD654">
        <v>0</v>
      </c>
      <c r="AE654">
        <v>134.03</v>
      </c>
      <c r="AF654">
        <v>0</v>
      </c>
      <c r="AG654">
        <v>0</v>
      </c>
      <c r="AH654">
        <v>0</v>
      </c>
      <c r="AI654">
        <v>9.1300000000000008</v>
      </c>
      <c r="AJ654">
        <v>1</v>
      </c>
      <c r="AK654">
        <v>1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 t="s">
        <v>3</v>
      </c>
      <c r="AT654">
        <v>1</v>
      </c>
      <c r="AU654" t="s">
        <v>3</v>
      </c>
      <c r="AV654">
        <v>0</v>
      </c>
      <c r="AW654">
        <v>1</v>
      </c>
      <c r="AX654">
        <v>-1</v>
      </c>
      <c r="AY654">
        <v>0</v>
      </c>
      <c r="AZ654">
        <v>0</v>
      </c>
      <c r="BA654" t="s">
        <v>3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V654">
        <v>0</v>
      </c>
      <c r="CW654">
        <v>0</v>
      </c>
      <c r="CX654">
        <f>ROUND(Y654*Source!I433,9)</f>
        <v>1</v>
      </c>
      <c r="CY654">
        <f t="shared" si="303"/>
        <v>1223.69</v>
      </c>
      <c r="CZ654">
        <f t="shared" si="304"/>
        <v>134.03</v>
      </c>
      <c r="DA654">
        <f t="shared" si="305"/>
        <v>9.1300000000000008</v>
      </c>
      <c r="DB654">
        <f>ROUND(ROUND(AT654*CZ654,2),6)</f>
        <v>134.03</v>
      </c>
      <c r="DC654">
        <f>ROUND(ROUND(AT654*AG654,2),6)</f>
        <v>0</v>
      </c>
      <c r="DD654" t="s">
        <v>3</v>
      </c>
      <c r="DE654" t="s">
        <v>3</v>
      </c>
      <c r="DF654">
        <f t="shared" si="306"/>
        <v>1223.69</v>
      </c>
      <c r="DG654">
        <f t="shared" si="307"/>
        <v>0</v>
      </c>
      <c r="DH654">
        <f t="shared" si="308"/>
        <v>0</v>
      </c>
      <c r="DI654">
        <f t="shared" si="302"/>
        <v>0</v>
      </c>
      <c r="DJ654">
        <f t="shared" si="309"/>
        <v>1223.69</v>
      </c>
      <c r="DK654">
        <v>0</v>
      </c>
      <c r="DL654" t="s">
        <v>3</v>
      </c>
      <c r="DM654">
        <v>0</v>
      </c>
      <c r="DN654" t="s">
        <v>3</v>
      </c>
      <c r="DO654">
        <v>0</v>
      </c>
    </row>
    <row r="655" spans="1:119" x14ac:dyDescent="0.2">
      <c r="A655">
        <f>ROW(Source!A433)</f>
        <v>433</v>
      </c>
      <c r="B655">
        <v>55929115</v>
      </c>
      <c r="C655">
        <v>55932533</v>
      </c>
      <c r="D655">
        <v>55482458</v>
      </c>
      <c r="E655">
        <v>1</v>
      </c>
      <c r="F655">
        <v>1</v>
      </c>
      <c r="G655">
        <v>1081</v>
      </c>
      <c r="H655">
        <v>3</v>
      </c>
      <c r="I655" t="s">
        <v>560</v>
      </c>
      <c r="J655" t="s">
        <v>562</v>
      </c>
      <c r="K655" t="s">
        <v>561</v>
      </c>
      <c r="L655">
        <v>1354</v>
      </c>
      <c r="N655">
        <v>1010</v>
      </c>
      <c r="O655" t="s">
        <v>268</v>
      </c>
      <c r="P655" t="s">
        <v>268</v>
      </c>
      <c r="Q655">
        <v>1</v>
      </c>
      <c r="W655">
        <v>0</v>
      </c>
      <c r="X655">
        <v>398472290</v>
      </c>
      <c r="Y655">
        <f>AT655</f>
        <v>1</v>
      </c>
      <c r="AA655">
        <v>2608.14</v>
      </c>
      <c r="AB655">
        <v>0</v>
      </c>
      <c r="AC655">
        <v>0</v>
      </c>
      <c r="AD655">
        <v>0</v>
      </c>
      <c r="AE655">
        <v>256.95999999999998</v>
      </c>
      <c r="AF655">
        <v>0</v>
      </c>
      <c r="AG655">
        <v>0</v>
      </c>
      <c r="AH655">
        <v>0</v>
      </c>
      <c r="AI655">
        <v>10.15</v>
      </c>
      <c r="AJ655">
        <v>1</v>
      </c>
      <c r="AK655">
        <v>1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 t="s">
        <v>3</v>
      </c>
      <c r="AT655">
        <v>1</v>
      </c>
      <c r="AU655" t="s">
        <v>3</v>
      </c>
      <c r="AV655">
        <v>0</v>
      </c>
      <c r="AW655">
        <v>1</v>
      </c>
      <c r="AX655">
        <v>-1</v>
      </c>
      <c r="AY655">
        <v>0</v>
      </c>
      <c r="AZ655">
        <v>0</v>
      </c>
      <c r="BA655" t="s">
        <v>3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V655">
        <v>0</v>
      </c>
      <c r="CW655">
        <v>0</v>
      </c>
      <c r="CX655">
        <f>ROUND(Y655*Source!I433,9)</f>
        <v>1</v>
      </c>
      <c r="CY655">
        <f t="shared" si="303"/>
        <v>2608.14</v>
      </c>
      <c r="CZ655">
        <f t="shared" si="304"/>
        <v>256.95999999999998</v>
      </c>
      <c r="DA655">
        <f t="shared" si="305"/>
        <v>10.15</v>
      </c>
      <c r="DB655">
        <f>ROUND(ROUND(AT655*CZ655,2),6)</f>
        <v>256.95999999999998</v>
      </c>
      <c r="DC655">
        <f>ROUND(ROUND(AT655*AG655,2),6)</f>
        <v>0</v>
      </c>
      <c r="DD655" t="s">
        <v>3</v>
      </c>
      <c r="DE655" t="s">
        <v>3</v>
      </c>
      <c r="DF655">
        <f t="shared" si="306"/>
        <v>2608.14</v>
      </c>
      <c r="DG655">
        <f t="shared" si="307"/>
        <v>0</v>
      </c>
      <c r="DH655">
        <f t="shared" si="308"/>
        <v>0</v>
      </c>
      <c r="DI655">
        <f t="shared" si="302"/>
        <v>0</v>
      </c>
      <c r="DJ655">
        <f t="shared" si="309"/>
        <v>2608.14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">
      <c r="A656">
        <f>ROW(Source!A433)</f>
        <v>433</v>
      </c>
      <c r="B656">
        <v>55929115</v>
      </c>
      <c r="C656">
        <v>55932533</v>
      </c>
      <c r="D656">
        <v>55482478</v>
      </c>
      <c r="E656">
        <v>1</v>
      </c>
      <c r="F656">
        <v>1</v>
      </c>
      <c r="G656">
        <v>1081</v>
      </c>
      <c r="H656">
        <v>3</v>
      </c>
      <c r="I656" t="s">
        <v>580</v>
      </c>
      <c r="J656" t="s">
        <v>582</v>
      </c>
      <c r="K656" t="s">
        <v>581</v>
      </c>
      <c r="L656">
        <v>1354</v>
      </c>
      <c r="N656">
        <v>1010</v>
      </c>
      <c r="O656" t="s">
        <v>268</v>
      </c>
      <c r="P656" t="s">
        <v>268</v>
      </c>
      <c r="Q656">
        <v>1</v>
      </c>
      <c r="W656">
        <v>0</v>
      </c>
      <c r="X656">
        <v>-1244114831</v>
      </c>
      <c r="Y656">
        <f>AT656</f>
        <v>34</v>
      </c>
      <c r="AA656">
        <v>2990.7</v>
      </c>
      <c r="AB656">
        <v>0</v>
      </c>
      <c r="AC656">
        <v>0</v>
      </c>
      <c r="AD656">
        <v>0</v>
      </c>
      <c r="AE656">
        <v>511.23</v>
      </c>
      <c r="AF656">
        <v>0</v>
      </c>
      <c r="AG656">
        <v>0</v>
      </c>
      <c r="AH656">
        <v>0</v>
      </c>
      <c r="AI656">
        <v>5.85</v>
      </c>
      <c r="AJ656">
        <v>1</v>
      </c>
      <c r="AK656">
        <v>1</v>
      </c>
      <c r="AL656">
        <v>1</v>
      </c>
      <c r="AM656">
        <v>0</v>
      </c>
      <c r="AN656">
        <v>0</v>
      </c>
      <c r="AO656">
        <v>0</v>
      </c>
      <c r="AP656">
        <v>1</v>
      </c>
      <c r="AQ656">
        <v>0</v>
      </c>
      <c r="AR656">
        <v>0</v>
      </c>
      <c r="AS656" t="s">
        <v>3</v>
      </c>
      <c r="AT656">
        <v>34</v>
      </c>
      <c r="AU656" t="s">
        <v>3</v>
      </c>
      <c r="AV656">
        <v>0</v>
      </c>
      <c r="AW656">
        <v>1</v>
      </c>
      <c r="AX656">
        <v>-1</v>
      </c>
      <c r="AY656">
        <v>0</v>
      </c>
      <c r="AZ656">
        <v>0</v>
      </c>
      <c r="BA656" t="s">
        <v>3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V656">
        <v>0</v>
      </c>
      <c r="CW656">
        <v>0</v>
      </c>
      <c r="CX656">
        <f>ROUND(Y656*Source!I433,9)</f>
        <v>34</v>
      </c>
      <c r="CY656">
        <f t="shared" si="303"/>
        <v>2990.7</v>
      </c>
      <c r="CZ656">
        <f t="shared" si="304"/>
        <v>511.23</v>
      </c>
      <c r="DA656">
        <f t="shared" si="305"/>
        <v>5.85</v>
      </c>
      <c r="DB656">
        <f>ROUND(ROUND(AT656*CZ656,2),6)</f>
        <v>17381.82</v>
      </c>
      <c r="DC656">
        <f>ROUND(ROUND(AT656*AG656,2),6)</f>
        <v>0</v>
      </c>
      <c r="DD656" t="s">
        <v>3</v>
      </c>
      <c r="DE656" t="s">
        <v>3</v>
      </c>
      <c r="DF656">
        <f t="shared" si="306"/>
        <v>101683.8</v>
      </c>
      <c r="DG656">
        <f t="shared" si="307"/>
        <v>0</v>
      </c>
      <c r="DH656">
        <f t="shared" si="308"/>
        <v>0</v>
      </c>
      <c r="DI656">
        <f t="shared" si="302"/>
        <v>0</v>
      </c>
      <c r="DJ656">
        <f t="shared" si="309"/>
        <v>101683.8</v>
      </c>
      <c r="DK656">
        <v>0</v>
      </c>
      <c r="DL656" t="s">
        <v>3</v>
      </c>
      <c r="DM656">
        <v>0</v>
      </c>
      <c r="DN656" t="s">
        <v>3</v>
      </c>
      <c r="DO656">
        <v>0</v>
      </c>
    </row>
    <row r="657" spans="1:119" x14ac:dyDescent="0.2">
      <c r="A657">
        <f>ROW(Source!A433)</f>
        <v>433</v>
      </c>
      <c r="B657">
        <v>55929115</v>
      </c>
      <c r="C657">
        <v>55932533</v>
      </c>
      <c r="D657">
        <v>55483272</v>
      </c>
      <c r="E657">
        <v>1</v>
      </c>
      <c r="F657">
        <v>1</v>
      </c>
      <c r="G657">
        <v>1081</v>
      </c>
      <c r="H657">
        <v>3</v>
      </c>
      <c r="I657" t="s">
        <v>584</v>
      </c>
      <c r="J657" t="s">
        <v>586</v>
      </c>
      <c r="K657" t="s">
        <v>585</v>
      </c>
      <c r="L657">
        <v>1354</v>
      </c>
      <c r="N657">
        <v>1010</v>
      </c>
      <c r="O657" t="s">
        <v>268</v>
      </c>
      <c r="P657" t="s">
        <v>268</v>
      </c>
      <c r="Q657">
        <v>1</v>
      </c>
      <c r="W657">
        <v>0</v>
      </c>
      <c r="X657">
        <v>953561357</v>
      </c>
      <c r="Y657">
        <f>AT657</f>
        <v>16</v>
      </c>
      <c r="AA657">
        <v>488.75</v>
      </c>
      <c r="AB657">
        <v>0</v>
      </c>
      <c r="AC657">
        <v>0</v>
      </c>
      <c r="AD657">
        <v>0</v>
      </c>
      <c r="AE657">
        <v>51.72</v>
      </c>
      <c r="AF657">
        <v>0</v>
      </c>
      <c r="AG657">
        <v>0</v>
      </c>
      <c r="AH657">
        <v>0</v>
      </c>
      <c r="AI657">
        <v>9.4499999999999993</v>
      </c>
      <c r="AJ657">
        <v>1</v>
      </c>
      <c r="AK657">
        <v>1</v>
      </c>
      <c r="AL657">
        <v>1</v>
      </c>
      <c r="AM657">
        <v>0</v>
      </c>
      <c r="AN657">
        <v>0</v>
      </c>
      <c r="AO657">
        <v>0</v>
      </c>
      <c r="AP657">
        <v>1</v>
      </c>
      <c r="AQ657">
        <v>0</v>
      </c>
      <c r="AR657">
        <v>0</v>
      </c>
      <c r="AS657" t="s">
        <v>3</v>
      </c>
      <c r="AT657">
        <v>16</v>
      </c>
      <c r="AU657" t="s">
        <v>3</v>
      </c>
      <c r="AV657">
        <v>0</v>
      </c>
      <c r="AW657">
        <v>1</v>
      </c>
      <c r="AX657">
        <v>-1</v>
      </c>
      <c r="AY657">
        <v>0</v>
      </c>
      <c r="AZ657">
        <v>0</v>
      </c>
      <c r="BA657" t="s">
        <v>3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V657">
        <v>0</v>
      </c>
      <c r="CW657">
        <v>0</v>
      </c>
      <c r="CX657">
        <f>ROUND(Y657*Source!I433,9)</f>
        <v>16</v>
      </c>
      <c r="CY657">
        <f t="shared" si="303"/>
        <v>488.75</v>
      </c>
      <c r="CZ657">
        <f t="shared" si="304"/>
        <v>51.72</v>
      </c>
      <c r="DA657">
        <f t="shared" si="305"/>
        <v>9.4499999999999993</v>
      </c>
      <c r="DB657">
        <f>ROUND(ROUND(AT657*CZ657,2),6)</f>
        <v>827.52</v>
      </c>
      <c r="DC657">
        <f>ROUND(ROUND(AT657*AG657,2),6)</f>
        <v>0</v>
      </c>
      <c r="DD657" t="s">
        <v>3</v>
      </c>
      <c r="DE657" t="s">
        <v>3</v>
      </c>
      <c r="DF657">
        <f t="shared" si="306"/>
        <v>7820</v>
      </c>
      <c r="DG657">
        <f t="shared" si="307"/>
        <v>0</v>
      </c>
      <c r="DH657">
        <f t="shared" si="308"/>
        <v>0</v>
      </c>
      <c r="DI657">
        <f t="shared" si="302"/>
        <v>0</v>
      </c>
      <c r="DJ657">
        <f t="shared" si="309"/>
        <v>7820</v>
      </c>
      <c r="DK657">
        <v>0</v>
      </c>
      <c r="DL657" t="s">
        <v>3</v>
      </c>
      <c r="DM657">
        <v>0</v>
      </c>
      <c r="DN657" t="s">
        <v>3</v>
      </c>
      <c r="DO657">
        <v>0</v>
      </c>
    </row>
    <row r="658" spans="1:119" x14ac:dyDescent="0.2">
      <c r="A658">
        <f>ROW(Source!A433)</f>
        <v>433</v>
      </c>
      <c r="B658">
        <v>55929115</v>
      </c>
      <c r="C658">
        <v>55932533</v>
      </c>
      <c r="D658">
        <v>55469222</v>
      </c>
      <c r="E658">
        <v>1</v>
      </c>
      <c r="F658">
        <v>1</v>
      </c>
      <c r="G658">
        <v>1081</v>
      </c>
      <c r="H658">
        <v>3</v>
      </c>
      <c r="I658" t="s">
        <v>756</v>
      </c>
      <c r="J658" t="s">
        <v>757</v>
      </c>
      <c r="K658" t="s">
        <v>758</v>
      </c>
      <c r="L658">
        <v>1354</v>
      </c>
      <c r="N658">
        <v>1010</v>
      </c>
      <c r="O658" t="s">
        <v>268</v>
      </c>
      <c r="P658" t="s">
        <v>268</v>
      </c>
      <c r="Q658">
        <v>1</v>
      </c>
      <c r="W658">
        <v>0</v>
      </c>
      <c r="X658">
        <v>-1452932200</v>
      </c>
      <c r="Y658">
        <f>(AT658*1)</f>
        <v>1.02</v>
      </c>
      <c r="AA658">
        <v>13.39</v>
      </c>
      <c r="AB658">
        <v>0</v>
      </c>
      <c r="AC658">
        <v>0</v>
      </c>
      <c r="AD658">
        <v>0</v>
      </c>
      <c r="AE658">
        <v>4.3600000000000003</v>
      </c>
      <c r="AF658">
        <v>0</v>
      </c>
      <c r="AG658">
        <v>0</v>
      </c>
      <c r="AH658">
        <v>0</v>
      </c>
      <c r="AI658">
        <v>3.07</v>
      </c>
      <c r="AJ658">
        <v>1</v>
      </c>
      <c r="AK658">
        <v>1</v>
      </c>
      <c r="AL658">
        <v>1</v>
      </c>
      <c r="AM658">
        <v>2</v>
      </c>
      <c r="AN658">
        <v>0</v>
      </c>
      <c r="AO658">
        <v>1</v>
      </c>
      <c r="AP658">
        <v>1</v>
      </c>
      <c r="AQ658">
        <v>0</v>
      </c>
      <c r="AR658">
        <v>0</v>
      </c>
      <c r="AS658" t="s">
        <v>3</v>
      </c>
      <c r="AT658">
        <v>1.02</v>
      </c>
      <c r="AU658" t="s">
        <v>62</v>
      </c>
      <c r="AV658">
        <v>0</v>
      </c>
      <c r="AW658">
        <v>2</v>
      </c>
      <c r="AX658">
        <v>55932574</v>
      </c>
      <c r="AY658">
        <v>1</v>
      </c>
      <c r="AZ658">
        <v>0</v>
      </c>
      <c r="BA658">
        <v>749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v>0</v>
      </c>
      <c r="CX658">
        <f>ROUND(Y658*Source!I433,9)</f>
        <v>1.02</v>
      </c>
      <c r="CY658">
        <f t="shared" si="303"/>
        <v>13.39</v>
      </c>
      <c r="CZ658">
        <f t="shared" si="304"/>
        <v>4.3600000000000003</v>
      </c>
      <c r="DA658">
        <f t="shared" si="305"/>
        <v>3.07</v>
      </c>
      <c r="DB658">
        <f>ROUND((ROUND(AT658*CZ658,2)*1),6)</f>
        <v>4.45</v>
      </c>
      <c r="DC658">
        <f>ROUND((ROUND(AT658*AG658,2)*1),6)</f>
        <v>0</v>
      </c>
      <c r="DD658" t="s">
        <v>3</v>
      </c>
      <c r="DE658" t="s">
        <v>3</v>
      </c>
      <c r="DF658">
        <f t="shared" si="306"/>
        <v>13.66</v>
      </c>
      <c r="DG658">
        <f t="shared" si="307"/>
        <v>0</v>
      </c>
      <c r="DH658">
        <f t="shared" si="308"/>
        <v>0</v>
      </c>
      <c r="DI658">
        <f t="shared" si="302"/>
        <v>0</v>
      </c>
      <c r="DJ658">
        <f t="shared" si="309"/>
        <v>13.66</v>
      </c>
      <c r="DK658">
        <v>0</v>
      </c>
      <c r="DL658" t="s">
        <v>3</v>
      </c>
      <c r="DM658">
        <v>0</v>
      </c>
      <c r="DN658" t="s">
        <v>3</v>
      </c>
      <c r="DO658">
        <v>0</v>
      </c>
    </row>
    <row r="659" spans="1:119" x14ac:dyDescent="0.2">
      <c r="A659">
        <f>ROW(Source!A446)</f>
        <v>446</v>
      </c>
      <c r="B659">
        <v>55929113</v>
      </c>
      <c r="C659">
        <v>55932586</v>
      </c>
      <c r="D659">
        <v>55424304</v>
      </c>
      <c r="E659">
        <v>1081</v>
      </c>
      <c r="F659">
        <v>1</v>
      </c>
      <c r="G659">
        <v>1081</v>
      </c>
      <c r="H659">
        <v>1</v>
      </c>
      <c r="I659" t="s">
        <v>651</v>
      </c>
      <c r="J659" t="s">
        <v>3</v>
      </c>
      <c r="K659" t="s">
        <v>652</v>
      </c>
      <c r="L659">
        <v>1191</v>
      </c>
      <c r="N659">
        <v>1013</v>
      </c>
      <c r="O659" t="s">
        <v>653</v>
      </c>
      <c r="P659" t="s">
        <v>653</v>
      </c>
      <c r="Q659">
        <v>1</v>
      </c>
      <c r="W659">
        <v>0</v>
      </c>
      <c r="X659">
        <v>476480486</v>
      </c>
      <c r="Y659">
        <f>(AT659*1.2)</f>
        <v>8.7239999999999984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1</v>
      </c>
      <c r="AK659">
        <v>1</v>
      </c>
      <c r="AL659">
        <v>1</v>
      </c>
      <c r="AM659">
        <v>-2</v>
      </c>
      <c r="AN659">
        <v>0</v>
      </c>
      <c r="AO659">
        <v>1</v>
      </c>
      <c r="AP659">
        <v>1</v>
      </c>
      <c r="AQ659">
        <v>0</v>
      </c>
      <c r="AR659">
        <v>0</v>
      </c>
      <c r="AS659" t="s">
        <v>3</v>
      </c>
      <c r="AT659">
        <v>7.27</v>
      </c>
      <c r="AU659" t="s">
        <v>63</v>
      </c>
      <c r="AV659">
        <v>1</v>
      </c>
      <c r="AW659">
        <v>2</v>
      </c>
      <c r="AX659">
        <v>55932617</v>
      </c>
      <c r="AY659">
        <v>1</v>
      </c>
      <c r="AZ659">
        <v>0</v>
      </c>
      <c r="BA659">
        <v>755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U659">
        <f>ROUND(AT659*Source!I446*AH659*AL659,2)</f>
        <v>0</v>
      </c>
      <c r="CV659">
        <f>ROUND(Y659*Source!I446,9)</f>
        <v>8.7240000000000002</v>
      </c>
      <c r="CW659">
        <v>0</v>
      </c>
      <c r="CX659">
        <f>ROUND(Y659*Source!I446,9)</f>
        <v>8.7240000000000002</v>
      </c>
      <c r="CY659">
        <f>AD659</f>
        <v>0</v>
      </c>
      <c r="CZ659">
        <f>AH659</f>
        <v>0</v>
      </c>
      <c r="DA659">
        <f>AL659</f>
        <v>1</v>
      </c>
      <c r="DB659">
        <f>ROUND((ROUND(AT659*CZ659,2)*1.2),6)</f>
        <v>0</v>
      </c>
      <c r="DC659">
        <f>ROUND((ROUND(AT659*AG659,2)*1.2),6)</f>
        <v>0</v>
      </c>
      <c r="DD659" t="s">
        <v>3</v>
      </c>
      <c r="DE659" t="s">
        <v>3</v>
      </c>
      <c r="DF659">
        <f t="shared" ref="DF659:DF675" si="310">ROUND(ROUND(AE659,2)*CX659,2)</f>
        <v>0</v>
      </c>
      <c r="DG659">
        <f t="shared" si="307"/>
        <v>0</v>
      </c>
      <c r="DH659">
        <f t="shared" si="308"/>
        <v>0</v>
      </c>
      <c r="DI659">
        <f t="shared" si="302"/>
        <v>0</v>
      </c>
      <c r="DJ659">
        <f>DI659</f>
        <v>0</v>
      </c>
      <c r="DK659">
        <v>0</v>
      </c>
      <c r="DL659" t="s">
        <v>3</v>
      </c>
      <c r="DM659">
        <v>0</v>
      </c>
      <c r="DN659" t="s">
        <v>3</v>
      </c>
      <c r="DO659">
        <v>0</v>
      </c>
    </row>
    <row r="660" spans="1:119" x14ac:dyDescent="0.2">
      <c r="A660">
        <f>ROW(Source!A446)</f>
        <v>446</v>
      </c>
      <c r="B660">
        <v>55929113</v>
      </c>
      <c r="C660">
        <v>55932586</v>
      </c>
      <c r="D660">
        <v>55490209</v>
      </c>
      <c r="E660">
        <v>1</v>
      </c>
      <c r="F660">
        <v>1</v>
      </c>
      <c r="G660">
        <v>1081</v>
      </c>
      <c r="H660">
        <v>2</v>
      </c>
      <c r="I660" t="s">
        <v>694</v>
      </c>
      <c r="J660" t="s">
        <v>695</v>
      </c>
      <c r="K660" t="s">
        <v>696</v>
      </c>
      <c r="L660">
        <v>1368</v>
      </c>
      <c r="N660">
        <v>1011</v>
      </c>
      <c r="O660" t="s">
        <v>657</v>
      </c>
      <c r="P660" t="s">
        <v>657</v>
      </c>
      <c r="Q660">
        <v>1</v>
      </c>
      <c r="W660">
        <v>0</v>
      </c>
      <c r="X660">
        <v>874612079</v>
      </c>
      <c r="Y660">
        <f>(AT660*1.2)</f>
        <v>4.5599999999999995E-2</v>
      </c>
      <c r="AA660">
        <v>0</v>
      </c>
      <c r="AB660">
        <v>87.01</v>
      </c>
      <c r="AC660">
        <v>13.21</v>
      </c>
      <c r="AD660">
        <v>0</v>
      </c>
      <c r="AE660">
        <v>0</v>
      </c>
      <c r="AF660">
        <v>83.1</v>
      </c>
      <c r="AG660">
        <v>12.62</v>
      </c>
      <c r="AH660">
        <v>0</v>
      </c>
      <c r="AI660">
        <v>1</v>
      </c>
      <c r="AJ660">
        <v>1</v>
      </c>
      <c r="AK660">
        <v>1</v>
      </c>
      <c r="AL660">
        <v>1</v>
      </c>
      <c r="AM660">
        <v>-2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3.7999999999999999E-2</v>
      </c>
      <c r="AU660" t="s">
        <v>63</v>
      </c>
      <c r="AV660">
        <v>0</v>
      </c>
      <c r="AW660">
        <v>2</v>
      </c>
      <c r="AX660">
        <v>55932618</v>
      </c>
      <c r="AY660">
        <v>1</v>
      </c>
      <c r="AZ660">
        <v>0</v>
      </c>
      <c r="BA660">
        <v>756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f>ROUND(Y660*Source!I446*DO660,9)</f>
        <v>0.57547199999999998</v>
      </c>
      <c r="CX660">
        <f>ROUND(Y660*Source!I446,9)</f>
        <v>4.5600000000000002E-2</v>
      </c>
      <c r="CY660">
        <f>AB660</f>
        <v>87.01</v>
      </c>
      <c r="CZ660">
        <f>AF660</f>
        <v>83.1</v>
      </c>
      <c r="DA660">
        <f>AJ660</f>
        <v>1</v>
      </c>
      <c r="DB660">
        <f>ROUND((ROUND(AT660*CZ660,2)*1.2),6)</f>
        <v>3.7919999999999998</v>
      </c>
      <c r="DC660">
        <f>ROUND((ROUND(AT660*AG660,2)*1.2),6)</f>
        <v>0.57599999999999996</v>
      </c>
      <c r="DD660" t="s">
        <v>3</v>
      </c>
      <c r="DE660" t="s">
        <v>3</v>
      </c>
      <c r="DF660">
        <f t="shared" si="310"/>
        <v>0</v>
      </c>
      <c r="DG660">
        <f t="shared" si="307"/>
        <v>3.79</v>
      </c>
      <c r="DH660">
        <f t="shared" si="308"/>
        <v>0.57999999999999996</v>
      </c>
      <c r="DI660">
        <f t="shared" si="302"/>
        <v>0</v>
      </c>
      <c r="DJ660">
        <f>DG660</f>
        <v>3.79</v>
      </c>
      <c r="DK660">
        <v>0</v>
      </c>
      <c r="DL660" t="s">
        <v>658</v>
      </c>
      <c r="DM660">
        <v>0</v>
      </c>
      <c r="DN660" t="s">
        <v>653</v>
      </c>
      <c r="DO660">
        <v>12.62</v>
      </c>
    </row>
    <row r="661" spans="1:119" x14ac:dyDescent="0.2">
      <c r="A661">
        <f>ROW(Source!A446)</f>
        <v>446</v>
      </c>
      <c r="B661">
        <v>55929113</v>
      </c>
      <c r="C661">
        <v>55932586</v>
      </c>
      <c r="D661">
        <v>55490270</v>
      </c>
      <c r="E661">
        <v>1</v>
      </c>
      <c r="F661">
        <v>1</v>
      </c>
      <c r="G661">
        <v>1081</v>
      </c>
      <c r="H661">
        <v>2</v>
      </c>
      <c r="I661" t="s">
        <v>744</v>
      </c>
      <c r="J661" t="s">
        <v>745</v>
      </c>
      <c r="K661" t="s">
        <v>746</v>
      </c>
      <c r="L661">
        <v>1368</v>
      </c>
      <c r="N661">
        <v>1011</v>
      </c>
      <c r="O661" t="s">
        <v>657</v>
      </c>
      <c r="P661" t="s">
        <v>657</v>
      </c>
      <c r="Q661">
        <v>1</v>
      </c>
      <c r="W661">
        <v>0</v>
      </c>
      <c r="X661">
        <v>-1412866184</v>
      </c>
      <c r="Y661">
        <f>(AT661*1.2)</f>
        <v>0.24</v>
      </c>
      <c r="AA661">
        <v>0</v>
      </c>
      <c r="AB661">
        <v>0.44</v>
      </c>
      <c r="AC661">
        <v>0</v>
      </c>
      <c r="AD661">
        <v>0</v>
      </c>
      <c r="AE661">
        <v>0</v>
      </c>
      <c r="AF661">
        <v>0.42</v>
      </c>
      <c r="AG661">
        <v>0</v>
      </c>
      <c r="AH661">
        <v>0</v>
      </c>
      <c r="AI661">
        <v>1</v>
      </c>
      <c r="AJ661">
        <v>1</v>
      </c>
      <c r="AK661">
        <v>1</v>
      </c>
      <c r="AL661">
        <v>1</v>
      </c>
      <c r="AM661">
        <v>-2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0.2</v>
      </c>
      <c r="AU661" t="s">
        <v>63</v>
      </c>
      <c r="AV661">
        <v>0</v>
      </c>
      <c r="AW661">
        <v>2</v>
      </c>
      <c r="AX661">
        <v>55932619</v>
      </c>
      <c r="AY661">
        <v>1</v>
      </c>
      <c r="AZ661">
        <v>0</v>
      </c>
      <c r="BA661">
        <v>757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V661">
        <v>0</v>
      </c>
      <c r="CW661">
        <f>ROUND(Y661*Source!I446*DO661,9)</f>
        <v>0</v>
      </c>
      <c r="CX661">
        <f>ROUND(Y661*Source!I446,9)</f>
        <v>0.24</v>
      </c>
      <c r="CY661">
        <f>AB661</f>
        <v>0.44</v>
      </c>
      <c r="CZ661">
        <f>AF661</f>
        <v>0.42</v>
      </c>
      <c r="DA661">
        <f>AJ661</f>
        <v>1</v>
      </c>
      <c r="DB661">
        <f>ROUND((ROUND(AT661*CZ661,2)*1.2),6)</f>
        <v>9.6000000000000002E-2</v>
      </c>
      <c r="DC661">
        <f>ROUND((ROUND(AT661*AG661,2)*1.2),6)</f>
        <v>0</v>
      </c>
      <c r="DD661" t="s">
        <v>3</v>
      </c>
      <c r="DE661" t="s">
        <v>3</v>
      </c>
      <c r="DF661">
        <f t="shared" si="310"/>
        <v>0</v>
      </c>
      <c r="DG661">
        <f t="shared" si="307"/>
        <v>0.1</v>
      </c>
      <c r="DH661">
        <f t="shared" si="308"/>
        <v>0</v>
      </c>
      <c r="DI661">
        <f t="shared" si="302"/>
        <v>0</v>
      </c>
      <c r="DJ661">
        <f>DG661</f>
        <v>0.1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">
      <c r="A662">
        <f>ROW(Source!A446)</f>
        <v>446</v>
      </c>
      <c r="B662">
        <v>55929113</v>
      </c>
      <c r="C662">
        <v>55932586</v>
      </c>
      <c r="D662">
        <v>55490296</v>
      </c>
      <c r="E662">
        <v>1</v>
      </c>
      <c r="F662">
        <v>1</v>
      </c>
      <c r="G662">
        <v>1081</v>
      </c>
      <c r="H662">
        <v>2</v>
      </c>
      <c r="I662" t="s">
        <v>735</v>
      </c>
      <c r="J662" t="s">
        <v>736</v>
      </c>
      <c r="K662" t="s">
        <v>737</v>
      </c>
      <c r="L662">
        <v>1368</v>
      </c>
      <c r="N662">
        <v>1011</v>
      </c>
      <c r="O662" t="s">
        <v>657</v>
      </c>
      <c r="P662" t="s">
        <v>657</v>
      </c>
      <c r="Q662">
        <v>1</v>
      </c>
      <c r="W662">
        <v>0</v>
      </c>
      <c r="X662">
        <v>-643591644</v>
      </c>
      <c r="Y662">
        <f>(AT662*1.2)</f>
        <v>0.18</v>
      </c>
      <c r="AA662">
        <v>0</v>
      </c>
      <c r="AB662">
        <v>0.49</v>
      </c>
      <c r="AC662">
        <v>0</v>
      </c>
      <c r="AD662">
        <v>0</v>
      </c>
      <c r="AE662">
        <v>0</v>
      </c>
      <c r="AF662">
        <v>0.47</v>
      </c>
      <c r="AG662">
        <v>0</v>
      </c>
      <c r="AH662">
        <v>0</v>
      </c>
      <c r="AI662">
        <v>1</v>
      </c>
      <c r="AJ662">
        <v>1</v>
      </c>
      <c r="AK662">
        <v>1</v>
      </c>
      <c r="AL662">
        <v>1</v>
      </c>
      <c r="AM662">
        <v>-2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0.15</v>
      </c>
      <c r="AU662" t="s">
        <v>63</v>
      </c>
      <c r="AV662">
        <v>0</v>
      </c>
      <c r="AW662">
        <v>2</v>
      </c>
      <c r="AX662">
        <v>55932620</v>
      </c>
      <c r="AY662">
        <v>1</v>
      </c>
      <c r="AZ662">
        <v>0</v>
      </c>
      <c r="BA662">
        <v>758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f>ROUND(Y662*Source!I446*DO662,9)</f>
        <v>0</v>
      </c>
      <c r="CX662">
        <f>ROUND(Y662*Source!I446,9)</f>
        <v>0.18</v>
      </c>
      <c r="CY662">
        <f>AB662</f>
        <v>0.49</v>
      </c>
      <c r="CZ662">
        <f>AF662</f>
        <v>0.47</v>
      </c>
      <c r="DA662">
        <f>AJ662</f>
        <v>1</v>
      </c>
      <c r="DB662">
        <f>ROUND((ROUND(AT662*CZ662,2)*1.2),6)</f>
        <v>8.4000000000000005E-2</v>
      </c>
      <c r="DC662">
        <f>ROUND((ROUND(AT662*AG662,2)*1.2),6)</f>
        <v>0</v>
      </c>
      <c r="DD662" t="s">
        <v>3</v>
      </c>
      <c r="DE662" t="s">
        <v>3</v>
      </c>
      <c r="DF662">
        <f t="shared" si="310"/>
        <v>0</v>
      </c>
      <c r="DG662">
        <f t="shared" si="307"/>
        <v>0.08</v>
      </c>
      <c r="DH662">
        <f t="shared" si="308"/>
        <v>0</v>
      </c>
      <c r="DI662">
        <f t="shared" si="302"/>
        <v>0</v>
      </c>
      <c r="DJ662">
        <f>DG662</f>
        <v>0.08</v>
      </c>
      <c r="DK662">
        <v>0</v>
      </c>
      <c r="DL662" t="s">
        <v>3</v>
      </c>
      <c r="DM662">
        <v>0</v>
      </c>
      <c r="DN662" t="s">
        <v>3</v>
      </c>
      <c r="DO662">
        <v>0</v>
      </c>
    </row>
    <row r="663" spans="1:119" x14ac:dyDescent="0.2">
      <c r="A663">
        <f>ROW(Source!A446)</f>
        <v>446</v>
      </c>
      <c r="B663">
        <v>55929113</v>
      </c>
      <c r="C663">
        <v>55932586</v>
      </c>
      <c r="D663">
        <v>55489510</v>
      </c>
      <c r="E663">
        <v>1</v>
      </c>
      <c r="F663">
        <v>1</v>
      </c>
      <c r="G663">
        <v>1081</v>
      </c>
      <c r="H663">
        <v>2</v>
      </c>
      <c r="I663" t="s">
        <v>747</v>
      </c>
      <c r="J663" t="s">
        <v>748</v>
      </c>
      <c r="K663" t="s">
        <v>749</v>
      </c>
      <c r="L663">
        <v>1368</v>
      </c>
      <c r="N663">
        <v>1011</v>
      </c>
      <c r="O663" t="s">
        <v>657</v>
      </c>
      <c r="P663" t="s">
        <v>657</v>
      </c>
      <c r="Q663">
        <v>1</v>
      </c>
      <c r="W663">
        <v>0</v>
      </c>
      <c r="X663">
        <v>1364481760</v>
      </c>
      <c r="Y663">
        <f>(AT663*1.2)</f>
        <v>5.3999999999999999E-2</v>
      </c>
      <c r="AA663">
        <v>0</v>
      </c>
      <c r="AB663">
        <v>56.43</v>
      </c>
      <c r="AC663">
        <v>13.21</v>
      </c>
      <c r="AD663">
        <v>0</v>
      </c>
      <c r="AE663">
        <v>0</v>
      </c>
      <c r="AF663">
        <v>53.9</v>
      </c>
      <c r="AG663">
        <v>12.62</v>
      </c>
      <c r="AH663">
        <v>0</v>
      </c>
      <c r="AI663">
        <v>1</v>
      </c>
      <c r="AJ663">
        <v>1</v>
      </c>
      <c r="AK663">
        <v>1</v>
      </c>
      <c r="AL663">
        <v>1</v>
      </c>
      <c r="AM663">
        <v>-2</v>
      </c>
      <c r="AN663">
        <v>0</v>
      </c>
      <c r="AO663">
        <v>1</v>
      </c>
      <c r="AP663">
        <v>1</v>
      </c>
      <c r="AQ663">
        <v>0</v>
      </c>
      <c r="AR663">
        <v>0</v>
      </c>
      <c r="AS663" t="s">
        <v>3</v>
      </c>
      <c r="AT663">
        <v>4.4999999999999998E-2</v>
      </c>
      <c r="AU663" t="s">
        <v>63</v>
      </c>
      <c r="AV663">
        <v>0</v>
      </c>
      <c r="AW663">
        <v>2</v>
      </c>
      <c r="AX663">
        <v>55932621</v>
      </c>
      <c r="AY663">
        <v>1</v>
      </c>
      <c r="AZ663">
        <v>0</v>
      </c>
      <c r="BA663">
        <v>759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f>ROUND(Y663*Source!I446*DO663,9)</f>
        <v>0.68147999999999997</v>
      </c>
      <c r="CX663">
        <f>ROUND(Y663*Source!I446,9)</f>
        <v>5.3999999999999999E-2</v>
      </c>
      <c r="CY663">
        <f>AB663</f>
        <v>56.43</v>
      </c>
      <c r="CZ663">
        <f>AF663</f>
        <v>53.9</v>
      </c>
      <c r="DA663">
        <f>AJ663</f>
        <v>1</v>
      </c>
      <c r="DB663">
        <f>ROUND((ROUND(AT663*CZ663,2)*1.2),6)</f>
        <v>2.9159999999999999</v>
      </c>
      <c r="DC663">
        <f>ROUND((ROUND(AT663*AG663,2)*1.2),6)</f>
        <v>0.68400000000000005</v>
      </c>
      <c r="DD663" t="s">
        <v>3</v>
      </c>
      <c r="DE663" t="s">
        <v>3</v>
      </c>
      <c r="DF663">
        <f t="shared" si="310"/>
        <v>0</v>
      </c>
      <c r="DG663">
        <f t="shared" si="307"/>
        <v>2.91</v>
      </c>
      <c r="DH663">
        <f t="shared" si="308"/>
        <v>0.68</v>
      </c>
      <c r="DI663">
        <f t="shared" si="302"/>
        <v>0</v>
      </c>
      <c r="DJ663">
        <f>DG663</f>
        <v>2.91</v>
      </c>
      <c r="DK663">
        <v>0</v>
      </c>
      <c r="DL663" t="s">
        <v>658</v>
      </c>
      <c r="DM663">
        <v>0</v>
      </c>
      <c r="DN663" t="s">
        <v>653</v>
      </c>
      <c r="DO663">
        <v>12.62</v>
      </c>
    </row>
    <row r="664" spans="1:119" x14ac:dyDescent="0.2">
      <c r="A664">
        <f>ROW(Source!A446)</f>
        <v>446</v>
      </c>
      <c r="B664">
        <v>55929113</v>
      </c>
      <c r="C664">
        <v>55932586</v>
      </c>
      <c r="D664">
        <v>55459234</v>
      </c>
      <c r="E664">
        <v>1</v>
      </c>
      <c r="F664">
        <v>1</v>
      </c>
      <c r="G664">
        <v>1081</v>
      </c>
      <c r="H664">
        <v>3</v>
      </c>
      <c r="I664" t="s">
        <v>706</v>
      </c>
      <c r="J664" t="s">
        <v>707</v>
      </c>
      <c r="K664" t="s">
        <v>708</v>
      </c>
      <c r="L664">
        <v>1346</v>
      </c>
      <c r="N664">
        <v>1009</v>
      </c>
      <c r="O664" t="s">
        <v>175</v>
      </c>
      <c r="P664" t="s">
        <v>175</v>
      </c>
      <c r="Q664">
        <v>1</v>
      </c>
      <c r="W664">
        <v>0</v>
      </c>
      <c r="X664">
        <v>1343467368</v>
      </c>
      <c r="Y664">
        <f>(AT664*1)</f>
        <v>3.3999999999999998E-3</v>
      </c>
      <c r="AA664">
        <v>1.61</v>
      </c>
      <c r="AB664">
        <v>0</v>
      </c>
      <c r="AC664">
        <v>0</v>
      </c>
      <c r="AD664">
        <v>0</v>
      </c>
      <c r="AE664">
        <v>1.61</v>
      </c>
      <c r="AF664">
        <v>0</v>
      </c>
      <c r="AG664">
        <v>0</v>
      </c>
      <c r="AH664">
        <v>0</v>
      </c>
      <c r="AI664">
        <v>1</v>
      </c>
      <c r="AJ664">
        <v>1</v>
      </c>
      <c r="AK664">
        <v>1</v>
      </c>
      <c r="AL664">
        <v>1</v>
      </c>
      <c r="AM664">
        <v>-2</v>
      </c>
      <c r="AN664">
        <v>0</v>
      </c>
      <c r="AO664">
        <v>1</v>
      </c>
      <c r="AP664">
        <v>1</v>
      </c>
      <c r="AQ664">
        <v>0</v>
      </c>
      <c r="AR664">
        <v>0</v>
      </c>
      <c r="AS664" t="s">
        <v>3</v>
      </c>
      <c r="AT664">
        <v>3.3999999999999998E-3</v>
      </c>
      <c r="AU664" t="s">
        <v>62</v>
      </c>
      <c r="AV664">
        <v>0</v>
      </c>
      <c r="AW664">
        <v>2</v>
      </c>
      <c r="AX664">
        <v>55932622</v>
      </c>
      <c r="AY664">
        <v>1</v>
      </c>
      <c r="AZ664">
        <v>0</v>
      </c>
      <c r="BA664">
        <v>760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v>0</v>
      </c>
      <c r="CX664">
        <f>ROUND(Y664*Source!I446,9)</f>
        <v>3.3999999999999998E-3</v>
      </c>
      <c r="CY664">
        <f t="shared" ref="CY664:CY670" si="311">AA664</f>
        <v>1.61</v>
      </c>
      <c r="CZ664">
        <f t="shared" ref="CZ664:CZ670" si="312">AE664</f>
        <v>1.61</v>
      </c>
      <c r="DA664">
        <f t="shared" ref="DA664:DA670" si="313">AI664</f>
        <v>1</v>
      </c>
      <c r="DB664">
        <f>ROUND((ROUND(AT664*CZ664,2)*1),6)</f>
        <v>0.01</v>
      </c>
      <c r="DC664">
        <f>ROUND((ROUND(AT664*AG664,2)*1),6)</f>
        <v>0</v>
      </c>
      <c r="DD664" t="s">
        <v>3</v>
      </c>
      <c r="DE664" t="s">
        <v>3</v>
      </c>
      <c r="DF664">
        <f t="shared" si="310"/>
        <v>0.01</v>
      </c>
      <c r="DG664">
        <f t="shared" si="307"/>
        <v>0</v>
      </c>
      <c r="DH664">
        <f t="shared" si="308"/>
        <v>0</v>
      </c>
      <c r="DI664">
        <f t="shared" si="302"/>
        <v>0</v>
      </c>
      <c r="DJ664">
        <f t="shared" ref="DJ664:DJ670" si="314">DF664</f>
        <v>0.01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">
      <c r="A665">
        <f>ROW(Source!A446)</f>
        <v>446</v>
      </c>
      <c r="B665">
        <v>55929113</v>
      </c>
      <c r="C665">
        <v>55932586</v>
      </c>
      <c r="D665">
        <v>55466001</v>
      </c>
      <c r="E665">
        <v>1</v>
      </c>
      <c r="F665">
        <v>1</v>
      </c>
      <c r="G665">
        <v>1081</v>
      </c>
      <c r="H665">
        <v>3</v>
      </c>
      <c r="I665" t="s">
        <v>568</v>
      </c>
      <c r="J665" t="s">
        <v>570</v>
      </c>
      <c r="K665" t="s">
        <v>569</v>
      </c>
      <c r="L665">
        <v>1348</v>
      </c>
      <c r="N665">
        <v>1009</v>
      </c>
      <c r="O665" t="s">
        <v>538</v>
      </c>
      <c r="P665" t="s">
        <v>538</v>
      </c>
      <c r="Q665">
        <v>1000</v>
      </c>
      <c r="W665">
        <v>0</v>
      </c>
      <c r="X665">
        <v>-1473174696</v>
      </c>
      <c r="Y665">
        <f>(AT665*1)</f>
        <v>8.5999999999999998E-4</v>
      </c>
      <c r="AA665">
        <v>33827.69</v>
      </c>
      <c r="AB665">
        <v>0</v>
      </c>
      <c r="AC665">
        <v>0</v>
      </c>
      <c r="AD665">
        <v>0</v>
      </c>
      <c r="AE665">
        <v>33827.69</v>
      </c>
      <c r="AF665">
        <v>0</v>
      </c>
      <c r="AG665">
        <v>0</v>
      </c>
      <c r="AH665">
        <v>0</v>
      </c>
      <c r="AI665">
        <v>1</v>
      </c>
      <c r="AJ665">
        <v>1</v>
      </c>
      <c r="AK665">
        <v>1</v>
      </c>
      <c r="AL665">
        <v>1</v>
      </c>
      <c r="AM665">
        <v>0</v>
      </c>
      <c r="AN665">
        <v>0</v>
      </c>
      <c r="AO665">
        <v>0</v>
      </c>
      <c r="AP665">
        <v>1</v>
      </c>
      <c r="AQ665">
        <v>0</v>
      </c>
      <c r="AR665">
        <v>0</v>
      </c>
      <c r="AS665" t="s">
        <v>3</v>
      </c>
      <c r="AT665">
        <v>8.5999999999999998E-4</v>
      </c>
      <c r="AU665" t="s">
        <v>62</v>
      </c>
      <c r="AV665">
        <v>0</v>
      </c>
      <c r="AW665">
        <v>1</v>
      </c>
      <c r="AX665">
        <v>-1</v>
      </c>
      <c r="AY665">
        <v>0</v>
      </c>
      <c r="AZ665">
        <v>0</v>
      </c>
      <c r="BA665" t="s">
        <v>3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V665">
        <v>0</v>
      </c>
      <c r="CW665">
        <v>0</v>
      </c>
      <c r="CX665">
        <f>ROUND(Y665*Source!I446,9)</f>
        <v>8.5999999999999998E-4</v>
      </c>
      <c r="CY665">
        <f t="shared" si="311"/>
        <v>33827.69</v>
      </c>
      <c r="CZ665">
        <f t="shared" si="312"/>
        <v>33827.69</v>
      </c>
      <c r="DA665">
        <f t="shared" si="313"/>
        <v>1</v>
      </c>
      <c r="DB665">
        <f>ROUND((ROUND(AT665*CZ665,2)*1),6)</f>
        <v>29.09</v>
      </c>
      <c r="DC665">
        <f>ROUND((ROUND(AT665*AG665,2)*1),6)</f>
        <v>0</v>
      </c>
      <c r="DD665" t="s">
        <v>3</v>
      </c>
      <c r="DE665" t="s">
        <v>3</v>
      </c>
      <c r="DF665">
        <f t="shared" si="310"/>
        <v>29.09</v>
      </c>
      <c r="DG665">
        <f t="shared" si="307"/>
        <v>0</v>
      </c>
      <c r="DH665">
        <f t="shared" si="308"/>
        <v>0</v>
      </c>
      <c r="DI665">
        <f t="shared" si="302"/>
        <v>0</v>
      </c>
      <c r="DJ665">
        <f t="shared" si="314"/>
        <v>29.09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">
      <c r="A666">
        <f>ROW(Source!A446)</f>
        <v>446</v>
      </c>
      <c r="B666">
        <v>55929113</v>
      </c>
      <c r="C666">
        <v>55932586</v>
      </c>
      <c r="D666">
        <v>55466158</v>
      </c>
      <c r="E666">
        <v>1</v>
      </c>
      <c r="F666">
        <v>1</v>
      </c>
      <c r="G666">
        <v>1081</v>
      </c>
      <c r="H666">
        <v>3</v>
      </c>
      <c r="I666" t="s">
        <v>750</v>
      </c>
      <c r="J666" t="s">
        <v>751</v>
      </c>
      <c r="K666" t="s">
        <v>752</v>
      </c>
      <c r="L666">
        <v>1354</v>
      </c>
      <c r="N666">
        <v>1010</v>
      </c>
      <c r="O666" t="s">
        <v>268</v>
      </c>
      <c r="P666" t="s">
        <v>268</v>
      </c>
      <c r="Q666">
        <v>1</v>
      </c>
      <c r="W666">
        <v>0</v>
      </c>
      <c r="X666">
        <v>-400075818</v>
      </c>
      <c r="Y666">
        <f>(AT666*1)</f>
        <v>0.15</v>
      </c>
      <c r="AA666">
        <v>48.47</v>
      </c>
      <c r="AB666">
        <v>0</v>
      </c>
      <c r="AC666">
        <v>0</v>
      </c>
      <c r="AD666">
        <v>0</v>
      </c>
      <c r="AE666">
        <v>48.47</v>
      </c>
      <c r="AF666">
        <v>0</v>
      </c>
      <c r="AG666">
        <v>0</v>
      </c>
      <c r="AH666">
        <v>0</v>
      </c>
      <c r="AI666">
        <v>1</v>
      </c>
      <c r="AJ666">
        <v>1</v>
      </c>
      <c r="AK666">
        <v>1</v>
      </c>
      <c r="AL666">
        <v>1</v>
      </c>
      <c r="AM666">
        <v>-2</v>
      </c>
      <c r="AN666">
        <v>0</v>
      </c>
      <c r="AO666">
        <v>1</v>
      </c>
      <c r="AP666">
        <v>1</v>
      </c>
      <c r="AQ666">
        <v>0</v>
      </c>
      <c r="AR666">
        <v>0</v>
      </c>
      <c r="AS666" t="s">
        <v>3</v>
      </c>
      <c r="AT666">
        <v>0.15</v>
      </c>
      <c r="AU666" t="s">
        <v>62</v>
      </c>
      <c r="AV666">
        <v>0</v>
      </c>
      <c r="AW666">
        <v>2</v>
      </c>
      <c r="AX666">
        <v>55932623</v>
      </c>
      <c r="AY666">
        <v>1</v>
      </c>
      <c r="AZ666">
        <v>0</v>
      </c>
      <c r="BA666">
        <v>761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v>0</v>
      </c>
      <c r="CX666">
        <f>ROUND(Y666*Source!I446,9)</f>
        <v>0.15</v>
      </c>
      <c r="CY666">
        <f t="shared" si="311"/>
        <v>48.47</v>
      </c>
      <c r="CZ666">
        <f t="shared" si="312"/>
        <v>48.47</v>
      </c>
      <c r="DA666">
        <f t="shared" si="313"/>
        <v>1</v>
      </c>
      <c r="DB666">
        <f>ROUND((ROUND(AT666*CZ666,2)*1),6)</f>
        <v>7.27</v>
      </c>
      <c r="DC666">
        <f>ROUND((ROUND(AT666*AG666,2)*1),6)</f>
        <v>0</v>
      </c>
      <c r="DD666" t="s">
        <v>3</v>
      </c>
      <c r="DE666" t="s">
        <v>3</v>
      </c>
      <c r="DF666">
        <f t="shared" si="310"/>
        <v>7.27</v>
      </c>
      <c r="DG666">
        <f t="shared" si="307"/>
        <v>0</v>
      </c>
      <c r="DH666">
        <f t="shared" si="308"/>
        <v>0</v>
      </c>
      <c r="DI666">
        <f t="shared" si="302"/>
        <v>0</v>
      </c>
      <c r="DJ666">
        <f t="shared" si="314"/>
        <v>7.27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">
      <c r="A667">
        <f>ROW(Source!A446)</f>
        <v>446</v>
      </c>
      <c r="B667">
        <v>55929113</v>
      </c>
      <c r="C667">
        <v>55932586</v>
      </c>
      <c r="D667">
        <v>55459835</v>
      </c>
      <c r="E667">
        <v>1</v>
      </c>
      <c r="F667">
        <v>1</v>
      </c>
      <c r="G667">
        <v>1081</v>
      </c>
      <c r="H667">
        <v>3</v>
      </c>
      <c r="I667" t="s">
        <v>753</v>
      </c>
      <c r="J667" t="s">
        <v>754</v>
      </c>
      <c r="K667" t="s">
        <v>755</v>
      </c>
      <c r="L667">
        <v>1348</v>
      </c>
      <c r="N667">
        <v>1009</v>
      </c>
      <c r="O667" t="s">
        <v>538</v>
      </c>
      <c r="P667" t="s">
        <v>538</v>
      </c>
      <c r="Q667">
        <v>1000</v>
      </c>
      <c r="W667">
        <v>0</v>
      </c>
      <c r="X667">
        <v>-1860917919</v>
      </c>
      <c r="Y667">
        <f>(AT667*1)</f>
        <v>9.0000000000000002E-6</v>
      </c>
      <c r="AA667">
        <v>12521.99</v>
      </c>
      <c r="AB667">
        <v>0</v>
      </c>
      <c r="AC667">
        <v>0</v>
      </c>
      <c r="AD667">
        <v>0</v>
      </c>
      <c r="AE667">
        <v>12521.99</v>
      </c>
      <c r="AF667">
        <v>0</v>
      </c>
      <c r="AG667">
        <v>0</v>
      </c>
      <c r="AH667">
        <v>0</v>
      </c>
      <c r="AI667">
        <v>1</v>
      </c>
      <c r="AJ667">
        <v>1</v>
      </c>
      <c r="AK667">
        <v>1</v>
      </c>
      <c r="AL667">
        <v>1</v>
      </c>
      <c r="AM667">
        <v>-2</v>
      </c>
      <c r="AN667">
        <v>0</v>
      </c>
      <c r="AO667">
        <v>1</v>
      </c>
      <c r="AP667">
        <v>1</v>
      </c>
      <c r="AQ667">
        <v>0</v>
      </c>
      <c r="AR667">
        <v>0</v>
      </c>
      <c r="AS667" t="s">
        <v>3</v>
      </c>
      <c r="AT667">
        <v>9.0000000000000002E-6</v>
      </c>
      <c r="AU667" t="s">
        <v>62</v>
      </c>
      <c r="AV667">
        <v>0</v>
      </c>
      <c r="AW667">
        <v>2</v>
      </c>
      <c r="AX667">
        <v>55932624</v>
      </c>
      <c r="AY667">
        <v>1</v>
      </c>
      <c r="AZ667">
        <v>0</v>
      </c>
      <c r="BA667">
        <v>762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V667">
        <v>0</v>
      </c>
      <c r="CW667">
        <v>0</v>
      </c>
      <c r="CX667">
        <f>ROUND(Y667*Source!I446,9)</f>
        <v>9.0000000000000002E-6</v>
      </c>
      <c r="CY667">
        <f t="shared" si="311"/>
        <v>12521.99</v>
      </c>
      <c r="CZ667">
        <f t="shared" si="312"/>
        <v>12521.99</v>
      </c>
      <c r="DA667">
        <f t="shared" si="313"/>
        <v>1</v>
      </c>
      <c r="DB667">
        <f>ROUND((ROUND(AT667*CZ667,2)*1),6)</f>
        <v>0.11</v>
      </c>
      <c r="DC667">
        <f>ROUND((ROUND(AT667*AG667,2)*1),6)</f>
        <v>0</v>
      </c>
      <c r="DD667" t="s">
        <v>3</v>
      </c>
      <c r="DE667" t="s">
        <v>3</v>
      </c>
      <c r="DF667">
        <f t="shared" si="310"/>
        <v>0.11</v>
      </c>
      <c r="DG667">
        <f t="shared" si="307"/>
        <v>0</v>
      </c>
      <c r="DH667">
        <f t="shared" si="308"/>
        <v>0</v>
      </c>
      <c r="DI667">
        <f t="shared" si="302"/>
        <v>0</v>
      </c>
      <c r="DJ667">
        <f t="shared" si="314"/>
        <v>0.11</v>
      </c>
      <c r="DK667">
        <v>0</v>
      </c>
      <c r="DL667" t="s">
        <v>3</v>
      </c>
      <c r="DM667">
        <v>0</v>
      </c>
      <c r="DN667" t="s">
        <v>3</v>
      </c>
      <c r="DO667">
        <v>0</v>
      </c>
    </row>
    <row r="668" spans="1:119" x14ac:dyDescent="0.2">
      <c r="A668">
        <f>ROW(Source!A446)</f>
        <v>446</v>
      </c>
      <c r="B668">
        <v>55929113</v>
      </c>
      <c r="C668">
        <v>55932586</v>
      </c>
      <c r="D668">
        <v>55482843</v>
      </c>
      <c r="E668">
        <v>1</v>
      </c>
      <c r="F668">
        <v>1</v>
      </c>
      <c r="G668">
        <v>1081</v>
      </c>
      <c r="H668">
        <v>3</v>
      </c>
      <c r="I668" t="s">
        <v>594</v>
      </c>
      <c r="J668" t="s">
        <v>596</v>
      </c>
      <c r="K668" t="s">
        <v>595</v>
      </c>
      <c r="L668">
        <v>1354</v>
      </c>
      <c r="N668">
        <v>1010</v>
      </c>
      <c r="O668" t="s">
        <v>268</v>
      </c>
      <c r="P668" t="s">
        <v>268</v>
      </c>
      <c r="Q668">
        <v>1</v>
      </c>
      <c r="W668">
        <v>0</v>
      </c>
      <c r="X668">
        <v>-1601641835</v>
      </c>
      <c r="Y668">
        <f>AT668</f>
        <v>34</v>
      </c>
      <c r="AA668">
        <v>450.39</v>
      </c>
      <c r="AB668">
        <v>0</v>
      </c>
      <c r="AC668">
        <v>0</v>
      </c>
      <c r="AD668">
        <v>0</v>
      </c>
      <c r="AE668">
        <v>450.39</v>
      </c>
      <c r="AF668">
        <v>0</v>
      </c>
      <c r="AG668">
        <v>0</v>
      </c>
      <c r="AH668">
        <v>0</v>
      </c>
      <c r="AI668">
        <v>1</v>
      </c>
      <c r="AJ668">
        <v>1</v>
      </c>
      <c r="AK668">
        <v>1</v>
      </c>
      <c r="AL668">
        <v>1</v>
      </c>
      <c r="AM668">
        <v>0</v>
      </c>
      <c r="AN668">
        <v>0</v>
      </c>
      <c r="AO668">
        <v>0</v>
      </c>
      <c r="AP668">
        <v>1</v>
      </c>
      <c r="AQ668">
        <v>0</v>
      </c>
      <c r="AR668">
        <v>0</v>
      </c>
      <c r="AS668" t="s">
        <v>3</v>
      </c>
      <c r="AT668">
        <v>34</v>
      </c>
      <c r="AU668" t="s">
        <v>3</v>
      </c>
      <c r="AV668">
        <v>0</v>
      </c>
      <c r="AW668">
        <v>1</v>
      </c>
      <c r="AX668">
        <v>-1</v>
      </c>
      <c r="AY668">
        <v>0</v>
      </c>
      <c r="AZ668">
        <v>0</v>
      </c>
      <c r="BA668" t="s">
        <v>3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v>0</v>
      </c>
      <c r="CX668">
        <f>ROUND(Y668*Source!I446,9)</f>
        <v>34</v>
      </c>
      <c r="CY668">
        <f t="shared" si="311"/>
        <v>450.39</v>
      </c>
      <c r="CZ668">
        <f t="shared" si="312"/>
        <v>450.39</v>
      </c>
      <c r="DA668">
        <f t="shared" si="313"/>
        <v>1</v>
      </c>
      <c r="DB668">
        <f>ROUND(ROUND(AT668*CZ668,2),6)</f>
        <v>15313.26</v>
      </c>
      <c r="DC668">
        <f>ROUND(ROUND(AT668*AG668,2),6)</f>
        <v>0</v>
      </c>
      <c r="DD668" t="s">
        <v>3</v>
      </c>
      <c r="DE668" t="s">
        <v>3</v>
      </c>
      <c r="DF668">
        <f t="shared" si="310"/>
        <v>15313.26</v>
      </c>
      <c r="DG668">
        <f t="shared" si="307"/>
        <v>0</v>
      </c>
      <c r="DH668">
        <f t="shared" si="308"/>
        <v>0</v>
      </c>
      <c r="DI668">
        <f t="shared" si="302"/>
        <v>0</v>
      </c>
      <c r="DJ668">
        <f t="shared" si="314"/>
        <v>15313.26</v>
      </c>
      <c r="DK668">
        <v>0</v>
      </c>
      <c r="DL668" t="s">
        <v>3</v>
      </c>
      <c r="DM668">
        <v>0</v>
      </c>
      <c r="DN668" t="s">
        <v>3</v>
      </c>
      <c r="DO668">
        <v>0</v>
      </c>
    </row>
    <row r="669" spans="1:119" x14ac:dyDescent="0.2">
      <c r="A669">
        <f>ROW(Source!A446)</f>
        <v>446</v>
      </c>
      <c r="B669">
        <v>55929113</v>
      </c>
      <c r="C669">
        <v>55932586</v>
      </c>
      <c r="D669">
        <v>55469257</v>
      </c>
      <c r="E669">
        <v>1</v>
      </c>
      <c r="F669">
        <v>1</v>
      </c>
      <c r="G669">
        <v>1081</v>
      </c>
      <c r="H669">
        <v>3</v>
      </c>
      <c r="I669" t="s">
        <v>759</v>
      </c>
      <c r="J669" t="s">
        <v>760</v>
      </c>
      <c r="K669" t="s">
        <v>761</v>
      </c>
      <c r="L669">
        <v>1354</v>
      </c>
      <c r="N669">
        <v>1010</v>
      </c>
      <c r="O669" t="s">
        <v>268</v>
      </c>
      <c r="P669" t="s">
        <v>268</v>
      </c>
      <c r="Q669">
        <v>1</v>
      </c>
      <c r="W669">
        <v>0</v>
      </c>
      <c r="X669">
        <v>-1299121008</v>
      </c>
      <c r="Y669">
        <f>(AT669*1)</f>
        <v>9.9000000000000005E-2</v>
      </c>
      <c r="AA669">
        <v>42.43</v>
      </c>
      <c r="AB669">
        <v>0</v>
      </c>
      <c r="AC669">
        <v>0</v>
      </c>
      <c r="AD669">
        <v>0</v>
      </c>
      <c r="AE669">
        <v>42.43</v>
      </c>
      <c r="AF669">
        <v>0</v>
      </c>
      <c r="AG669">
        <v>0</v>
      </c>
      <c r="AH669">
        <v>0</v>
      </c>
      <c r="AI669">
        <v>1</v>
      </c>
      <c r="AJ669">
        <v>1</v>
      </c>
      <c r="AK669">
        <v>1</v>
      </c>
      <c r="AL669">
        <v>1</v>
      </c>
      <c r="AM669">
        <v>-2</v>
      </c>
      <c r="AN669">
        <v>0</v>
      </c>
      <c r="AO669">
        <v>1</v>
      </c>
      <c r="AP669">
        <v>1</v>
      </c>
      <c r="AQ669">
        <v>0</v>
      </c>
      <c r="AR669">
        <v>0</v>
      </c>
      <c r="AS669" t="s">
        <v>3</v>
      </c>
      <c r="AT669">
        <v>9.9000000000000005E-2</v>
      </c>
      <c r="AU669" t="s">
        <v>62</v>
      </c>
      <c r="AV669">
        <v>0</v>
      </c>
      <c r="AW669">
        <v>2</v>
      </c>
      <c r="AX669">
        <v>55932625</v>
      </c>
      <c r="AY669">
        <v>1</v>
      </c>
      <c r="AZ669">
        <v>0</v>
      </c>
      <c r="BA669">
        <v>763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V669">
        <v>0</v>
      </c>
      <c r="CW669">
        <v>0</v>
      </c>
      <c r="CX669">
        <f>ROUND(Y669*Source!I446,9)</f>
        <v>9.9000000000000005E-2</v>
      </c>
      <c r="CY669">
        <f t="shared" si="311"/>
        <v>42.43</v>
      </c>
      <c r="CZ669">
        <f t="shared" si="312"/>
        <v>42.43</v>
      </c>
      <c r="DA669">
        <f t="shared" si="313"/>
        <v>1</v>
      </c>
      <c r="DB669">
        <f>ROUND((ROUND(AT669*CZ669,2)*1),6)</f>
        <v>4.2</v>
      </c>
      <c r="DC669">
        <f>ROUND((ROUND(AT669*AG669,2)*1),6)</f>
        <v>0</v>
      </c>
      <c r="DD669" t="s">
        <v>3</v>
      </c>
      <c r="DE669" t="s">
        <v>3</v>
      </c>
      <c r="DF669">
        <f t="shared" si="310"/>
        <v>4.2</v>
      </c>
      <c r="DG669">
        <f t="shared" si="307"/>
        <v>0</v>
      </c>
      <c r="DH669">
        <f t="shared" si="308"/>
        <v>0</v>
      </c>
      <c r="DI669">
        <f t="shared" si="302"/>
        <v>0</v>
      </c>
      <c r="DJ669">
        <f t="shared" si="314"/>
        <v>4.2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">
      <c r="A670">
        <f>ROW(Source!A446)</f>
        <v>446</v>
      </c>
      <c r="B670">
        <v>55929113</v>
      </c>
      <c r="C670">
        <v>55932586</v>
      </c>
      <c r="D670">
        <v>55469222</v>
      </c>
      <c r="E670">
        <v>1</v>
      </c>
      <c r="F670">
        <v>1</v>
      </c>
      <c r="G670">
        <v>1081</v>
      </c>
      <c r="H670">
        <v>3</v>
      </c>
      <c r="I670" t="s">
        <v>756</v>
      </c>
      <c r="J670" t="s">
        <v>757</v>
      </c>
      <c r="K670" t="s">
        <v>758</v>
      </c>
      <c r="L670">
        <v>1354</v>
      </c>
      <c r="N670">
        <v>1010</v>
      </c>
      <c r="O670" t="s">
        <v>268</v>
      </c>
      <c r="P670" t="s">
        <v>268</v>
      </c>
      <c r="Q670">
        <v>1</v>
      </c>
      <c r="W670">
        <v>0</v>
      </c>
      <c r="X670">
        <v>-1452932200</v>
      </c>
      <c r="Y670">
        <f>(AT670*1)</f>
        <v>1.1180000000000001</v>
      </c>
      <c r="AA670">
        <v>4.3600000000000003</v>
      </c>
      <c r="AB670">
        <v>0</v>
      </c>
      <c r="AC670">
        <v>0</v>
      </c>
      <c r="AD670">
        <v>0</v>
      </c>
      <c r="AE670">
        <v>4.3600000000000003</v>
      </c>
      <c r="AF670">
        <v>0</v>
      </c>
      <c r="AG670">
        <v>0</v>
      </c>
      <c r="AH670">
        <v>0</v>
      </c>
      <c r="AI670">
        <v>1</v>
      </c>
      <c r="AJ670">
        <v>1</v>
      </c>
      <c r="AK670">
        <v>1</v>
      </c>
      <c r="AL670">
        <v>1</v>
      </c>
      <c r="AM670">
        <v>-2</v>
      </c>
      <c r="AN670">
        <v>0</v>
      </c>
      <c r="AO670">
        <v>1</v>
      </c>
      <c r="AP670">
        <v>1</v>
      </c>
      <c r="AQ670">
        <v>0</v>
      </c>
      <c r="AR670">
        <v>0</v>
      </c>
      <c r="AS670" t="s">
        <v>3</v>
      </c>
      <c r="AT670">
        <v>1.1180000000000001</v>
      </c>
      <c r="AU670" t="s">
        <v>62</v>
      </c>
      <c r="AV670">
        <v>0</v>
      </c>
      <c r="AW670">
        <v>2</v>
      </c>
      <c r="AX670">
        <v>55932626</v>
      </c>
      <c r="AY670">
        <v>1</v>
      </c>
      <c r="AZ670">
        <v>0</v>
      </c>
      <c r="BA670">
        <v>764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v>0</v>
      </c>
      <c r="CX670">
        <f>ROUND(Y670*Source!I446,9)</f>
        <v>1.1180000000000001</v>
      </c>
      <c r="CY670">
        <f t="shared" si="311"/>
        <v>4.3600000000000003</v>
      </c>
      <c r="CZ670">
        <f t="shared" si="312"/>
        <v>4.3600000000000003</v>
      </c>
      <c r="DA670">
        <f t="shared" si="313"/>
        <v>1</v>
      </c>
      <c r="DB670">
        <f>ROUND((ROUND(AT670*CZ670,2)*1),6)</f>
        <v>4.87</v>
      </c>
      <c r="DC670">
        <f>ROUND((ROUND(AT670*AG670,2)*1),6)</f>
        <v>0</v>
      </c>
      <c r="DD670" t="s">
        <v>3</v>
      </c>
      <c r="DE670" t="s">
        <v>3</v>
      </c>
      <c r="DF670">
        <f t="shared" si="310"/>
        <v>4.87</v>
      </c>
      <c r="DG670">
        <f t="shared" si="307"/>
        <v>0</v>
      </c>
      <c r="DH670">
        <f t="shared" si="308"/>
        <v>0</v>
      </c>
      <c r="DI670">
        <f t="shared" si="302"/>
        <v>0</v>
      </c>
      <c r="DJ670">
        <f t="shared" si="314"/>
        <v>4.87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">
      <c r="A671">
        <f>ROW(Source!A447)</f>
        <v>447</v>
      </c>
      <c r="B671">
        <v>55929115</v>
      </c>
      <c r="C671">
        <v>55932586</v>
      </c>
      <c r="D671">
        <v>55424304</v>
      </c>
      <c r="E671">
        <v>1081</v>
      </c>
      <c r="F671">
        <v>1</v>
      </c>
      <c r="G671">
        <v>1081</v>
      </c>
      <c r="H671">
        <v>1</v>
      </c>
      <c r="I671" t="s">
        <v>651</v>
      </c>
      <c r="J671" t="s">
        <v>3</v>
      </c>
      <c r="K671" t="s">
        <v>652</v>
      </c>
      <c r="L671">
        <v>1191</v>
      </c>
      <c r="N671">
        <v>1013</v>
      </c>
      <c r="O671" t="s">
        <v>653</v>
      </c>
      <c r="P671" t="s">
        <v>653</v>
      </c>
      <c r="Q671">
        <v>1</v>
      </c>
      <c r="W671">
        <v>0</v>
      </c>
      <c r="X671">
        <v>476480486</v>
      </c>
      <c r="Y671">
        <f>(AT671*1.2)</f>
        <v>8.7239999999999984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1</v>
      </c>
      <c r="AK671">
        <v>1</v>
      </c>
      <c r="AL671">
        <v>1</v>
      </c>
      <c r="AM671">
        <v>5</v>
      </c>
      <c r="AN671">
        <v>0</v>
      </c>
      <c r="AO671">
        <v>1</v>
      </c>
      <c r="AP671">
        <v>1</v>
      </c>
      <c r="AQ671">
        <v>0</v>
      </c>
      <c r="AR671">
        <v>0</v>
      </c>
      <c r="AS671" t="s">
        <v>3</v>
      </c>
      <c r="AT671">
        <v>7.27</v>
      </c>
      <c r="AU671" t="s">
        <v>63</v>
      </c>
      <c r="AV671">
        <v>1</v>
      </c>
      <c r="AW671">
        <v>2</v>
      </c>
      <c r="AX671">
        <v>55932617</v>
      </c>
      <c r="AY671">
        <v>1</v>
      </c>
      <c r="AZ671">
        <v>0</v>
      </c>
      <c r="BA671">
        <v>769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U671">
        <f>ROUND(AT671*Source!I447*AH671*AL671,2)</f>
        <v>0</v>
      </c>
      <c r="CV671">
        <f>ROUND(Y671*Source!I447,9)</f>
        <v>8.7240000000000002</v>
      </c>
      <c r="CW671">
        <v>0</v>
      </c>
      <c r="CX671">
        <f>ROUND(Y671*Source!I447,9)</f>
        <v>8.7240000000000002</v>
      </c>
      <c r="CY671">
        <f>AD671</f>
        <v>0</v>
      </c>
      <c r="CZ671">
        <f>AH671</f>
        <v>0</v>
      </c>
      <c r="DA671">
        <f>AL671</f>
        <v>1</v>
      </c>
      <c r="DB671">
        <f>ROUND((ROUND(AT671*CZ671,2)*1.2),6)</f>
        <v>0</v>
      </c>
      <c r="DC671">
        <f>ROUND((ROUND(AT671*AG671,2)*1.2),6)</f>
        <v>0</v>
      </c>
      <c r="DD671" t="s">
        <v>3</v>
      </c>
      <c r="DE671" t="s">
        <v>3</v>
      </c>
      <c r="DF671">
        <f t="shared" si="310"/>
        <v>0</v>
      </c>
      <c r="DG671">
        <f t="shared" si="307"/>
        <v>0</v>
      </c>
      <c r="DH671">
        <f t="shared" si="308"/>
        <v>0</v>
      </c>
      <c r="DI671">
        <f t="shared" si="302"/>
        <v>0</v>
      </c>
      <c r="DJ671">
        <f>DI671</f>
        <v>0</v>
      </c>
      <c r="DK671">
        <v>0</v>
      </c>
      <c r="DL671" t="s">
        <v>3</v>
      </c>
      <c r="DM671">
        <v>0</v>
      </c>
      <c r="DN671" t="s">
        <v>3</v>
      </c>
      <c r="DO671">
        <v>0</v>
      </c>
    </row>
    <row r="672" spans="1:119" x14ac:dyDescent="0.2">
      <c r="A672">
        <f>ROW(Source!A447)</f>
        <v>447</v>
      </c>
      <c r="B672">
        <v>55929115</v>
      </c>
      <c r="C672">
        <v>55932586</v>
      </c>
      <c r="D672">
        <v>55490209</v>
      </c>
      <c r="E672">
        <v>1</v>
      </c>
      <c r="F672">
        <v>1</v>
      </c>
      <c r="G672">
        <v>1081</v>
      </c>
      <c r="H672">
        <v>2</v>
      </c>
      <c r="I672" t="s">
        <v>694</v>
      </c>
      <c r="J672" t="s">
        <v>695</v>
      </c>
      <c r="K672" t="s">
        <v>696</v>
      </c>
      <c r="L672">
        <v>1368</v>
      </c>
      <c r="N672">
        <v>1011</v>
      </c>
      <c r="O672" t="s">
        <v>657</v>
      </c>
      <c r="P672" t="s">
        <v>657</v>
      </c>
      <c r="Q672">
        <v>1</v>
      </c>
      <c r="W672">
        <v>0</v>
      </c>
      <c r="X672">
        <v>874612079</v>
      </c>
      <c r="Y672">
        <f>(AT672*1.2)</f>
        <v>4.5599999999999995E-2</v>
      </c>
      <c r="AA672">
        <v>0</v>
      </c>
      <c r="AB672">
        <v>1485.19</v>
      </c>
      <c r="AC672">
        <v>744.56</v>
      </c>
      <c r="AD672">
        <v>0</v>
      </c>
      <c r="AE672">
        <v>0</v>
      </c>
      <c r="AF672">
        <v>83.1</v>
      </c>
      <c r="AG672">
        <v>12.62</v>
      </c>
      <c r="AH672">
        <v>0</v>
      </c>
      <c r="AI672">
        <v>1</v>
      </c>
      <c r="AJ672">
        <v>17.07</v>
      </c>
      <c r="AK672">
        <v>56.35</v>
      </c>
      <c r="AL672">
        <v>1</v>
      </c>
      <c r="AM672">
        <v>2</v>
      </c>
      <c r="AN672">
        <v>0</v>
      </c>
      <c r="AO672">
        <v>1</v>
      </c>
      <c r="AP672">
        <v>1</v>
      </c>
      <c r="AQ672">
        <v>0</v>
      </c>
      <c r="AR672">
        <v>0</v>
      </c>
      <c r="AS672" t="s">
        <v>3</v>
      </c>
      <c r="AT672">
        <v>3.7999999999999999E-2</v>
      </c>
      <c r="AU672" t="s">
        <v>63</v>
      </c>
      <c r="AV672">
        <v>0</v>
      </c>
      <c r="AW672">
        <v>2</v>
      </c>
      <c r="AX672">
        <v>55932618</v>
      </c>
      <c r="AY672">
        <v>1</v>
      </c>
      <c r="AZ672">
        <v>0</v>
      </c>
      <c r="BA672">
        <v>770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f>ROUND(Y672*Source!I447*DO672,9)</f>
        <v>0.57547199999999998</v>
      </c>
      <c r="CX672">
        <f>ROUND(Y672*Source!I447,9)</f>
        <v>4.5600000000000002E-2</v>
      </c>
      <c r="CY672">
        <f>AB672</f>
        <v>1485.19</v>
      </c>
      <c r="CZ672">
        <f>AF672</f>
        <v>83.1</v>
      </c>
      <c r="DA672">
        <f>AJ672</f>
        <v>17.07</v>
      </c>
      <c r="DB672">
        <f>ROUND((ROUND(AT672*CZ672,2)*1.2),6)</f>
        <v>3.7919999999999998</v>
      </c>
      <c r="DC672">
        <f>ROUND((ROUND(AT672*AG672,2)*1.2),6)</f>
        <v>0.57599999999999996</v>
      </c>
      <c r="DD672" t="s">
        <v>3</v>
      </c>
      <c r="DE672" t="s">
        <v>3</v>
      </c>
      <c r="DF672">
        <f t="shared" si="310"/>
        <v>0</v>
      </c>
      <c r="DG672">
        <f>ROUND(ROUND(AF672*AJ672,2)*CX672,2)</f>
        <v>64.680000000000007</v>
      </c>
      <c r="DH672">
        <f>ROUND(ROUND(AG672*AK672,2)*CX672,2)</f>
        <v>32.43</v>
      </c>
      <c r="DI672">
        <f t="shared" si="302"/>
        <v>0</v>
      </c>
      <c r="DJ672">
        <f>DG672</f>
        <v>64.680000000000007</v>
      </c>
      <c r="DK672">
        <v>0</v>
      </c>
      <c r="DL672" t="s">
        <v>658</v>
      </c>
      <c r="DM672">
        <v>0</v>
      </c>
      <c r="DN672" t="s">
        <v>653</v>
      </c>
      <c r="DO672">
        <v>12.62</v>
      </c>
    </row>
    <row r="673" spans="1:119" x14ac:dyDescent="0.2">
      <c r="A673">
        <f>ROW(Source!A447)</f>
        <v>447</v>
      </c>
      <c r="B673">
        <v>55929115</v>
      </c>
      <c r="C673">
        <v>55932586</v>
      </c>
      <c r="D673">
        <v>55490270</v>
      </c>
      <c r="E673">
        <v>1</v>
      </c>
      <c r="F673">
        <v>1</v>
      </c>
      <c r="G673">
        <v>1081</v>
      </c>
      <c r="H673">
        <v>2</v>
      </c>
      <c r="I673" t="s">
        <v>744</v>
      </c>
      <c r="J673" t="s">
        <v>745</v>
      </c>
      <c r="K673" t="s">
        <v>746</v>
      </c>
      <c r="L673">
        <v>1368</v>
      </c>
      <c r="N673">
        <v>1011</v>
      </c>
      <c r="O673" t="s">
        <v>657</v>
      </c>
      <c r="P673" t="s">
        <v>657</v>
      </c>
      <c r="Q673">
        <v>1</v>
      </c>
      <c r="W673">
        <v>0</v>
      </c>
      <c r="X673">
        <v>-1412866184</v>
      </c>
      <c r="Y673">
        <f>(AT673*1.2)</f>
        <v>0.24</v>
      </c>
      <c r="AA673">
        <v>0</v>
      </c>
      <c r="AB673">
        <v>4.32</v>
      </c>
      <c r="AC673">
        <v>0</v>
      </c>
      <c r="AD673">
        <v>0</v>
      </c>
      <c r="AE673">
        <v>0</v>
      </c>
      <c r="AF673">
        <v>0.42</v>
      </c>
      <c r="AG673">
        <v>0</v>
      </c>
      <c r="AH673">
        <v>0</v>
      </c>
      <c r="AI673">
        <v>1</v>
      </c>
      <c r="AJ673">
        <v>9.83</v>
      </c>
      <c r="AK673">
        <v>1</v>
      </c>
      <c r="AL673">
        <v>1</v>
      </c>
      <c r="AM673">
        <v>2</v>
      </c>
      <c r="AN673">
        <v>0</v>
      </c>
      <c r="AO673">
        <v>1</v>
      </c>
      <c r="AP673">
        <v>1</v>
      </c>
      <c r="AQ673">
        <v>0</v>
      </c>
      <c r="AR673">
        <v>0</v>
      </c>
      <c r="AS673" t="s">
        <v>3</v>
      </c>
      <c r="AT673">
        <v>0.2</v>
      </c>
      <c r="AU673" t="s">
        <v>63</v>
      </c>
      <c r="AV673">
        <v>0</v>
      </c>
      <c r="AW673">
        <v>2</v>
      </c>
      <c r="AX673">
        <v>55932619</v>
      </c>
      <c r="AY673">
        <v>1</v>
      </c>
      <c r="AZ673">
        <v>0</v>
      </c>
      <c r="BA673">
        <v>771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V673">
        <v>0</v>
      </c>
      <c r="CW673">
        <f>ROUND(Y673*Source!I447*DO673,9)</f>
        <v>0</v>
      </c>
      <c r="CX673">
        <f>ROUND(Y673*Source!I447,9)</f>
        <v>0.24</v>
      </c>
      <c r="CY673">
        <f>AB673</f>
        <v>4.32</v>
      </c>
      <c r="CZ673">
        <f>AF673</f>
        <v>0.42</v>
      </c>
      <c r="DA673">
        <f>AJ673</f>
        <v>9.83</v>
      </c>
      <c r="DB673">
        <f>ROUND((ROUND(AT673*CZ673,2)*1.2),6)</f>
        <v>9.6000000000000002E-2</v>
      </c>
      <c r="DC673">
        <f>ROUND((ROUND(AT673*AG673,2)*1.2),6)</f>
        <v>0</v>
      </c>
      <c r="DD673" t="s">
        <v>3</v>
      </c>
      <c r="DE673" t="s">
        <v>3</v>
      </c>
      <c r="DF673">
        <f t="shared" si="310"/>
        <v>0</v>
      </c>
      <c r="DG673">
        <f>ROUND(ROUND(AF673*AJ673,2)*CX673,2)</f>
        <v>0.99</v>
      </c>
      <c r="DH673">
        <f>ROUND(ROUND(AG673,2)*CX673,2)</f>
        <v>0</v>
      </c>
      <c r="DI673">
        <f t="shared" si="302"/>
        <v>0</v>
      </c>
      <c r="DJ673">
        <f>DG673</f>
        <v>0.99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">
      <c r="A674">
        <f>ROW(Source!A447)</f>
        <v>447</v>
      </c>
      <c r="B674">
        <v>55929115</v>
      </c>
      <c r="C674">
        <v>55932586</v>
      </c>
      <c r="D674">
        <v>55490296</v>
      </c>
      <c r="E674">
        <v>1</v>
      </c>
      <c r="F674">
        <v>1</v>
      </c>
      <c r="G674">
        <v>1081</v>
      </c>
      <c r="H674">
        <v>2</v>
      </c>
      <c r="I674" t="s">
        <v>735</v>
      </c>
      <c r="J674" t="s">
        <v>736</v>
      </c>
      <c r="K674" t="s">
        <v>737</v>
      </c>
      <c r="L674">
        <v>1368</v>
      </c>
      <c r="N674">
        <v>1011</v>
      </c>
      <c r="O674" t="s">
        <v>657</v>
      </c>
      <c r="P674" t="s">
        <v>657</v>
      </c>
      <c r="Q674">
        <v>1</v>
      </c>
      <c r="W674">
        <v>0</v>
      </c>
      <c r="X674">
        <v>-643591644</v>
      </c>
      <c r="Y674">
        <f>(AT674*1.2)</f>
        <v>0.18</v>
      </c>
      <c r="AA674">
        <v>0</v>
      </c>
      <c r="AB674">
        <v>4.75</v>
      </c>
      <c r="AC674">
        <v>0</v>
      </c>
      <c r="AD674">
        <v>0</v>
      </c>
      <c r="AE674">
        <v>0</v>
      </c>
      <c r="AF674">
        <v>0.47</v>
      </c>
      <c r="AG674">
        <v>0</v>
      </c>
      <c r="AH674">
        <v>0</v>
      </c>
      <c r="AI674">
        <v>1</v>
      </c>
      <c r="AJ674">
        <v>9.66</v>
      </c>
      <c r="AK674">
        <v>1</v>
      </c>
      <c r="AL674">
        <v>1</v>
      </c>
      <c r="AM674">
        <v>2</v>
      </c>
      <c r="AN674">
        <v>0</v>
      </c>
      <c r="AO674">
        <v>1</v>
      </c>
      <c r="AP674">
        <v>1</v>
      </c>
      <c r="AQ674">
        <v>0</v>
      </c>
      <c r="AR674">
        <v>0</v>
      </c>
      <c r="AS674" t="s">
        <v>3</v>
      </c>
      <c r="AT674">
        <v>0.15</v>
      </c>
      <c r="AU674" t="s">
        <v>63</v>
      </c>
      <c r="AV674">
        <v>0</v>
      </c>
      <c r="AW674">
        <v>2</v>
      </c>
      <c r="AX674">
        <v>55932620</v>
      </c>
      <c r="AY674">
        <v>1</v>
      </c>
      <c r="AZ674">
        <v>0</v>
      </c>
      <c r="BA674">
        <v>772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f>ROUND(Y674*Source!I447*DO674,9)</f>
        <v>0</v>
      </c>
      <c r="CX674">
        <f>ROUND(Y674*Source!I447,9)</f>
        <v>0.18</v>
      </c>
      <c r="CY674">
        <f>AB674</f>
        <v>4.75</v>
      </c>
      <c r="CZ674">
        <f>AF674</f>
        <v>0.47</v>
      </c>
      <c r="DA674">
        <f>AJ674</f>
        <v>9.66</v>
      </c>
      <c r="DB674">
        <f>ROUND((ROUND(AT674*CZ674,2)*1.2),6)</f>
        <v>8.4000000000000005E-2</v>
      </c>
      <c r="DC674">
        <f>ROUND((ROUND(AT674*AG674,2)*1.2),6)</f>
        <v>0</v>
      </c>
      <c r="DD674" t="s">
        <v>3</v>
      </c>
      <c r="DE674" t="s">
        <v>3</v>
      </c>
      <c r="DF674">
        <f t="shared" si="310"/>
        <v>0</v>
      </c>
      <c r="DG674">
        <f>ROUND(ROUND(AF674*AJ674,2)*CX674,2)</f>
        <v>0.82</v>
      </c>
      <c r="DH674">
        <f>ROUND(ROUND(AG674,2)*CX674,2)</f>
        <v>0</v>
      </c>
      <c r="DI674">
        <f t="shared" si="302"/>
        <v>0</v>
      </c>
      <c r="DJ674">
        <f>DG674</f>
        <v>0.82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">
      <c r="A675">
        <f>ROW(Source!A447)</f>
        <v>447</v>
      </c>
      <c r="B675">
        <v>55929115</v>
      </c>
      <c r="C675">
        <v>55932586</v>
      </c>
      <c r="D675">
        <v>55489510</v>
      </c>
      <c r="E675">
        <v>1</v>
      </c>
      <c r="F675">
        <v>1</v>
      </c>
      <c r="G675">
        <v>1081</v>
      </c>
      <c r="H675">
        <v>2</v>
      </c>
      <c r="I675" t="s">
        <v>747</v>
      </c>
      <c r="J675" t="s">
        <v>748</v>
      </c>
      <c r="K675" t="s">
        <v>749</v>
      </c>
      <c r="L675">
        <v>1368</v>
      </c>
      <c r="N675">
        <v>1011</v>
      </c>
      <c r="O675" t="s">
        <v>657</v>
      </c>
      <c r="P675" t="s">
        <v>657</v>
      </c>
      <c r="Q675">
        <v>1</v>
      </c>
      <c r="W675">
        <v>0</v>
      </c>
      <c r="X675">
        <v>1364481760</v>
      </c>
      <c r="Y675">
        <f>(AT675*1.2)</f>
        <v>5.3999999999999999E-2</v>
      </c>
      <c r="AA675">
        <v>0</v>
      </c>
      <c r="AB675">
        <v>1271.44</v>
      </c>
      <c r="AC675">
        <v>744.56</v>
      </c>
      <c r="AD675">
        <v>0</v>
      </c>
      <c r="AE675">
        <v>0</v>
      </c>
      <c r="AF675">
        <v>53.9</v>
      </c>
      <c r="AG675">
        <v>12.62</v>
      </c>
      <c r="AH675">
        <v>0</v>
      </c>
      <c r="AI675">
        <v>1</v>
      </c>
      <c r="AJ675">
        <v>22.53</v>
      </c>
      <c r="AK675">
        <v>56.35</v>
      </c>
      <c r="AL675">
        <v>1</v>
      </c>
      <c r="AM675">
        <v>2</v>
      </c>
      <c r="AN675">
        <v>0</v>
      </c>
      <c r="AO675">
        <v>1</v>
      </c>
      <c r="AP675">
        <v>1</v>
      </c>
      <c r="AQ675">
        <v>0</v>
      </c>
      <c r="AR675">
        <v>0</v>
      </c>
      <c r="AS675" t="s">
        <v>3</v>
      </c>
      <c r="AT675">
        <v>4.4999999999999998E-2</v>
      </c>
      <c r="AU675" t="s">
        <v>63</v>
      </c>
      <c r="AV675">
        <v>0</v>
      </c>
      <c r="AW675">
        <v>2</v>
      </c>
      <c r="AX675">
        <v>55932621</v>
      </c>
      <c r="AY675">
        <v>1</v>
      </c>
      <c r="AZ675">
        <v>0</v>
      </c>
      <c r="BA675">
        <v>773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V675">
        <v>0</v>
      </c>
      <c r="CW675">
        <f>ROUND(Y675*Source!I447*DO675,9)</f>
        <v>0.68147999999999997</v>
      </c>
      <c r="CX675">
        <f>ROUND(Y675*Source!I447,9)</f>
        <v>5.3999999999999999E-2</v>
      </c>
      <c r="CY675">
        <f>AB675</f>
        <v>1271.44</v>
      </c>
      <c r="CZ675">
        <f>AF675</f>
        <v>53.9</v>
      </c>
      <c r="DA675">
        <f>AJ675</f>
        <v>22.53</v>
      </c>
      <c r="DB675">
        <f>ROUND((ROUND(AT675*CZ675,2)*1.2),6)</f>
        <v>2.9159999999999999</v>
      </c>
      <c r="DC675">
        <f>ROUND((ROUND(AT675*AG675,2)*1.2),6)</f>
        <v>0.68400000000000005</v>
      </c>
      <c r="DD675" t="s">
        <v>3</v>
      </c>
      <c r="DE675" t="s">
        <v>3</v>
      </c>
      <c r="DF675">
        <f t="shared" si="310"/>
        <v>0</v>
      </c>
      <c r="DG675">
        <f>ROUND(ROUND(AF675*AJ675,2)*CX675,2)</f>
        <v>65.58</v>
      </c>
      <c r="DH675">
        <f>ROUND(ROUND(AG675*AK675,2)*CX675,2)</f>
        <v>38.4</v>
      </c>
      <c r="DI675">
        <f t="shared" si="302"/>
        <v>0</v>
      </c>
      <c r="DJ675">
        <f>DG675</f>
        <v>65.58</v>
      </c>
      <c r="DK675">
        <v>0</v>
      </c>
      <c r="DL675" t="s">
        <v>658</v>
      </c>
      <c r="DM675">
        <v>0</v>
      </c>
      <c r="DN675" t="s">
        <v>653</v>
      </c>
      <c r="DO675">
        <v>12.62</v>
      </c>
    </row>
    <row r="676" spans="1:119" x14ac:dyDescent="0.2">
      <c r="A676">
        <f>ROW(Source!A447)</f>
        <v>447</v>
      </c>
      <c r="B676">
        <v>55929115</v>
      </c>
      <c r="C676">
        <v>55932586</v>
      </c>
      <c r="D676">
        <v>55459234</v>
      </c>
      <c r="E676">
        <v>1</v>
      </c>
      <c r="F676">
        <v>1</v>
      </c>
      <c r="G676">
        <v>1081</v>
      </c>
      <c r="H676">
        <v>3</v>
      </c>
      <c r="I676" t="s">
        <v>706</v>
      </c>
      <c r="J676" t="s">
        <v>707</v>
      </c>
      <c r="K676" t="s">
        <v>708</v>
      </c>
      <c r="L676">
        <v>1346</v>
      </c>
      <c r="N676">
        <v>1009</v>
      </c>
      <c r="O676" t="s">
        <v>175</v>
      </c>
      <c r="P676" t="s">
        <v>175</v>
      </c>
      <c r="Q676">
        <v>1</v>
      </c>
      <c r="W676">
        <v>0</v>
      </c>
      <c r="X676">
        <v>1343467368</v>
      </c>
      <c r="Y676">
        <f>(AT676*1)</f>
        <v>3.3999999999999998E-3</v>
      </c>
      <c r="AA676">
        <v>23.6</v>
      </c>
      <c r="AB676">
        <v>0</v>
      </c>
      <c r="AC676">
        <v>0</v>
      </c>
      <c r="AD676">
        <v>0</v>
      </c>
      <c r="AE676">
        <v>1.61</v>
      </c>
      <c r="AF676">
        <v>0</v>
      </c>
      <c r="AG676">
        <v>0</v>
      </c>
      <c r="AH676">
        <v>0</v>
      </c>
      <c r="AI676">
        <v>14.66</v>
      </c>
      <c r="AJ676">
        <v>1</v>
      </c>
      <c r="AK676">
        <v>1</v>
      </c>
      <c r="AL676">
        <v>1</v>
      </c>
      <c r="AM676">
        <v>2</v>
      </c>
      <c r="AN676">
        <v>0</v>
      </c>
      <c r="AO676">
        <v>1</v>
      </c>
      <c r="AP676">
        <v>1</v>
      </c>
      <c r="AQ676">
        <v>0</v>
      </c>
      <c r="AR676">
        <v>0</v>
      </c>
      <c r="AS676" t="s">
        <v>3</v>
      </c>
      <c r="AT676">
        <v>3.3999999999999998E-3</v>
      </c>
      <c r="AU676" t="s">
        <v>62</v>
      </c>
      <c r="AV676">
        <v>0</v>
      </c>
      <c r="AW676">
        <v>2</v>
      </c>
      <c r="AX676">
        <v>55932622</v>
      </c>
      <c r="AY676">
        <v>1</v>
      </c>
      <c r="AZ676">
        <v>0</v>
      </c>
      <c r="BA676">
        <v>774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v>0</v>
      </c>
      <c r="CX676">
        <f>ROUND(Y676*Source!I447,9)</f>
        <v>3.3999999999999998E-3</v>
      </c>
      <c r="CY676">
        <f t="shared" ref="CY676:CY682" si="315">AA676</f>
        <v>23.6</v>
      </c>
      <c r="CZ676">
        <f t="shared" ref="CZ676:CZ682" si="316">AE676</f>
        <v>1.61</v>
      </c>
      <c r="DA676">
        <f t="shared" ref="DA676:DA682" si="317">AI676</f>
        <v>14.66</v>
      </c>
      <c r="DB676">
        <f>ROUND((ROUND(AT676*CZ676,2)*1),6)</f>
        <v>0.01</v>
      </c>
      <c r="DC676">
        <f>ROUND((ROUND(AT676*AG676,2)*1),6)</f>
        <v>0</v>
      </c>
      <c r="DD676" t="s">
        <v>3</v>
      </c>
      <c r="DE676" t="s">
        <v>3</v>
      </c>
      <c r="DF676">
        <f t="shared" ref="DF676:DF682" si="318">ROUND(ROUND(AE676*AI676,2)*CX676,2)</f>
        <v>0.08</v>
      </c>
      <c r="DG676">
        <f t="shared" ref="DG676:DG688" si="319">ROUND(ROUND(AF676,2)*CX676,2)</f>
        <v>0</v>
      </c>
      <c r="DH676">
        <f t="shared" ref="DH676:DH688" si="320">ROUND(ROUND(AG676,2)*CX676,2)</f>
        <v>0</v>
      </c>
      <c r="DI676">
        <f t="shared" si="302"/>
        <v>0</v>
      </c>
      <c r="DJ676">
        <f t="shared" ref="DJ676:DJ682" si="321">DF676</f>
        <v>0.08</v>
      </c>
      <c r="DK676">
        <v>0</v>
      </c>
      <c r="DL676" t="s">
        <v>3</v>
      </c>
      <c r="DM676">
        <v>0</v>
      </c>
      <c r="DN676" t="s">
        <v>3</v>
      </c>
      <c r="DO676">
        <v>0</v>
      </c>
    </row>
    <row r="677" spans="1:119" x14ac:dyDescent="0.2">
      <c r="A677">
        <f>ROW(Source!A447)</f>
        <v>447</v>
      </c>
      <c r="B677">
        <v>55929115</v>
      </c>
      <c r="C677">
        <v>55932586</v>
      </c>
      <c r="D677">
        <v>55466001</v>
      </c>
      <c r="E677">
        <v>1</v>
      </c>
      <c r="F677">
        <v>1</v>
      </c>
      <c r="G677">
        <v>1081</v>
      </c>
      <c r="H677">
        <v>3</v>
      </c>
      <c r="I677" t="s">
        <v>568</v>
      </c>
      <c r="J677" t="s">
        <v>570</v>
      </c>
      <c r="K677" t="s">
        <v>569</v>
      </c>
      <c r="L677">
        <v>1348</v>
      </c>
      <c r="N677">
        <v>1009</v>
      </c>
      <c r="O677" t="s">
        <v>538</v>
      </c>
      <c r="P677" t="s">
        <v>538</v>
      </c>
      <c r="Q677">
        <v>1000</v>
      </c>
      <c r="W677">
        <v>0</v>
      </c>
      <c r="X677">
        <v>-1473174696</v>
      </c>
      <c r="Y677">
        <f>(AT677*1)</f>
        <v>8.5999999999999998E-4</v>
      </c>
      <c r="AA677">
        <v>165755.68</v>
      </c>
      <c r="AB677">
        <v>0</v>
      </c>
      <c r="AC677">
        <v>0</v>
      </c>
      <c r="AD677">
        <v>0</v>
      </c>
      <c r="AE677">
        <v>33827.69</v>
      </c>
      <c r="AF677">
        <v>0</v>
      </c>
      <c r="AG677">
        <v>0</v>
      </c>
      <c r="AH677">
        <v>0</v>
      </c>
      <c r="AI677">
        <v>4.9000000000000004</v>
      </c>
      <c r="AJ677">
        <v>1</v>
      </c>
      <c r="AK677">
        <v>1</v>
      </c>
      <c r="AL677">
        <v>1</v>
      </c>
      <c r="AM677">
        <v>0</v>
      </c>
      <c r="AN677">
        <v>0</v>
      </c>
      <c r="AO677">
        <v>0</v>
      </c>
      <c r="AP677">
        <v>1</v>
      </c>
      <c r="AQ677">
        <v>0</v>
      </c>
      <c r="AR677">
        <v>0</v>
      </c>
      <c r="AS677" t="s">
        <v>3</v>
      </c>
      <c r="AT677">
        <v>8.5999999999999998E-4</v>
      </c>
      <c r="AU677" t="s">
        <v>62</v>
      </c>
      <c r="AV677">
        <v>0</v>
      </c>
      <c r="AW677">
        <v>1</v>
      </c>
      <c r="AX677">
        <v>-1</v>
      </c>
      <c r="AY677">
        <v>0</v>
      </c>
      <c r="AZ677">
        <v>0</v>
      </c>
      <c r="BA677" t="s">
        <v>3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V677">
        <v>0</v>
      </c>
      <c r="CW677">
        <v>0</v>
      </c>
      <c r="CX677">
        <f>ROUND(Y677*Source!I447,9)</f>
        <v>8.5999999999999998E-4</v>
      </c>
      <c r="CY677">
        <f t="shared" si="315"/>
        <v>165755.68</v>
      </c>
      <c r="CZ677">
        <f t="shared" si="316"/>
        <v>33827.69</v>
      </c>
      <c r="DA677">
        <f t="shared" si="317"/>
        <v>4.9000000000000004</v>
      </c>
      <c r="DB677">
        <f>ROUND((ROUND(AT677*CZ677,2)*1),6)</f>
        <v>29.09</v>
      </c>
      <c r="DC677">
        <f>ROUND((ROUND(AT677*AG677,2)*1),6)</f>
        <v>0</v>
      </c>
      <c r="DD677" t="s">
        <v>3</v>
      </c>
      <c r="DE677" t="s">
        <v>3</v>
      </c>
      <c r="DF677">
        <f t="shared" si="318"/>
        <v>142.55000000000001</v>
      </c>
      <c r="DG677">
        <f t="shared" si="319"/>
        <v>0</v>
      </c>
      <c r="DH677">
        <f t="shared" si="320"/>
        <v>0</v>
      </c>
      <c r="DI677">
        <f t="shared" si="302"/>
        <v>0</v>
      </c>
      <c r="DJ677">
        <f t="shared" si="321"/>
        <v>142.55000000000001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">
      <c r="A678">
        <f>ROW(Source!A447)</f>
        <v>447</v>
      </c>
      <c r="B678">
        <v>55929115</v>
      </c>
      <c r="C678">
        <v>55932586</v>
      </c>
      <c r="D678">
        <v>55466158</v>
      </c>
      <c r="E678">
        <v>1</v>
      </c>
      <c r="F678">
        <v>1</v>
      </c>
      <c r="G678">
        <v>1081</v>
      </c>
      <c r="H678">
        <v>3</v>
      </c>
      <c r="I678" t="s">
        <v>750</v>
      </c>
      <c r="J678" t="s">
        <v>751</v>
      </c>
      <c r="K678" t="s">
        <v>752</v>
      </c>
      <c r="L678">
        <v>1354</v>
      </c>
      <c r="N678">
        <v>1010</v>
      </c>
      <c r="O678" t="s">
        <v>268</v>
      </c>
      <c r="P678" t="s">
        <v>268</v>
      </c>
      <c r="Q678">
        <v>1</v>
      </c>
      <c r="W678">
        <v>0</v>
      </c>
      <c r="X678">
        <v>-400075818</v>
      </c>
      <c r="Y678">
        <f>(AT678*1)</f>
        <v>0.15</v>
      </c>
      <c r="AA678">
        <v>566.61</v>
      </c>
      <c r="AB678">
        <v>0</v>
      </c>
      <c r="AC678">
        <v>0</v>
      </c>
      <c r="AD678">
        <v>0</v>
      </c>
      <c r="AE678">
        <v>48.47</v>
      </c>
      <c r="AF678">
        <v>0</v>
      </c>
      <c r="AG678">
        <v>0</v>
      </c>
      <c r="AH678">
        <v>0</v>
      </c>
      <c r="AI678">
        <v>11.69</v>
      </c>
      <c r="AJ678">
        <v>1</v>
      </c>
      <c r="AK678">
        <v>1</v>
      </c>
      <c r="AL678">
        <v>1</v>
      </c>
      <c r="AM678">
        <v>2</v>
      </c>
      <c r="AN678">
        <v>0</v>
      </c>
      <c r="AO678">
        <v>1</v>
      </c>
      <c r="AP678">
        <v>1</v>
      </c>
      <c r="AQ678">
        <v>0</v>
      </c>
      <c r="AR678">
        <v>0</v>
      </c>
      <c r="AS678" t="s">
        <v>3</v>
      </c>
      <c r="AT678">
        <v>0.15</v>
      </c>
      <c r="AU678" t="s">
        <v>62</v>
      </c>
      <c r="AV678">
        <v>0</v>
      </c>
      <c r="AW678">
        <v>2</v>
      </c>
      <c r="AX678">
        <v>55932623</v>
      </c>
      <c r="AY678">
        <v>1</v>
      </c>
      <c r="AZ678">
        <v>0</v>
      </c>
      <c r="BA678">
        <v>775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v>0</v>
      </c>
      <c r="CX678">
        <f>ROUND(Y678*Source!I447,9)</f>
        <v>0.15</v>
      </c>
      <c r="CY678">
        <f t="shared" si="315"/>
        <v>566.61</v>
      </c>
      <c r="CZ678">
        <f t="shared" si="316"/>
        <v>48.47</v>
      </c>
      <c r="DA678">
        <f t="shared" si="317"/>
        <v>11.69</v>
      </c>
      <c r="DB678">
        <f>ROUND((ROUND(AT678*CZ678,2)*1),6)</f>
        <v>7.27</v>
      </c>
      <c r="DC678">
        <f>ROUND((ROUND(AT678*AG678,2)*1),6)</f>
        <v>0</v>
      </c>
      <c r="DD678" t="s">
        <v>3</v>
      </c>
      <c r="DE678" t="s">
        <v>3</v>
      </c>
      <c r="DF678">
        <f t="shared" si="318"/>
        <v>84.99</v>
      </c>
      <c r="DG678">
        <f t="shared" si="319"/>
        <v>0</v>
      </c>
      <c r="DH678">
        <f t="shared" si="320"/>
        <v>0</v>
      </c>
      <c r="DI678">
        <f t="shared" si="302"/>
        <v>0</v>
      </c>
      <c r="DJ678">
        <f t="shared" si="321"/>
        <v>84.99</v>
      </c>
      <c r="DK678">
        <v>0</v>
      </c>
      <c r="DL678" t="s">
        <v>3</v>
      </c>
      <c r="DM678">
        <v>0</v>
      </c>
      <c r="DN678" t="s">
        <v>3</v>
      </c>
      <c r="DO678">
        <v>0</v>
      </c>
    </row>
    <row r="679" spans="1:119" x14ac:dyDescent="0.2">
      <c r="A679">
        <f>ROW(Source!A447)</f>
        <v>447</v>
      </c>
      <c r="B679">
        <v>55929115</v>
      </c>
      <c r="C679">
        <v>55932586</v>
      </c>
      <c r="D679">
        <v>55459835</v>
      </c>
      <c r="E679">
        <v>1</v>
      </c>
      <c r="F679">
        <v>1</v>
      </c>
      <c r="G679">
        <v>1081</v>
      </c>
      <c r="H679">
        <v>3</v>
      </c>
      <c r="I679" t="s">
        <v>753</v>
      </c>
      <c r="J679" t="s">
        <v>754</v>
      </c>
      <c r="K679" t="s">
        <v>755</v>
      </c>
      <c r="L679">
        <v>1348</v>
      </c>
      <c r="N679">
        <v>1009</v>
      </c>
      <c r="O679" t="s">
        <v>538</v>
      </c>
      <c r="P679" t="s">
        <v>538</v>
      </c>
      <c r="Q679">
        <v>1000</v>
      </c>
      <c r="W679">
        <v>0</v>
      </c>
      <c r="X679">
        <v>-1860917919</v>
      </c>
      <c r="Y679">
        <f>(AT679*1)</f>
        <v>9.0000000000000002E-6</v>
      </c>
      <c r="AA679">
        <v>56975.05</v>
      </c>
      <c r="AB679">
        <v>0</v>
      </c>
      <c r="AC679">
        <v>0</v>
      </c>
      <c r="AD679">
        <v>0</v>
      </c>
      <c r="AE679">
        <v>12521.99</v>
      </c>
      <c r="AF679">
        <v>0</v>
      </c>
      <c r="AG679">
        <v>0</v>
      </c>
      <c r="AH679">
        <v>0</v>
      </c>
      <c r="AI679">
        <v>4.55</v>
      </c>
      <c r="AJ679">
        <v>1</v>
      </c>
      <c r="AK679">
        <v>1</v>
      </c>
      <c r="AL679">
        <v>1</v>
      </c>
      <c r="AM679">
        <v>2</v>
      </c>
      <c r="AN679">
        <v>0</v>
      </c>
      <c r="AO679">
        <v>1</v>
      </c>
      <c r="AP679">
        <v>1</v>
      </c>
      <c r="AQ679">
        <v>0</v>
      </c>
      <c r="AR679">
        <v>0</v>
      </c>
      <c r="AS679" t="s">
        <v>3</v>
      </c>
      <c r="AT679">
        <v>9.0000000000000002E-6</v>
      </c>
      <c r="AU679" t="s">
        <v>62</v>
      </c>
      <c r="AV679">
        <v>0</v>
      </c>
      <c r="AW679">
        <v>2</v>
      </c>
      <c r="AX679">
        <v>55932624</v>
      </c>
      <c r="AY679">
        <v>1</v>
      </c>
      <c r="AZ679">
        <v>0</v>
      </c>
      <c r="BA679">
        <v>776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V679">
        <v>0</v>
      </c>
      <c r="CW679">
        <v>0</v>
      </c>
      <c r="CX679">
        <f>ROUND(Y679*Source!I447,9)</f>
        <v>9.0000000000000002E-6</v>
      </c>
      <c r="CY679">
        <f t="shared" si="315"/>
        <v>56975.05</v>
      </c>
      <c r="CZ679">
        <f t="shared" si="316"/>
        <v>12521.99</v>
      </c>
      <c r="DA679">
        <f t="shared" si="317"/>
        <v>4.55</v>
      </c>
      <c r="DB679">
        <f>ROUND((ROUND(AT679*CZ679,2)*1),6)</f>
        <v>0.11</v>
      </c>
      <c r="DC679">
        <f>ROUND((ROUND(AT679*AG679,2)*1),6)</f>
        <v>0</v>
      </c>
      <c r="DD679" t="s">
        <v>3</v>
      </c>
      <c r="DE679" t="s">
        <v>3</v>
      </c>
      <c r="DF679">
        <f t="shared" si="318"/>
        <v>0.51</v>
      </c>
      <c r="DG679">
        <f t="shared" si="319"/>
        <v>0</v>
      </c>
      <c r="DH679">
        <f t="shared" si="320"/>
        <v>0</v>
      </c>
      <c r="DI679">
        <f t="shared" si="302"/>
        <v>0</v>
      </c>
      <c r="DJ679">
        <f t="shared" si="321"/>
        <v>0.51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">
      <c r="A680">
        <f>ROW(Source!A447)</f>
        <v>447</v>
      </c>
      <c r="B680">
        <v>55929115</v>
      </c>
      <c r="C680">
        <v>55932586</v>
      </c>
      <c r="D680">
        <v>55482843</v>
      </c>
      <c r="E680">
        <v>1</v>
      </c>
      <c r="F680">
        <v>1</v>
      </c>
      <c r="G680">
        <v>1081</v>
      </c>
      <c r="H680">
        <v>3</v>
      </c>
      <c r="I680" t="s">
        <v>594</v>
      </c>
      <c r="J680" t="s">
        <v>596</v>
      </c>
      <c r="K680" t="s">
        <v>595</v>
      </c>
      <c r="L680">
        <v>1354</v>
      </c>
      <c r="N680">
        <v>1010</v>
      </c>
      <c r="O680" t="s">
        <v>268</v>
      </c>
      <c r="P680" t="s">
        <v>268</v>
      </c>
      <c r="Q680">
        <v>1</v>
      </c>
      <c r="W680">
        <v>0</v>
      </c>
      <c r="X680">
        <v>-1601641835</v>
      </c>
      <c r="Y680">
        <f>AT680</f>
        <v>34</v>
      </c>
      <c r="AA680">
        <v>2152.86</v>
      </c>
      <c r="AB680">
        <v>0</v>
      </c>
      <c r="AC680">
        <v>0</v>
      </c>
      <c r="AD680">
        <v>0</v>
      </c>
      <c r="AE680">
        <v>450.39</v>
      </c>
      <c r="AF680">
        <v>0</v>
      </c>
      <c r="AG680">
        <v>0</v>
      </c>
      <c r="AH680">
        <v>0</v>
      </c>
      <c r="AI680">
        <v>4.78</v>
      </c>
      <c r="AJ680">
        <v>1</v>
      </c>
      <c r="AK680">
        <v>1</v>
      </c>
      <c r="AL680">
        <v>1</v>
      </c>
      <c r="AM680">
        <v>0</v>
      </c>
      <c r="AN680">
        <v>0</v>
      </c>
      <c r="AO680">
        <v>0</v>
      </c>
      <c r="AP680">
        <v>1</v>
      </c>
      <c r="AQ680">
        <v>0</v>
      </c>
      <c r="AR680">
        <v>0</v>
      </c>
      <c r="AS680" t="s">
        <v>3</v>
      </c>
      <c r="AT680">
        <v>34</v>
      </c>
      <c r="AU680" t="s">
        <v>3</v>
      </c>
      <c r="AV680">
        <v>0</v>
      </c>
      <c r="AW680">
        <v>1</v>
      </c>
      <c r="AX680">
        <v>-1</v>
      </c>
      <c r="AY680">
        <v>0</v>
      </c>
      <c r="AZ680">
        <v>0</v>
      </c>
      <c r="BA680" t="s">
        <v>3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V680">
        <v>0</v>
      </c>
      <c r="CW680">
        <v>0</v>
      </c>
      <c r="CX680">
        <f>ROUND(Y680*Source!I447,9)</f>
        <v>34</v>
      </c>
      <c r="CY680">
        <f t="shared" si="315"/>
        <v>2152.86</v>
      </c>
      <c r="CZ680">
        <f t="shared" si="316"/>
        <v>450.39</v>
      </c>
      <c r="DA680">
        <f t="shared" si="317"/>
        <v>4.78</v>
      </c>
      <c r="DB680">
        <f>ROUND(ROUND(AT680*CZ680,2),6)</f>
        <v>15313.26</v>
      </c>
      <c r="DC680">
        <f>ROUND(ROUND(AT680*AG680,2),6)</f>
        <v>0</v>
      </c>
      <c r="DD680" t="s">
        <v>3</v>
      </c>
      <c r="DE680" t="s">
        <v>3</v>
      </c>
      <c r="DF680">
        <f t="shared" si="318"/>
        <v>73197.240000000005</v>
      </c>
      <c r="DG680">
        <f t="shared" si="319"/>
        <v>0</v>
      </c>
      <c r="DH680">
        <f t="shared" si="320"/>
        <v>0</v>
      </c>
      <c r="DI680">
        <f t="shared" si="302"/>
        <v>0</v>
      </c>
      <c r="DJ680">
        <f t="shared" si="321"/>
        <v>73197.240000000005</v>
      </c>
      <c r="DK680">
        <v>0</v>
      </c>
      <c r="DL680" t="s">
        <v>3</v>
      </c>
      <c r="DM680">
        <v>0</v>
      </c>
      <c r="DN680" t="s">
        <v>3</v>
      </c>
      <c r="DO680">
        <v>0</v>
      </c>
    </row>
    <row r="681" spans="1:119" x14ac:dyDescent="0.2">
      <c r="A681">
        <f>ROW(Source!A447)</f>
        <v>447</v>
      </c>
      <c r="B681">
        <v>55929115</v>
      </c>
      <c r="C681">
        <v>55932586</v>
      </c>
      <c r="D681">
        <v>55469257</v>
      </c>
      <c r="E681">
        <v>1</v>
      </c>
      <c r="F681">
        <v>1</v>
      </c>
      <c r="G681">
        <v>1081</v>
      </c>
      <c r="H681">
        <v>3</v>
      </c>
      <c r="I681" t="s">
        <v>759</v>
      </c>
      <c r="J681" t="s">
        <v>760</v>
      </c>
      <c r="K681" t="s">
        <v>761</v>
      </c>
      <c r="L681">
        <v>1354</v>
      </c>
      <c r="N681">
        <v>1010</v>
      </c>
      <c r="O681" t="s">
        <v>268</v>
      </c>
      <c r="P681" t="s">
        <v>268</v>
      </c>
      <c r="Q681">
        <v>1</v>
      </c>
      <c r="W681">
        <v>0</v>
      </c>
      <c r="X681">
        <v>-1299121008</v>
      </c>
      <c r="Y681">
        <f>(AT681*1)</f>
        <v>9.9000000000000005E-2</v>
      </c>
      <c r="AA681">
        <v>200.69</v>
      </c>
      <c r="AB681">
        <v>0</v>
      </c>
      <c r="AC681">
        <v>0</v>
      </c>
      <c r="AD681">
        <v>0</v>
      </c>
      <c r="AE681">
        <v>42.43</v>
      </c>
      <c r="AF681">
        <v>0</v>
      </c>
      <c r="AG681">
        <v>0</v>
      </c>
      <c r="AH681">
        <v>0</v>
      </c>
      <c r="AI681">
        <v>4.7300000000000004</v>
      </c>
      <c r="AJ681">
        <v>1</v>
      </c>
      <c r="AK681">
        <v>1</v>
      </c>
      <c r="AL681">
        <v>1</v>
      </c>
      <c r="AM681">
        <v>2</v>
      </c>
      <c r="AN681">
        <v>0</v>
      </c>
      <c r="AO681">
        <v>1</v>
      </c>
      <c r="AP681">
        <v>1</v>
      </c>
      <c r="AQ681">
        <v>0</v>
      </c>
      <c r="AR681">
        <v>0</v>
      </c>
      <c r="AS681" t="s">
        <v>3</v>
      </c>
      <c r="AT681">
        <v>9.9000000000000005E-2</v>
      </c>
      <c r="AU681" t="s">
        <v>62</v>
      </c>
      <c r="AV681">
        <v>0</v>
      </c>
      <c r="AW681">
        <v>2</v>
      </c>
      <c r="AX681">
        <v>55932625</v>
      </c>
      <c r="AY681">
        <v>1</v>
      </c>
      <c r="AZ681">
        <v>0</v>
      </c>
      <c r="BA681">
        <v>777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V681">
        <v>0</v>
      </c>
      <c r="CW681">
        <v>0</v>
      </c>
      <c r="CX681">
        <f>ROUND(Y681*Source!I447,9)</f>
        <v>9.9000000000000005E-2</v>
      </c>
      <c r="CY681">
        <f t="shared" si="315"/>
        <v>200.69</v>
      </c>
      <c r="CZ681">
        <f t="shared" si="316"/>
        <v>42.43</v>
      </c>
      <c r="DA681">
        <f t="shared" si="317"/>
        <v>4.7300000000000004</v>
      </c>
      <c r="DB681">
        <f>ROUND((ROUND(AT681*CZ681,2)*1),6)</f>
        <v>4.2</v>
      </c>
      <c r="DC681">
        <f>ROUND((ROUND(AT681*AG681,2)*1),6)</f>
        <v>0</v>
      </c>
      <c r="DD681" t="s">
        <v>3</v>
      </c>
      <c r="DE681" t="s">
        <v>3</v>
      </c>
      <c r="DF681">
        <f t="shared" si="318"/>
        <v>19.87</v>
      </c>
      <c r="DG681">
        <f t="shared" si="319"/>
        <v>0</v>
      </c>
      <c r="DH681">
        <f t="shared" si="320"/>
        <v>0</v>
      </c>
      <c r="DI681">
        <f t="shared" si="302"/>
        <v>0</v>
      </c>
      <c r="DJ681">
        <f t="shared" si="321"/>
        <v>19.87</v>
      </c>
      <c r="DK681">
        <v>0</v>
      </c>
      <c r="DL681" t="s">
        <v>3</v>
      </c>
      <c r="DM681">
        <v>0</v>
      </c>
      <c r="DN681" t="s">
        <v>3</v>
      </c>
      <c r="DO681">
        <v>0</v>
      </c>
    </row>
    <row r="682" spans="1:119" x14ac:dyDescent="0.2">
      <c r="A682">
        <f>ROW(Source!A447)</f>
        <v>447</v>
      </c>
      <c r="B682">
        <v>55929115</v>
      </c>
      <c r="C682">
        <v>55932586</v>
      </c>
      <c r="D682">
        <v>55469222</v>
      </c>
      <c r="E682">
        <v>1</v>
      </c>
      <c r="F682">
        <v>1</v>
      </c>
      <c r="G682">
        <v>1081</v>
      </c>
      <c r="H682">
        <v>3</v>
      </c>
      <c r="I682" t="s">
        <v>756</v>
      </c>
      <c r="J682" t="s">
        <v>757</v>
      </c>
      <c r="K682" t="s">
        <v>758</v>
      </c>
      <c r="L682">
        <v>1354</v>
      </c>
      <c r="N682">
        <v>1010</v>
      </c>
      <c r="O682" t="s">
        <v>268</v>
      </c>
      <c r="P682" t="s">
        <v>268</v>
      </c>
      <c r="Q682">
        <v>1</v>
      </c>
      <c r="W682">
        <v>0</v>
      </c>
      <c r="X682">
        <v>-1452932200</v>
      </c>
      <c r="Y682">
        <f>(AT682*1)</f>
        <v>1.1180000000000001</v>
      </c>
      <c r="AA682">
        <v>13.39</v>
      </c>
      <c r="AB682">
        <v>0</v>
      </c>
      <c r="AC682">
        <v>0</v>
      </c>
      <c r="AD682">
        <v>0</v>
      </c>
      <c r="AE682">
        <v>4.3600000000000003</v>
      </c>
      <c r="AF682">
        <v>0</v>
      </c>
      <c r="AG682">
        <v>0</v>
      </c>
      <c r="AH682">
        <v>0</v>
      </c>
      <c r="AI682">
        <v>3.07</v>
      </c>
      <c r="AJ682">
        <v>1</v>
      </c>
      <c r="AK682">
        <v>1</v>
      </c>
      <c r="AL682">
        <v>1</v>
      </c>
      <c r="AM682">
        <v>2</v>
      </c>
      <c r="AN682">
        <v>0</v>
      </c>
      <c r="AO682">
        <v>1</v>
      </c>
      <c r="AP682">
        <v>1</v>
      </c>
      <c r="AQ682">
        <v>0</v>
      </c>
      <c r="AR682">
        <v>0</v>
      </c>
      <c r="AS682" t="s">
        <v>3</v>
      </c>
      <c r="AT682">
        <v>1.1180000000000001</v>
      </c>
      <c r="AU682" t="s">
        <v>62</v>
      </c>
      <c r="AV682">
        <v>0</v>
      </c>
      <c r="AW682">
        <v>2</v>
      </c>
      <c r="AX682">
        <v>55932626</v>
      </c>
      <c r="AY682">
        <v>1</v>
      </c>
      <c r="AZ682">
        <v>0</v>
      </c>
      <c r="BA682">
        <v>778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v>0</v>
      </c>
      <c r="CX682">
        <f>ROUND(Y682*Source!I447,9)</f>
        <v>1.1180000000000001</v>
      </c>
      <c r="CY682">
        <f t="shared" si="315"/>
        <v>13.39</v>
      </c>
      <c r="CZ682">
        <f t="shared" si="316"/>
        <v>4.3600000000000003</v>
      </c>
      <c r="DA682">
        <f t="shared" si="317"/>
        <v>3.07</v>
      </c>
      <c r="DB682">
        <f>ROUND((ROUND(AT682*CZ682,2)*1),6)</f>
        <v>4.87</v>
      </c>
      <c r="DC682">
        <f>ROUND((ROUND(AT682*AG682,2)*1),6)</f>
        <v>0</v>
      </c>
      <c r="DD682" t="s">
        <v>3</v>
      </c>
      <c r="DE682" t="s">
        <v>3</v>
      </c>
      <c r="DF682">
        <f t="shared" si="318"/>
        <v>14.97</v>
      </c>
      <c r="DG682">
        <f t="shared" si="319"/>
        <v>0</v>
      </c>
      <c r="DH682">
        <f t="shared" si="320"/>
        <v>0</v>
      </c>
      <c r="DI682">
        <f t="shared" si="302"/>
        <v>0</v>
      </c>
      <c r="DJ682">
        <f t="shared" si="321"/>
        <v>14.97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">
      <c r="A683">
        <f>ROW(Source!A458)</f>
        <v>458</v>
      </c>
      <c r="B683">
        <v>55929113</v>
      </c>
      <c r="C683">
        <v>55953803</v>
      </c>
      <c r="D683">
        <v>55424304</v>
      </c>
      <c r="E683">
        <v>1081</v>
      </c>
      <c r="F683">
        <v>1</v>
      </c>
      <c r="G683">
        <v>1081</v>
      </c>
      <c r="H683">
        <v>1</v>
      </c>
      <c r="I683" t="s">
        <v>651</v>
      </c>
      <c r="J683" t="s">
        <v>3</v>
      </c>
      <c r="K683" t="s">
        <v>652</v>
      </c>
      <c r="L683">
        <v>1191</v>
      </c>
      <c r="N683">
        <v>1013</v>
      </c>
      <c r="O683" t="s">
        <v>653</v>
      </c>
      <c r="P683" t="s">
        <v>653</v>
      </c>
      <c r="Q683">
        <v>1</v>
      </c>
      <c r="W683">
        <v>0</v>
      </c>
      <c r="X683">
        <v>476480486</v>
      </c>
      <c r="Y683">
        <f>(AT683*1.2)</f>
        <v>26.052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1</v>
      </c>
      <c r="AL683">
        <v>1</v>
      </c>
      <c r="AM683">
        <v>-2</v>
      </c>
      <c r="AN683">
        <v>0</v>
      </c>
      <c r="AO683">
        <v>1</v>
      </c>
      <c r="AP683">
        <v>1</v>
      </c>
      <c r="AQ683">
        <v>0</v>
      </c>
      <c r="AR683">
        <v>0</v>
      </c>
      <c r="AS683" t="s">
        <v>3</v>
      </c>
      <c r="AT683">
        <v>21.71</v>
      </c>
      <c r="AU683" t="s">
        <v>63</v>
      </c>
      <c r="AV683">
        <v>1</v>
      </c>
      <c r="AW683">
        <v>2</v>
      </c>
      <c r="AX683">
        <v>55953818</v>
      </c>
      <c r="AY683">
        <v>1</v>
      </c>
      <c r="AZ683">
        <v>0</v>
      </c>
      <c r="BA683">
        <v>783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U683">
        <f>ROUND(AT683*Source!I458*AH683*AL683,2)</f>
        <v>0</v>
      </c>
      <c r="CV683">
        <f>ROUND(Y683*Source!I458,9)</f>
        <v>23.4468</v>
      </c>
      <c r="CW683">
        <v>0</v>
      </c>
      <c r="CX683">
        <f>ROUND(Y683*Source!I458,9)</f>
        <v>23.4468</v>
      </c>
      <c r="CY683">
        <f>AD683</f>
        <v>0</v>
      </c>
      <c r="CZ683">
        <f>AH683</f>
        <v>0</v>
      </c>
      <c r="DA683">
        <f>AL683</f>
        <v>1</v>
      </c>
      <c r="DB683">
        <f>ROUND((ROUND(AT683*CZ683,2)*1.2),6)</f>
        <v>0</v>
      </c>
      <c r="DC683">
        <f>ROUND((ROUND(AT683*AG683,2)*1.2),6)</f>
        <v>0</v>
      </c>
      <c r="DD683" t="s">
        <v>3</v>
      </c>
      <c r="DE683" t="s">
        <v>3</v>
      </c>
      <c r="DF683">
        <f t="shared" ref="DF683:DF690" si="322">ROUND(ROUND(AE683,2)*CX683,2)</f>
        <v>0</v>
      </c>
      <c r="DG683">
        <f t="shared" si="319"/>
        <v>0</v>
      </c>
      <c r="DH683">
        <f t="shared" si="320"/>
        <v>0</v>
      </c>
      <c r="DI683">
        <f t="shared" si="302"/>
        <v>0</v>
      </c>
      <c r="DJ683">
        <f>DI683</f>
        <v>0</v>
      </c>
      <c r="DK683">
        <v>0</v>
      </c>
      <c r="DL683" t="s">
        <v>3</v>
      </c>
      <c r="DM683">
        <v>0</v>
      </c>
      <c r="DN683" t="s">
        <v>3</v>
      </c>
      <c r="DO683">
        <v>0</v>
      </c>
    </row>
    <row r="684" spans="1:119" x14ac:dyDescent="0.2">
      <c r="A684">
        <f>ROW(Source!A458)</f>
        <v>458</v>
      </c>
      <c r="B684">
        <v>55929113</v>
      </c>
      <c r="C684">
        <v>55953803</v>
      </c>
      <c r="D684">
        <v>55490209</v>
      </c>
      <c r="E684">
        <v>1</v>
      </c>
      <c r="F684">
        <v>1</v>
      </c>
      <c r="G684">
        <v>1081</v>
      </c>
      <c r="H684">
        <v>2</v>
      </c>
      <c r="I684" t="s">
        <v>694</v>
      </c>
      <c r="J684" t="s">
        <v>695</v>
      </c>
      <c r="K684" t="s">
        <v>696</v>
      </c>
      <c r="L684">
        <v>1368</v>
      </c>
      <c r="N684">
        <v>1011</v>
      </c>
      <c r="O684" t="s">
        <v>657</v>
      </c>
      <c r="P684" t="s">
        <v>657</v>
      </c>
      <c r="Q684">
        <v>1</v>
      </c>
      <c r="W684">
        <v>0</v>
      </c>
      <c r="X684">
        <v>874612079</v>
      </c>
      <c r="Y684">
        <f>(AT684*1.2)</f>
        <v>9.6000000000000002E-2</v>
      </c>
      <c r="AA684">
        <v>0</v>
      </c>
      <c r="AB684">
        <v>87.01</v>
      </c>
      <c r="AC684">
        <v>13.21</v>
      </c>
      <c r="AD684">
        <v>0</v>
      </c>
      <c r="AE684">
        <v>0</v>
      </c>
      <c r="AF684">
        <v>83.1</v>
      </c>
      <c r="AG684">
        <v>12.62</v>
      </c>
      <c r="AH684">
        <v>0</v>
      </c>
      <c r="AI684">
        <v>1</v>
      </c>
      <c r="AJ684">
        <v>1</v>
      </c>
      <c r="AK684">
        <v>1</v>
      </c>
      <c r="AL684">
        <v>1</v>
      </c>
      <c r="AM684">
        <v>-2</v>
      </c>
      <c r="AN684">
        <v>0</v>
      </c>
      <c r="AO684">
        <v>1</v>
      </c>
      <c r="AP684">
        <v>1</v>
      </c>
      <c r="AQ684">
        <v>0</v>
      </c>
      <c r="AR684">
        <v>0</v>
      </c>
      <c r="AS684" t="s">
        <v>3</v>
      </c>
      <c r="AT684">
        <v>0.08</v>
      </c>
      <c r="AU684" t="s">
        <v>63</v>
      </c>
      <c r="AV684">
        <v>0</v>
      </c>
      <c r="AW684">
        <v>2</v>
      </c>
      <c r="AX684">
        <v>55953819</v>
      </c>
      <c r="AY684">
        <v>1</v>
      </c>
      <c r="AZ684">
        <v>0</v>
      </c>
      <c r="BA684">
        <v>784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V684">
        <v>0</v>
      </c>
      <c r="CW684">
        <f>ROUND(Y684*Source!I458*DO684,9)</f>
        <v>1.090368</v>
      </c>
      <c r="CX684">
        <f>ROUND(Y684*Source!I458,9)</f>
        <v>8.6400000000000005E-2</v>
      </c>
      <c r="CY684">
        <f>AB684</f>
        <v>87.01</v>
      </c>
      <c r="CZ684">
        <f>AF684</f>
        <v>83.1</v>
      </c>
      <c r="DA684">
        <f>AJ684</f>
        <v>1</v>
      </c>
      <c r="DB684">
        <f>ROUND((ROUND(AT684*CZ684,2)*1.2),6)</f>
        <v>7.98</v>
      </c>
      <c r="DC684">
        <f>ROUND((ROUND(AT684*AG684,2)*1.2),6)</f>
        <v>1.212</v>
      </c>
      <c r="DD684" t="s">
        <v>3</v>
      </c>
      <c r="DE684" t="s">
        <v>3</v>
      </c>
      <c r="DF684">
        <f t="shared" si="322"/>
        <v>0</v>
      </c>
      <c r="DG684">
        <f t="shared" si="319"/>
        <v>7.18</v>
      </c>
      <c r="DH684">
        <f t="shared" si="320"/>
        <v>1.0900000000000001</v>
      </c>
      <c r="DI684">
        <f t="shared" si="302"/>
        <v>0</v>
      </c>
      <c r="DJ684">
        <f>DG684</f>
        <v>7.18</v>
      </c>
      <c r="DK684">
        <v>0</v>
      </c>
      <c r="DL684" t="s">
        <v>658</v>
      </c>
      <c r="DM684">
        <v>0</v>
      </c>
      <c r="DN684" t="s">
        <v>653</v>
      </c>
      <c r="DO684">
        <v>12.62</v>
      </c>
    </row>
    <row r="685" spans="1:119" x14ac:dyDescent="0.2">
      <c r="A685">
        <f>ROW(Source!A458)</f>
        <v>458</v>
      </c>
      <c r="B685">
        <v>55929113</v>
      </c>
      <c r="C685">
        <v>55953803</v>
      </c>
      <c r="D685">
        <v>55490331</v>
      </c>
      <c r="E685">
        <v>1</v>
      </c>
      <c r="F685">
        <v>1</v>
      </c>
      <c r="G685">
        <v>1081</v>
      </c>
      <c r="H685">
        <v>2</v>
      </c>
      <c r="I685" t="s">
        <v>762</v>
      </c>
      <c r="J685" t="s">
        <v>763</v>
      </c>
      <c r="K685" t="s">
        <v>764</v>
      </c>
      <c r="L685">
        <v>1368</v>
      </c>
      <c r="N685">
        <v>1011</v>
      </c>
      <c r="O685" t="s">
        <v>657</v>
      </c>
      <c r="P685" t="s">
        <v>657</v>
      </c>
      <c r="Q685">
        <v>1</v>
      </c>
      <c r="W685">
        <v>0</v>
      </c>
      <c r="X685">
        <v>1043446422</v>
      </c>
      <c r="Y685">
        <f>(AT685*1.2)</f>
        <v>3</v>
      </c>
      <c r="AA685">
        <v>0</v>
      </c>
      <c r="AB685">
        <v>1.1599999999999999</v>
      </c>
      <c r="AC685">
        <v>0</v>
      </c>
      <c r="AD685">
        <v>0</v>
      </c>
      <c r="AE685">
        <v>0</v>
      </c>
      <c r="AF685">
        <v>1.1100000000000001</v>
      </c>
      <c r="AG685">
        <v>0</v>
      </c>
      <c r="AH685">
        <v>0</v>
      </c>
      <c r="AI685">
        <v>1</v>
      </c>
      <c r="AJ685">
        <v>1</v>
      </c>
      <c r="AK685">
        <v>1</v>
      </c>
      <c r="AL685">
        <v>1</v>
      </c>
      <c r="AM685">
        <v>-2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2.5</v>
      </c>
      <c r="AU685" t="s">
        <v>63</v>
      </c>
      <c r="AV685">
        <v>0</v>
      </c>
      <c r="AW685">
        <v>2</v>
      </c>
      <c r="AX685">
        <v>55953820</v>
      </c>
      <c r="AY685">
        <v>1</v>
      </c>
      <c r="AZ685">
        <v>0</v>
      </c>
      <c r="BA685">
        <v>785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V685">
        <v>0</v>
      </c>
      <c r="CW685">
        <f>ROUND(Y685*Source!I458*DO685,9)</f>
        <v>0</v>
      </c>
      <c r="CX685">
        <f>ROUND(Y685*Source!I458,9)</f>
        <v>2.7</v>
      </c>
      <c r="CY685">
        <f>AB685</f>
        <v>1.1599999999999999</v>
      </c>
      <c r="CZ685">
        <f>AF685</f>
        <v>1.1100000000000001</v>
      </c>
      <c r="DA685">
        <f>AJ685</f>
        <v>1</v>
      </c>
      <c r="DB685">
        <f>ROUND((ROUND(AT685*CZ685,2)*1.2),6)</f>
        <v>3.3359999999999999</v>
      </c>
      <c r="DC685">
        <f>ROUND((ROUND(AT685*AG685,2)*1.2),6)</f>
        <v>0</v>
      </c>
      <c r="DD685" t="s">
        <v>3</v>
      </c>
      <c r="DE685" t="s">
        <v>3</v>
      </c>
      <c r="DF685">
        <f t="shared" si="322"/>
        <v>0</v>
      </c>
      <c r="DG685">
        <f t="shared" si="319"/>
        <v>3</v>
      </c>
      <c r="DH685">
        <f t="shared" si="320"/>
        <v>0</v>
      </c>
      <c r="DI685">
        <f t="shared" si="302"/>
        <v>0</v>
      </c>
      <c r="DJ685">
        <f>DG685</f>
        <v>3</v>
      </c>
      <c r="DK685">
        <v>0</v>
      </c>
      <c r="DL685" t="s">
        <v>3</v>
      </c>
      <c r="DM685">
        <v>0</v>
      </c>
      <c r="DN685" t="s">
        <v>3</v>
      </c>
      <c r="DO685">
        <v>0</v>
      </c>
    </row>
    <row r="686" spans="1:119" x14ac:dyDescent="0.2">
      <c r="A686">
        <f>ROW(Source!A458)</f>
        <v>458</v>
      </c>
      <c r="B686">
        <v>55929113</v>
      </c>
      <c r="C686">
        <v>55953803</v>
      </c>
      <c r="D686">
        <v>55469263</v>
      </c>
      <c r="E686">
        <v>1</v>
      </c>
      <c r="F686">
        <v>1</v>
      </c>
      <c r="G686">
        <v>1081</v>
      </c>
      <c r="H686">
        <v>3</v>
      </c>
      <c r="I686" t="s">
        <v>765</v>
      </c>
      <c r="J686" t="s">
        <v>766</v>
      </c>
      <c r="K686" t="s">
        <v>767</v>
      </c>
      <c r="L686">
        <v>1354</v>
      </c>
      <c r="N686">
        <v>1010</v>
      </c>
      <c r="O686" t="s">
        <v>268</v>
      </c>
      <c r="P686" t="s">
        <v>268</v>
      </c>
      <c r="Q686">
        <v>1</v>
      </c>
      <c r="W686">
        <v>0</v>
      </c>
      <c r="X686">
        <v>955560065</v>
      </c>
      <c r="Y686">
        <f>(AT686*1)</f>
        <v>0.27</v>
      </c>
      <c r="AA686">
        <v>14.22</v>
      </c>
      <c r="AB686">
        <v>0</v>
      </c>
      <c r="AC686">
        <v>0</v>
      </c>
      <c r="AD686">
        <v>0</v>
      </c>
      <c r="AE686">
        <v>14.22</v>
      </c>
      <c r="AF686">
        <v>0</v>
      </c>
      <c r="AG686">
        <v>0</v>
      </c>
      <c r="AH686">
        <v>0</v>
      </c>
      <c r="AI686">
        <v>1</v>
      </c>
      <c r="AJ686">
        <v>1</v>
      </c>
      <c r="AK686">
        <v>1</v>
      </c>
      <c r="AL686">
        <v>1</v>
      </c>
      <c r="AM686">
        <v>-2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0.27</v>
      </c>
      <c r="AU686" t="s">
        <v>62</v>
      </c>
      <c r="AV686">
        <v>0</v>
      </c>
      <c r="AW686">
        <v>2</v>
      </c>
      <c r="AX686">
        <v>55953821</v>
      </c>
      <c r="AY686">
        <v>1</v>
      </c>
      <c r="AZ686">
        <v>0</v>
      </c>
      <c r="BA686">
        <v>786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V686">
        <v>0</v>
      </c>
      <c r="CW686">
        <v>0</v>
      </c>
      <c r="CX686">
        <f>ROUND(Y686*Source!I458,9)</f>
        <v>0.24299999999999999</v>
      </c>
      <c r="CY686">
        <f>AA686</f>
        <v>14.22</v>
      </c>
      <c r="CZ686">
        <f>AE686</f>
        <v>14.22</v>
      </c>
      <c r="DA686">
        <f>AI686</f>
        <v>1</v>
      </c>
      <c r="DB686">
        <f>ROUND((ROUND(AT686*CZ686,2)*1),6)</f>
        <v>3.84</v>
      </c>
      <c r="DC686">
        <f>ROUND((ROUND(AT686*AG686,2)*1),6)</f>
        <v>0</v>
      </c>
      <c r="DD686" t="s">
        <v>3</v>
      </c>
      <c r="DE686" t="s">
        <v>3</v>
      </c>
      <c r="DF686">
        <f t="shared" si="322"/>
        <v>3.46</v>
      </c>
      <c r="DG686">
        <f t="shared" si="319"/>
        <v>0</v>
      </c>
      <c r="DH686">
        <f t="shared" si="320"/>
        <v>0</v>
      </c>
      <c r="DI686">
        <f t="shared" si="302"/>
        <v>0</v>
      </c>
      <c r="DJ686">
        <f>DF686</f>
        <v>3.46</v>
      </c>
      <c r="DK686">
        <v>0</v>
      </c>
      <c r="DL686" t="s">
        <v>3</v>
      </c>
      <c r="DM686">
        <v>0</v>
      </c>
      <c r="DN686" t="s">
        <v>3</v>
      </c>
      <c r="DO686">
        <v>0</v>
      </c>
    </row>
    <row r="687" spans="1:119" x14ac:dyDescent="0.2">
      <c r="A687">
        <f>ROW(Source!A458)</f>
        <v>458</v>
      </c>
      <c r="B687">
        <v>55929113</v>
      </c>
      <c r="C687">
        <v>55953803</v>
      </c>
      <c r="D687">
        <v>55469429</v>
      </c>
      <c r="E687">
        <v>1</v>
      </c>
      <c r="F687">
        <v>1</v>
      </c>
      <c r="G687">
        <v>1081</v>
      </c>
      <c r="H687">
        <v>3</v>
      </c>
      <c r="I687" t="s">
        <v>613</v>
      </c>
      <c r="J687" t="s">
        <v>615</v>
      </c>
      <c r="K687" t="s">
        <v>614</v>
      </c>
      <c r="L687">
        <v>1354</v>
      </c>
      <c r="N687">
        <v>1010</v>
      </c>
      <c r="O687" t="s">
        <v>268</v>
      </c>
      <c r="P687" t="s">
        <v>268</v>
      </c>
      <c r="Q687">
        <v>1</v>
      </c>
      <c r="W687">
        <v>0</v>
      </c>
      <c r="X687">
        <v>10424898</v>
      </c>
      <c r="Y687">
        <f>(AT687*1)</f>
        <v>202</v>
      </c>
      <c r="AA687">
        <v>15.19</v>
      </c>
      <c r="AB687">
        <v>0</v>
      </c>
      <c r="AC687">
        <v>0</v>
      </c>
      <c r="AD687">
        <v>0</v>
      </c>
      <c r="AE687">
        <v>15.19</v>
      </c>
      <c r="AF687">
        <v>0</v>
      </c>
      <c r="AG687">
        <v>0</v>
      </c>
      <c r="AH687">
        <v>0</v>
      </c>
      <c r="AI687">
        <v>1</v>
      </c>
      <c r="AJ687">
        <v>1</v>
      </c>
      <c r="AK687">
        <v>1</v>
      </c>
      <c r="AL687">
        <v>1</v>
      </c>
      <c r="AM687">
        <v>0</v>
      </c>
      <c r="AN687">
        <v>0</v>
      </c>
      <c r="AO687">
        <v>0</v>
      </c>
      <c r="AP687">
        <v>1</v>
      </c>
      <c r="AQ687">
        <v>0</v>
      </c>
      <c r="AR687">
        <v>0</v>
      </c>
      <c r="AS687" t="s">
        <v>3</v>
      </c>
      <c r="AT687">
        <v>202</v>
      </c>
      <c r="AU687" t="s">
        <v>62</v>
      </c>
      <c r="AV687">
        <v>0</v>
      </c>
      <c r="AW687">
        <v>1</v>
      </c>
      <c r="AX687">
        <v>-1</v>
      </c>
      <c r="AY687">
        <v>0</v>
      </c>
      <c r="AZ687">
        <v>0</v>
      </c>
      <c r="BA687" t="s">
        <v>3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v>0</v>
      </c>
      <c r="CX687">
        <f>ROUND(Y687*Source!I458,9)</f>
        <v>181.8</v>
      </c>
      <c r="CY687">
        <f>AA687</f>
        <v>15.19</v>
      </c>
      <c r="CZ687">
        <f>AE687</f>
        <v>15.19</v>
      </c>
      <c r="DA687">
        <f>AI687</f>
        <v>1</v>
      </c>
      <c r="DB687">
        <f>ROUND((ROUND(AT687*CZ687,2)*1),6)</f>
        <v>3068.38</v>
      </c>
      <c r="DC687">
        <f>ROUND((ROUND(AT687*AG687,2)*1),6)</f>
        <v>0</v>
      </c>
      <c r="DD687" t="s">
        <v>3</v>
      </c>
      <c r="DE687" t="s">
        <v>3</v>
      </c>
      <c r="DF687">
        <f t="shared" si="322"/>
        <v>2761.54</v>
      </c>
      <c r="DG687">
        <f t="shared" si="319"/>
        <v>0</v>
      </c>
      <c r="DH687">
        <f t="shared" si="320"/>
        <v>0</v>
      </c>
      <c r="DI687">
        <f t="shared" si="302"/>
        <v>0</v>
      </c>
      <c r="DJ687">
        <f>DF687</f>
        <v>2761.54</v>
      </c>
      <c r="DK687">
        <v>0</v>
      </c>
      <c r="DL687" t="s">
        <v>3</v>
      </c>
      <c r="DM687">
        <v>0</v>
      </c>
      <c r="DN687" t="s">
        <v>3</v>
      </c>
      <c r="DO687">
        <v>0</v>
      </c>
    </row>
    <row r="688" spans="1:119" x14ac:dyDescent="0.2">
      <c r="A688">
        <f>ROW(Source!A459)</f>
        <v>459</v>
      </c>
      <c r="B688">
        <v>55929115</v>
      </c>
      <c r="C688">
        <v>55953803</v>
      </c>
      <c r="D688">
        <v>55424304</v>
      </c>
      <c r="E688">
        <v>1081</v>
      </c>
      <c r="F688">
        <v>1</v>
      </c>
      <c r="G688">
        <v>1081</v>
      </c>
      <c r="H688">
        <v>1</v>
      </c>
      <c r="I688" t="s">
        <v>651</v>
      </c>
      <c r="J688" t="s">
        <v>3</v>
      </c>
      <c r="K688" t="s">
        <v>652</v>
      </c>
      <c r="L688">
        <v>1191</v>
      </c>
      <c r="N688">
        <v>1013</v>
      </c>
      <c r="O688" t="s">
        <v>653</v>
      </c>
      <c r="P688" t="s">
        <v>653</v>
      </c>
      <c r="Q688">
        <v>1</v>
      </c>
      <c r="W688">
        <v>0</v>
      </c>
      <c r="X688">
        <v>476480486</v>
      </c>
      <c r="Y688">
        <f>(AT688*1.2)</f>
        <v>26.052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1</v>
      </c>
      <c r="AK688">
        <v>1</v>
      </c>
      <c r="AL688">
        <v>1</v>
      </c>
      <c r="AM688">
        <v>5</v>
      </c>
      <c r="AN688">
        <v>0</v>
      </c>
      <c r="AO688">
        <v>1</v>
      </c>
      <c r="AP688">
        <v>1</v>
      </c>
      <c r="AQ688">
        <v>0</v>
      </c>
      <c r="AR688">
        <v>0</v>
      </c>
      <c r="AS688" t="s">
        <v>3</v>
      </c>
      <c r="AT688">
        <v>21.71</v>
      </c>
      <c r="AU688" t="s">
        <v>63</v>
      </c>
      <c r="AV688">
        <v>1</v>
      </c>
      <c r="AW688">
        <v>2</v>
      </c>
      <c r="AX688">
        <v>55953818</v>
      </c>
      <c r="AY688">
        <v>1</v>
      </c>
      <c r="AZ688">
        <v>0</v>
      </c>
      <c r="BA688">
        <v>789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U688">
        <f>ROUND(AT688*Source!I459*AH688*AL688,2)</f>
        <v>0</v>
      </c>
      <c r="CV688">
        <f>ROUND(Y688*Source!I459,9)</f>
        <v>23.4468</v>
      </c>
      <c r="CW688">
        <v>0</v>
      </c>
      <c r="CX688">
        <f>ROUND(Y688*Source!I459,9)</f>
        <v>23.4468</v>
      </c>
      <c r="CY688">
        <f>AD688</f>
        <v>0</v>
      </c>
      <c r="CZ688">
        <f>AH688</f>
        <v>0</v>
      </c>
      <c r="DA688">
        <f>AL688</f>
        <v>1</v>
      </c>
      <c r="DB688">
        <f>ROUND((ROUND(AT688*CZ688,2)*1.2),6)</f>
        <v>0</v>
      </c>
      <c r="DC688">
        <f>ROUND((ROUND(AT688*AG688,2)*1.2),6)</f>
        <v>0</v>
      </c>
      <c r="DD688" t="s">
        <v>3</v>
      </c>
      <c r="DE688" t="s">
        <v>3</v>
      </c>
      <c r="DF688">
        <f t="shared" si="322"/>
        <v>0</v>
      </c>
      <c r="DG688">
        <f t="shared" si="319"/>
        <v>0</v>
      </c>
      <c r="DH688">
        <f t="shared" si="320"/>
        <v>0</v>
      </c>
      <c r="DI688">
        <f t="shared" si="302"/>
        <v>0</v>
      </c>
      <c r="DJ688">
        <f>DI688</f>
        <v>0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">
      <c r="A689">
        <f>ROW(Source!A459)</f>
        <v>459</v>
      </c>
      <c r="B689">
        <v>55929115</v>
      </c>
      <c r="C689">
        <v>55953803</v>
      </c>
      <c r="D689">
        <v>55490209</v>
      </c>
      <c r="E689">
        <v>1</v>
      </c>
      <c r="F689">
        <v>1</v>
      </c>
      <c r="G689">
        <v>1081</v>
      </c>
      <c r="H689">
        <v>2</v>
      </c>
      <c r="I689" t="s">
        <v>694</v>
      </c>
      <c r="J689" t="s">
        <v>695</v>
      </c>
      <c r="K689" t="s">
        <v>696</v>
      </c>
      <c r="L689">
        <v>1368</v>
      </c>
      <c r="N689">
        <v>1011</v>
      </c>
      <c r="O689" t="s">
        <v>657</v>
      </c>
      <c r="P689" t="s">
        <v>657</v>
      </c>
      <c r="Q689">
        <v>1</v>
      </c>
      <c r="W689">
        <v>0</v>
      </c>
      <c r="X689">
        <v>874612079</v>
      </c>
      <c r="Y689">
        <f>(AT689*1.2)</f>
        <v>9.6000000000000002E-2</v>
      </c>
      <c r="AA689">
        <v>0</v>
      </c>
      <c r="AB689">
        <v>1485.19</v>
      </c>
      <c r="AC689">
        <v>744.56</v>
      </c>
      <c r="AD689">
        <v>0</v>
      </c>
      <c r="AE689">
        <v>0</v>
      </c>
      <c r="AF689">
        <v>83.1</v>
      </c>
      <c r="AG689">
        <v>12.62</v>
      </c>
      <c r="AH689">
        <v>0</v>
      </c>
      <c r="AI689">
        <v>1</v>
      </c>
      <c r="AJ689">
        <v>17.07</v>
      </c>
      <c r="AK689">
        <v>56.35</v>
      </c>
      <c r="AL689">
        <v>1</v>
      </c>
      <c r="AM689">
        <v>2</v>
      </c>
      <c r="AN689">
        <v>0</v>
      </c>
      <c r="AO689">
        <v>1</v>
      </c>
      <c r="AP689">
        <v>1</v>
      </c>
      <c r="AQ689">
        <v>0</v>
      </c>
      <c r="AR689">
        <v>0</v>
      </c>
      <c r="AS689" t="s">
        <v>3</v>
      </c>
      <c r="AT689">
        <v>0.08</v>
      </c>
      <c r="AU689" t="s">
        <v>63</v>
      </c>
      <c r="AV689">
        <v>0</v>
      </c>
      <c r="AW689">
        <v>2</v>
      </c>
      <c r="AX689">
        <v>55953819</v>
      </c>
      <c r="AY689">
        <v>1</v>
      </c>
      <c r="AZ689">
        <v>0</v>
      </c>
      <c r="BA689">
        <v>790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f>ROUND(Y689*Source!I459*DO689,9)</f>
        <v>1.090368</v>
      </c>
      <c r="CX689">
        <f>ROUND(Y689*Source!I459,9)</f>
        <v>8.6400000000000005E-2</v>
      </c>
      <c r="CY689">
        <f>AB689</f>
        <v>1485.19</v>
      </c>
      <c r="CZ689">
        <f>AF689</f>
        <v>83.1</v>
      </c>
      <c r="DA689">
        <f>AJ689</f>
        <v>17.07</v>
      </c>
      <c r="DB689">
        <f>ROUND((ROUND(AT689*CZ689,2)*1.2),6)</f>
        <v>7.98</v>
      </c>
      <c r="DC689">
        <f>ROUND((ROUND(AT689*AG689,2)*1.2),6)</f>
        <v>1.212</v>
      </c>
      <c r="DD689" t="s">
        <v>3</v>
      </c>
      <c r="DE689" t="s">
        <v>3</v>
      </c>
      <c r="DF689">
        <f t="shared" si="322"/>
        <v>0</v>
      </c>
      <c r="DG689">
        <f>ROUND(ROUND(AF689*AJ689,2)*CX689,2)</f>
        <v>122.56</v>
      </c>
      <c r="DH689">
        <f>ROUND(ROUND(AG689*AK689,2)*CX689,2)</f>
        <v>61.44</v>
      </c>
      <c r="DI689">
        <f t="shared" si="302"/>
        <v>0</v>
      </c>
      <c r="DJ689">
        <f>DG689</f>
        <v>122.56</v>
      </c>
      <c r="DK689">
        <v>0</v>
      </c>
      <c r="DL689" t="s">
        <v>658</v>
      </c>
      <c r="DM689">
        <v>0</v>
      </c>
      <c r="DN689" t="s">
        <v>653</v>
      </c>
      <c r="DO689">
        <v>12.62</v>
      </c>
    </row>
    <row r="690" spans="1:119" x14ac:dyDescent="0.2">
      <c r="A690">
        <f>ROW(Source!A459)</f>
        <v>459</v>
      </c>
      <c r="B690">
        <v>55929115</v>
      </c>
      <c r="C690">
        <v>55953803</v>
      </c>
      <c r="D690">
        <v>55490331</v>
      </c>
      <c r="E690">
        <v>1</v>
      </c>
      <c r="F690">
        <v>1</v>
      </c>
      <c r="G690">
        <v>1081</v>
      </c>
      <c r="H690">
        <v>2</v>
      </c>
      <c r="I690" t="s">
        <v>762</v>
      </c>
      <c r="J690" t="s">
        <v>763</v>
      </c>
      <c r="K690" t="s">
        <v>764</v>
      </c>
      <c r="L690">
        <v>1368</v>
      </c>
      <c r="N690">
        <v>1011</v>
      </c>
      <c r="O690" t="s">
        <v>657</v>
      </c>
      <c r="P690" t="s">
        <v>657</v>
      </c>
      <c r="Q690">
        <v>1</v>
      </c>
      <c r="W690">
        <v>0</v>
      </c>
      <c r="X690">
        <v>1043446422</v>
      </c>
      <c r="Y690">
        <f>(AT690*1.2)</f>
        <v>3</v>
      </c>
      <c r="AA690">
        <v>0</v>
      </c>
      <c r="AB690">
        <v>11.06</v>
      </c>
      <c r="AC690">
        <v>0</v>
      </c>
      <c r="AD690">
        <v>0</v>
      </c>
      <c r="AE690">
        <v>0</v>
      </c>
      <c r="AF690">
        <v>1.1100000000000001</v>
      </c>
      <c r="AG690">
        <v>0</v>
      </c>
      <c r="AH690">
        <v>0</v>
      </c>
      <c r="AI690">
        <v>1</v>
      </c>
      <c r="AJ690">
        <v>9.52</v>
      </c>
      <c r="AK690">
        <v>1</v>
      </c>
      <c r="AL690">
        <v>1</v>
      </c>
      <c r="AM690">
        <v>2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2.5</v>
      </c>
      <c r="AU690" t="s">
        <v>63</v>
      </c>
      <c r="AV690">
        <v>0</v>
      </c>
      <c r="AW690">
        <v>2</v>
      </c>
      <c r="AX690">
        <v>55953820</v>
      </c>
      <c r="AY690">
        <v>1</v>
      </c>
      <c r="AZ690">
        <v>0</v>
      </c>
      <c r="BA690">
        <v>791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V690">
        <v>0</v>
      </c>
      <c r="CW690">
        <f>ROUND(Y690*Source!I459*DO690,9)</f>
        <v>0</v>
      </c>
      <c r="CX690">
        <f>ROUND(Y690*Source!I459,9)</f>
        <v>2.7</v>
      </c>
      <c r="CY690">
        <f>AB690</f>
        <v>11.06</v>
      </c>
      <c r="CZ690">
        <f>AF690</f>
        <v>1.1100000000000001</v>
      </c>
      <c r="DA690">
        <f>AJ690</f>
        <v>9.52</v>
      </c>
      <c r="DB690">
        <f>ROUND((ROUND(AT690*CZ690,2)*1.2),6)</f>
        <v>3.3359999999999999</v>
      </c>
      <c r="DC690">
        <f>ROUND((ROUND(AT690*AG690,2)*1.2),6)</f>
        <v>0</v>
      </c>
      <c r="DD690" t="s">
        <v>3</v>
      </c>
      <c r="DE690" t="s">
        <v>3</v>
      </c>
      <c r="DF690">
        <f t="shared" si="322"/>
        <v>0</v>
      </c>
      <c r="DG690">
        <f>ROUND(ROUND(AF690*AJ690,2)*CX690,2)</f>
        <v>28.54</v>
      </c>
      <c r="DH690">
        <f t="shared" ref="DH690:DH703" si="323">ROUND(ROUND(AG690,2)*CX690,2)</f>
        <v>0</v>
      </c>
      <c r="DI690">
        <f t="shared" si="302"/>
        <v>0</v>
      </c>
      <c r="DJ690">
        <f>DG690</f>
        <v>28.54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">
      <c r="A691">
        <f>ROW(Source!A459)</f>
        <v>459</v>
      </c>
      <c r="B691">
        <v>55929115</v>
      </c>
      <c r="C691">
        <v>55953803</v>
      </c>
      <c r="D691">
        <v>55469263</v>
      </c>
      <c r="E691">
        <v>1</v>
      </c>
      <c r="F691">
        <v>1</v>
      </c>
      <c r="G691">
        <v>1081</v>
      </c>
      <c r="H691">
        <v>3</v>
      </c>
      <c r="I691" t="s">
        <v>765</v>
      </c>
      <c r="J691" t="s">
        <v>766</v>
      </c>
      <c r="K691" t="s">
        <v>767</v>
      </c>
      <c r="L691">
        <v>1354</v>
      </c>
      <c r="N691">
        <v>1010</v>
      </c>
      <c r="O691" t="s">
        <v>268</v>
      </c>
      <c r="P691" t="s">
        <v>268</v>
      </c>
      <c r="Q691">
        <v>1</v>
      </c>
      <c r="W691">
        <v>0</v>
      </c>
      <c r="X691">
        <v>955560065</v>
      </c>
      <c r="Y691">
        <f>(AT691*1)</f>
        <v>0.27</v>
      </c>
      <c r="AA691">
        <v>165.81</v>
      </c>
      <c r="AB691">
        <v>0</v>
      </c>
      <c r="AC691">
        <v>0</v>
      </c>
      <c r="AD691">
        <v>0</v>
      </c>
      <c r="AE691">
        <v>14.22</v>
      </c>
      <c r="AF691">
        <v>0</v>
      </c>
      <c r="AG691">
        <v>0</v>
      </c>
      <c r="AH691">
        <v>0</v>
      </c>
      <c r="AI691">
        <v>11.66</v>
      </c>
      <c r="AJ691">
        <v>1</v>
      </c>
      <c r="AK691">
        <v>1</v>
      </c>
      <c r="AL691">
        <v>1</v>
      </c>
      <c r="AM691">
        <v>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0.27</v>
      </c>
      <c r="AU691" t="s">
        <v>62</v>
      </c>
      <c r="AV691">
        <v>0</v>
      </c>
      <c r="AW691">
        <v>2</v>
      </c>
      <c r="AX691">
        <v>55953821</v>
      </c>
      <c r="AY691">
        <v>1</v>
      </c>
      <c r="AZ691">
        <v>0</v>
      </c>
      <c r="BA691">
        <v>792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V691">
        <v>0</v>
      </c>
      <c r="CW691">
        <v>0</v>
      </c>
      <c r="CX691">
        <f>ROUND(Y691*Source!I459,9)</f>
        <v>0.24299999999999999</v>
      </c>
      <c r="CY691">
        <f>AA691</f>
        <v>165.81</v>
      </c>
      <c r="CZ691">
        <f>AE691</f>
        <v>14.22</v>
      </c>
      <c r="DA691">
        <f>AI691</f>
        <v>11.66</v>
      </c>
      <c r="DB691">
        <f>ROUND((ROUND(AT691*CZ691,2)*1),6)</f>
        <v>3.84</v>
      </c>
      <c r="DC691">
        <f>ROUND((ROUND(AT691*AG691,2)*1),6)</f>
        <v>0</v>
      </c>
      <c r="DD691" t="s">
        <v>3</v>
      </c>
      <c r="DE691" t="s">
        <v>3</v>
      </c>
      <c r="DF691">
        <f>ROUND(ROUND(AE691*AI691,2)*CX691,2)</f>
        <v>40.29</v>
      </c>
      <c r="DG691">
        <f t="shared" ref="DG691:DG703" si="324">ROUND(ROUND(AF691,2)*CX691,2)</f>
        <v>0</v>
      </c>
      <c r="DH691">
        <f t="shared" si="323"/>
        <v>0</v>
      </c>
      <c r="DI691">
        <f t="shared" si="302"/>
        <v>0</v>
      </c>
      <c r="DJ691">
        <f>DF691</f>
        <v>40.29</v>
      </c>
      <c r="DK691">
        <v>0</v>
      </c>
      <c r="DL691" t="s">
        <v>3</v>
      </c>
      <c r="DM691">
        <v>0</v>
      </c>
      <c r="DN691" t="s">
        <v>3</v>
      </c>
      <c r="DO691">
        <v>0</v>
      </c>
    </row>
    <row r="692" spans="1:119" x14ac:dyDescent="0.2">
      <c r="A692">
        <f>ROW(Source!A459)</f>
        <v>459</v>
      </c>
      <c r="B692">
        <v>55929115</v>
      </c>
      <c r="C692">
        <v>55953803</v>
      </c>
      <c r="D692">
        <v>55469429</v>
      </c>
      <c r="E692">
        <v>1</v>
      </c>
      <c r="F692">
        <v>1</v>
      </c>
      <c r="G692">
        <v>1081</v>
      </c>
      <c r="H692">
        <v>3</v>
      </c>
      <c r="I692" t="s">
        <v>613</v>
      </c>
      <c r="J692" t="s">
        <v>615</v>
      </c>
      <c r="K692" t="s">
        <v>614</v>
      </c>
      <c r="L692">
        <v>1354</v>
      </c>
      <c r="N692">
        <v>1010</v>
      </c>
      <c r="O692" t="s">
        <v>268</v>
      </c>
      <c r="P692" t="s">
        <v>268</v>
      </c>
      <c r="Q692">
        <v>1</v>
      </c>
      <c r="W692">
        <v>0</v>
      </c>
      <c r="X692">
        <v>10424898</v>
      </c>
      <c r="Y692">
        <f>(AT692*1)</f>
        <v>202</v>
      </c>
      <c r="AA692">
        <v>204.15</v>
      </c>
      <c r="AB692">
        <v>0</v>
      </c>
      <c r="AC692">
        <v>0</v>
      </c>
      <c r="AD692">
        <v>0</v>
      </c>
      <c r="AE692">
        <v>15.19</v>
      </c>
      <c r="AF692">
        <v>0</v>
      </c>
      <c r="AG692">
        <v>0</v>
      </c>
      <c r="AH692">
        <v>0</v>
      </c>
      <c r="AI692">
        <v>13.44</v>
      </c>
      <c r="AJ692">
        <v>1</v>
      </c>
      <c r="AK692">
        <v>1</v>
      </c>
      <c r="AL692">
        <v>1</v>
      </c>
      <c r="AM692">
        <v>0</v>
      </c>
      <c r="AN692">
        <v>0</v>
      </c>
      <c r="AO692">
        <v>0</v>
      </c>
      <c r="AP692">
        <v>1</v>
      </c>
      <c r="AQ692">
        <v>0</v>
      </c>
      <c r="AR692">
        <v>0</v>
      </c>
      <c r="AS692" t="s">
        <v>3</v>
      </c>
      <c r="AT692">
        <v>202</v>
      </c>
      <c r="AU692" t="s">
        <v>62</v>
      </c>
      <c r="AV692">
        <v>0</v>
      </c>
      <c r="AW692">
        <v>1</v>
      </c>
      <c r="AX692">
        <v>-1</v>
      </c>
      <c r="AY692">
        <v>0</v>
      </c>
      <c r="AZ692">
        <v>0</v>
      </c>
      <c r="BA692" t="s">
        <v>3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v>0</v>
      </c>
      <c r="CX692">
        <f>ROUND(Y692*Source!I459,9)</f>
        <v>181.8</v>
      </c>
      <c r="CY692">
        <f>AA692</f>
        <v>204.15</v>
      </c>
      <c r="CZ692">
        <f>AE692</f>
        <v>15.19</v>
      </c>
      <c r="DA692">
        <f>AI692</f>
        <v>13.44</v>
      </c>
      <c r="DB692">
        <f>ROUND((ROUND(AT692*CZ692,2)*1),6)</f>
        <v>3068.38</v>
      </c>
      <c r="DC692">
        <f>ROUND((ROUND(AT692*AG692,2)*1),6)</f>
        <v>0</v>
      </c>
      <c r="DD692" t="s">
        <v>3</v>
      </c>
      <c r="DE692" t="s">
        <v>3</v>
      </c>
      <c r="DF692">
        <f>ROUND(ROUND(AE692*AI692,2)*CX692,2)</f>
        <v>37114.47</v>
      </c>
      <c r="DG692">
        <f t="shared" si="324"/>
        <v>0</v>
      </c>
      <c r="DH692">
        <f t="shared" si="323"/>
        <v>0</v>
      </c>
      <c r="DI692">
        <f t="shared" si="302"/>
        <v>0</v>
      </c>
      <c r="DJ692">
        <f>DF692</f>
        <v>37114.47</v>
      </c>
      <c r="DK692">
        <v>0</v>
      </c>
      <c r="DL692" t="s">
        <v>3</v>
      </c>
      <c r="DM692">
        <v>0</v>
      </c>
      <c r="DN692" t="s">
        <v>3</v>
      </c>
      <c r="DO692">
        <v>0</v>
      </c>
    </row>
    <row r="693" spans="1:119" x14ac:dyDescent="0.2">
      <c r="A693">
        <f>ROW(Source!A466)</f>
        <v>466</v>
      </c>
      <c r="B693">
        <v>55929113</v>
      </c>
      <c r="C693">
        <v>55932652</v>
      </c>
      <c r="D693">
        <v>55424304</v>
      </c>
      <c r="E693">
        <v>1081</v>
      </c>
      <c r="F693">
        <v>1</v>
      </c>
      <c r="G693">
        <v>1081</v>
      </c>
      <c r="H693">
        <v>1</v>
      </c>
      <c r="I693" t="s">
        <v>651</v>
      </c>
      <c r="J693" t="s">
        <v>3</v>
      </c>
      <c r="K693" t="s">
        <v>652</v>
      </c>
      <c r="L693">
        <v>1191</v>
      </c>
      <c r="N693">
        <v>1013</v>
      </c>
      <c r="O693" t="s">
        <v>653</v>
      </c>
      <c r="P693" t="s">
        <v>653</v>
      </c>
      <c r="Q693">
        <v>1</v>
      </c>
      <c r="W693">
        <v>0</v>
      </c>
      <c r="X693">
        <v>476480486</v>
      </c>
      <c r="Y693">
        <f>(AT693*1.2)</f>
        <v>5.7960000000000003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1</v>
      </c>
      <c r="AK693">
        <v>1</v>
      </c>
      <c r="AL693">
        <v>1</v>
      </c>
      <c r="AM693">
        <v>-2</v>
      </c>
      <c r="AN693">
        <v>0</v>
      </c>
      <c r="AO693">
        <v>1</v>
      </c>
      <c r="AP693">
        <v>1</v>
      </c>
      <c r="AQ693">
        <v>0</v>
      </c>
      <c r="AR693">
        <v>0</v>
      </c>
      <c r="AS693" t="s">
        <v>3</v>
      </c>
      <c r="AT693">
        <v>4.83</v>
      </c>
      <c r="AU693" t="s">
        <v>63</v>
      </c>
      <c r="AV693">
        <v>1</v>
      </c>
      <c r="AW693">
        <v>2</v>
      </c>
      <c r="AX693">
        <v>55932653</v>
      </c>
      <c r="AY693">
        <v>1</v>
      </c>
      <c r="AZ693">
        <v>0</v>
      </c>
      <c r="BA693">
        <v>795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U693">
        <f>ROUND(AT693*Source!I466*AH693*AL693,2)</f>
        <v>0</v>
      </c>
      <c r="CV693">
        <f>ROUND(Y693*Source!I466,9)</f>
        <v>8.6940000000000008</v>
      </c>
      <c r="CW693">
        <v>0</v>
      </c>
      <c r="CX693">
        <f>ROUND(Y693*Source!I466,9)</f>
        <v>8.6940000000000008</v>
      </c>
      <c r="CY693">
        <f>AD693</f>
        <v>0</v>
      </c>
      <c r="CZ693">
        <f>AH693</f>
        <v>0</v>
      </c>
      <c r="DA693">
        <f>AL693</f>
        <v>1</v>
      </c>
      <c r="DB693">
        <f>ROUND((ROUND(AT693*CZ693,2)*1.2),6)</f>
        <v>0</v>
      </c>
      <c r="DC693">
        <f>ROUND((ROUND(AT693*AG693,2)*1.2),6)</f>
        <v>0</v>
      </c>
      <c r="DD693" t="s">
        <v>3</v>
      </c>
      <c r="DE693" t="s">
        <v>3</v>
      </c>
      <c r="DF693">
        <f t="shared" ref="DF693:DF706" si="325">ROUND(ROUND(AE693,2)*CX693,2)</f>
        <v>0</v>
      </c>
      <c r="DG693">
        <f t="shared" si="324"/>
        <v>0</v>
      </c>
      <c r="DH693">
        <f t="shared" si="323"/>
        <v>0</v>
      </c>
      <c r="DI693">
        <f t="shared" si="302"/>
        <v>0</v>
      </c>
      <c r="DJ693">
        <f>DI693</f>
        <v>0</v>
      </c>
      <c r="DK693">
        <v>0</v>
      </c>
      <c r="DL693" t="s">
        <v>3</v>
      </c>
      <c r="DM693">
        <v>0</v>
      </c>
      <c r="DN693" t="s">
        <v>3</v>
      </c>
      <c r="DO693">
        <v>0</v>
      </c>
    </row>
    <row r="694" spans="1:119" x14ac:dyDescent="0.2">
      <c r="A694">
        <f>ROW(Source!A466)</f>
        <v>466</v>
      </c>
      <c r="B694">
        <v>55929113</v>
      </c>
      <c r="C694">
        <v>55932652</v>
      </c>
      <c r="D694">
        <v>55490209</v>
      </c>
      <c r="E694">
        <v>1</v>
      </c>
      <c r="F694">
        <v>1</v>
      </c>
      <c r="G694">
        <v>1081</v>
      </c>
      <c r="H694">
        <v>2</v>
      </c>
      <c r="I694" t="s">
        <v>694</v>
      </c>
      <c r="J694" t="s">
        <v>695</v>
      </c>
      <c r="K694" t="s">
        <v>696</v>
      </c>
      <c r="L694">
        <v>1368</v>
      </c>
      <c r="N694">
        <v>1011</v>
      </c>
      <c r="O694" t="s">
        <v>657</v>
      </c>
      <c r="P694" t="s">
        <v>657</v>
      </c>
      <c r="Q694">
        <v>1</v>
      </c>
      <c r="W694">
        <v>0</v>
      </c>
      <c r="X694">
        <v>874612079</v>
      </c>
      <c r="Y694">
        <f>(AT694*1.2)</f>
        <v>1.2E-2</v>
      </c>
      <c r="AA694">
        <v>0</v>
      </c>
      <c r="AB694">
        <v>87.01</v>
      </c>
      <c r="AC694">
        <v>13.21</v>
      </c>
      <c r="AD694">
        <v>0</v>
      </c>
      <c r="AE694">
        <v>0</v>
      </c>
      <c r="AF694">
        <v>83.1</v>
      </c>
      <c r="AG694">
        <v>12.62</v>
      </c>
      <c r="AH694">
        <v>0</v>
      </c>
      <c r="AI694">
        <v>1</v>
      </c>
      <c r="AJ694">
        <v>1</v>
      </c>
      <c r="AK694">
        <v>1</v>
      </c>
      <c r="AL694">
        <v>1</v>
      </c>
      <c r="AM694">
        <v>-2</v>
      </c>
      <c r="AN694">
        <v>0</v>
      </c>
      <c r="AO694">
        <v>1</v>
      </c>
      <c r="AP694">
        <v>1</v>
      </c>
      <c r="AQ694">
        <v>0</v>
      </c>
      <c r="AR694">
        <v>0</v>
      </c>
      <c r="AS694" t="s">
        <v>3</v>
      </c>
      <c r="AT694">
        <v>0.01</v>
      </c>
      <c r="AU694" t="s">
        <v>63</v>
      </c>
      <c r="AV694">
        <v>0</v>
      </c>
      <c r="AW694">
        <v>2</v>
      </c>
      <c r="AX694">
        <v>55932654</v>
      </c>
      <c r="AY694">
        <v>1</v>
      </c>
      <c r="AZ694">
        <v>0</v>
      </c>
      <c r="BA694">
        <v>796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f>ROUND(Y694*Source!I466*DO694,9)</f>
        <v>0.22716</v>
      </c>
      <c r="CX694">
        <f>ROUND(Y694*Source!I466,9)</f>
        <v>1.7999999999999999E-2</v>
      </c>
      <c r="CY694">
        <f>AB694</f>
        <v>87.01</v>
      </c>
      <c r="CZ694">
        <f>AF694</f>
        <v>83.1</v>
      </c>
      <c r="DA694">
        <f>AJ694</f>
        <v>1</v>
      </c>
      <c r="DB694">
        <f>ROUND((ROUND(AT694*CZ694,2)*1.2),6)</f>
        <v>0.996</v>
      </c>
      <c r="DC694">
        <f>ROUND((ROUND(AT694*AG694,2)*1.2),6)</f>
        <v>0.156</v>
      </c>
      <c r="DD694" t="s">
        <v>3</v>
      </c>
      <c r="DE694" t="s">
        <v>3</v>
      </c>
      <c r="DF694">
        <f t="shared" si="325"/>
        <v>0</v>
      </c>
      <c r="DG694">
        <f t="shared" si="324"/>
        <v>1.5</v>
      </c>
      <c r="DH694">
        <f t="shared" si="323"/>
        <v>0.23</v>
      </c>
      <c r="DI694">
        <f t="shared" si="302"/>
        <v>0</v>
      </c>
      <c r="DJ694">
        <f>DG694</f>
        <v>1.5</v>
      </c>
      <c r="DK694">
        <v>0</v>
      </c>
      <c r="DL694" t="s">
        <v>658</v>
      </c>
      <c r="DM694">
        <v>0</v>
      </c>
      <c r="DN694" t="s">
        <v>653</v>
      </c>
      <c r="DO694">
        <v>12.62</v>
      </c>
    </row>
    <row r="695" spans="1:119" x14ac:dyDescent="0.2">
      <c r="A695">
        <f>ROW(Source!A466)</f>
        <v>466</v>
      </c>
      <c r="B695">
        <v>55929113</v>
      </c>
      <c r="C695">
        <v>55932652</v>
      </c>
      <c r="D695">
        <v>55490270</v>
      </c>
      <c r="E695">
        <v>1</v>
      </c>
      <c r="F695">
        <v>1</v>
      </c>
      <c r="G695">
        <v>1081</v>
      </c>
      <c r="H695">
        <v>2</v>
      </c>
      <c r="I695" t="s">
        <v>744</v>
      </c>
      <c r="J695" t="s">
        <v>745</v>
      </c>
      <c r="K695" t="s">
        <v>746</v>
      </c>
      <c r="L695">
        <v>1368</v>
      </c>
      <c r="N695">
        <v>1011</v>
      </c>
      <c r="O695" t="s">
        <v>657</v>
      </c>
      <c r="P695" t="s">
        <v>657</v>
      </c>
      <c r="Q695">
        <v>1</v>
      </c>
      <c r="W695">
        <v>0</v>
      </c>
      <c r="X695">
        <v>-1412866184</v>
      </c>
      <c r="Y695">
        <f>(AT695*1.2)</f>
        <v>0.156</v>
      </c>
      <c r="AA695">
        <v>0</v>
      </c>
      <c r="AB695">
        <v>0.44</v>
      </c>
      <c r="AC695">
        <v>0</v>
      </c>
      <c r="AD695">
        <v>0</v>
      </c>
      <c r="AE695">
        <v>0</v>
      </c>
      <c r="AF695">
        <v>0.42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-2</v>
      </c>
      <c r="AN695">
        <v>0</v>
      </c>
      <c r="AO695">
        <v>1</v>
      </c>
      <c r="AP695">
        <v>1</v>
      </c>
      <c r="AQ695">
        <v>0</v>
      </c>
      <c r="AR695">
        <v>0</v>
      </c>
      <c r="AS695" t="s">
        <v>3</v>
      </c>
      <c r="AT695">
        <v>0.13</v>
      </c>
      <c r="AU695" t="s">
        <v>63</v>
      </c>
      <c r="AV695">
        <v>0</v>
      </c>
      <c r="AW695">
        <v>2</v>
      </c>
      <c r="AX695">
        <v>55932655</v>
      </c>
      <c r="AY695">
        <v>1</v>
      </c>
      <c r="AZ695">
        <v>0</v>
      </c>
      <c r="BA695">
        <v>797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V695">
        <v>0</v>
      </c>
      <c r="CW695">
        <f>ROUND(Y695*Source!I466*DO695,9)</f>
        <v>0</v>
      </c>
      <c r="CX695">
        <f>ROUND(Y695*Source!I466,9)</f>
        <v>0.23400000000000001</v>
      </c>
      <c r="CY695">
        <f>AB695</f>
        <v>0.44</v>
      </c>
      <c r="CZ695">
        <f>AF695</f>
        <v>0.42</v>
      </c>
      <c r="DA695">
        <f>AJ695</f>
        <v>1</v>
      </c>
      <c r="DB695">
        <f>ROUND((ROUND(AT695*CZ695,2)*1.2),6)</f>
        <v>0.06</v>
      </c>
      <c r="DC695">
        <f>ROUND((ROUND(AT695*AG695,2)*1.2),6)</f>
        <v>0</v>
      </c>
      <c r="DD695" t="s">
        <v>3</v>
      </c>
      <c r="DE695" t="s">
        <v>3</v>
      </c>
      <c r="DF695">
        <f t="shared" si="325"/>
        <v>0</v>
      </c>
      <c r="DG695">
        <f t="shared" si="324"/>
        <v>0.1</v>
      </c>
      <c r="DH695">
        <f t="shared" si="323"/>
        <v>0</v>
      </c>
      <c r="DI695">
        <f t="shared" si="302"/>
        <v>0</v>
      </c>
      <c r="DJ695">
        <f>DG695</f>
        <v>0.1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">
      <c r="A696">
        <f>ROW(Source!A466)</f>
        <v>466</v>
      </c>
      <c r="B696">
        <v>55929113</v>
      </c>
      <c r="C696">
        <v>55932652</v>
      </c>
      <c r="D696">
        <v>55489510</v>
      </c>
      <c r="E696">
        <v>1</v>
      </c>
      <c r="F696">
        <v>1</v>
      </c>
      <c r="G696">
        <v>1081</v>
      </c>
      <c r="H696">
        <v>2</v>
      </c>
      <c r="I696" t="s">
        <v>747</v>
      </c>
      <c r="J696" t="s">
        <v>748</v>
      </c>
      <c r="K696" t="s">
        <v>749</v>
      </c>
      <c r="L696">
        <v>1368</v>
      </c>
      <c r="N696">
        <v>1011</v>
      </c>
      <c r="O696" t="s">
        <v>657</v>
      </c>
      <c r="P696" t="s">
        <v>657</v>
      </c>
      <c r="Q696">
        <v>1</v>
      </c>
      <c r="W696">
        <v>0</v>
      </c>
      <c r="X696">
        <v>1364481760</v>
      </c>
      <c r="Y696">
        <f>(AT696*1.2)</f>
        <v>1.2E-2</v>
      </c>
      <c r="AA696">
        <v>0</v>
      </c>
      <c r="AB696">
        <v>56.43</v>
      </c>
      <c r="AC696">
        <v>13.21</v>
      </c>
      <c r="AD696">
        <v>0</v>
      </c>
      <c r="AE696">
        <v>0</v>
      </c>
      <c r="AF696">
        <v>53.9</v>
      </c>
      <c r="AG696">
        <v>12.62</v>
      </c>
      <c r="AH696">
        <v>0</v>
      </c>
      <c r="AI696">
        <v>1</v>
      </c>
      <c r="AJ696">
        <v>1</v>
      </c>
      <c r="AK696">
        <v>1</v>
      </c>
      <c r="AL696">
        <v>1</v>
      </c>
      <c r="AM696">
        <v>-2</v>
      </c>
      <c r="AN696">
        <v>0</v>
      </c>
      <c r="AO696">
        <v>1</v>
      </c>
      <c r="AP696">
        <v>1</v>
      </c>
      <c r="AQ696">
        <v>0</v>
      </c>
      <c r="AR696">
        <v>0</v>
      </c>
      <c r="AS696" t="s">
        <v>3</v>
      </c>
      <c r="AT696">
        <v>0.01</v>
      </c>
      <c r="AU696" t="s">
        <v>63</v>
      </c>
      <c r="AV696">
        <v>0</v>
      </c>
      <c r="AW696">
        <v>2</v>
      </c>
      <c r="AX696">
        <v>55932656</v>
      </c>
      <c r="AY696">
        <v>1</v>
      </c>
      <c r="AZ696">
        <v>0</v>
      </c>
      <c r="BA696">
        <v>798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V696">
        <v>0</v>
      </c>
      <c r="CW696">
        <f>ROUND(Y696*Source!I466*DO696,9)</f>
        <v>0.22716</v>
      </c>
      <c r="CX696">
        <f>ROUND(Y696*Source!I466,9)</f>
        <v>1.7999999999999999E-2</v>
      </c>
      <c r="CY696">
        <f>AB696</f>
        <v>56.43</v>
      </c>
      <c r="CZ696">
        <f>AF696</f>
        <v>53.9</v>
      </c>
      <c r="DA696">
        <f>AJ696</f>
        <v>1</v>
      </c>
      <c r="DB696">
        <f>ROUND((ROUND(AT696*CZ696,2)*1.2),6)</f>
        <v>0.64800000000000002</v>
      </c>
      <c r="DC696">
        <f>ROUND((ROUND(AT696*AG696,2)*1.2),6)</f>
        <v>0.156</v>
      </c>
      <c r="DD696" t="s">
        <v>3</v>
      </c>
      <c r="DE696" t="s">
        <v>3</v>
      </c>
      <c r="DF696">
        <f t="shared" si="325"/>
        <v>0</v>
      </c>
      <c r="DG696">
        <f t="shared" si="324"/>
        <v>0.97</v>
      </c>
      <c r="DH696">
        <f t="shared" si="323"/>
        <v>0.23</v>
      </c>
      <c r="DI696">
        <f t="shared" si="302"/>
        <v>0</v>
      </c>
      <c r="DJ696">
        <f>DG696</f>
        <v>0.97</v>
      </c>
      <c r="DK696">
        <v>0</v>
      </c>
      <c r="DL696" t="s">
        <v>658</v>
      </c>
      <c r="DM696">
        <v>0</v>
      </c>
      <c r="DN696" t="s">
        <v>653</v>
      </c>
      <c r="DO696">
        <v>12.62</v>
      </c>
    </row>
    <row r="697" spans="1:119" x14ac:dyDescent="0.2">
      <c r="A697">
        <f>ROW(Source!A466)</f>
        <v>466</v>
      </c>
      <c r="B697">
        <v>55929113</v>
      </c>
      <c r="C697">
        <v>55932652</v>
      </c>
      <c r="D697">
        <v>55459234</v>
      </c>
      <c r="E697">
        <v>1</v>
      </c>
      <c r="F697">
        <v>1</v>
      </c>
      <c r="G697">
        <v>1081</v>
      </c>
      <c r="H697">
        <v>3</v>
      </c>
      <c r="I697" t="s">
        <v>706</v>
      </c>
      <c r="J697" t="s">
        <v>707</v>
      </c>
      <c r="K697" t="s">
        <v>708</v>
      </c>
      <c r="L697">
        <v>1346</v>
      </c>
      <c r="N697">
        <v>1009</v>
      </c>
      <c r="O697" t="s">
        <v>175</v>
      </c>
      <c r="P697" t="s">
        <v>175</v>
      </c>
      <c r="Q697">
        <v>1</v>
      </c>
      <c r="W697">
        <v>0</v>
      </c>
      <c r="X697">
        <v>1343467368</v>
      </c>
      <c r="Y697">
        <f>(AT697*1)</f>
        <v>1E-3</v>
      </c>
      <c r="AA697">
        <v>1.61</v>
      </c>
      <c r="AB697">
        <v>0</v>
      </c>
      <c r="AC697">
        <v>0</v>
      </c>
      <c r="AD697">
        <v>0</v>
      </c>
      <c r="AE697">
        <v>1.61</v>
      </c>
      <c r="AF697">
        <v>0</v>
      </c>
      <c r="AG697">
        <v>0</v>
      </c>
      <c r="AH697">
        <v>0</v>
      </c>
      <c r="AI697">
        <v>1</v>
      </c>
      <c r="AJ697">
        <v>1</v>
      </c>
      <c r="AK697">
        <v>1</v>
      </c>
      <c r="AL697">
        <v>1</v>
      </c>
      <c r="AM697">
        <v>-2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1E-3</v>
      </c>
      <c r="AU697" t="s">
        <v>62</v>
      </c>
      <c r="AV697">
        <v>0</v>
      </c>
      <c r="AW697">
        <v>2</v>
      </c>
      <c r="AX697">
        <v>55932657</v>
      </c>
      <c r="AY697">
        <v>1</v>
      </c>
      <c r="AZ697">
        <v>0</v>
      </c>
      <c r="BA697">
        <v>799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V697">
        <v>0</v>
      </c>
      <c r="CW697">
        <v>0</v>
      </c>
      <c r="CX697">
        <f>ROUND(Y697*Source!I466,9)</f>
        <v>1.5E-3</v>
      </c>
      <c r="CY697">
        <f t="shared" ref="CY697:CY702" si="326">AA697</f>
        <v>1.61</v>
      </c>
      <c r="CZ697">
        <f t="shared" ref="CZ697:CZ702" si="327">AE697</f>
        <v>1.61</v>
      </c>
      <c r="DA697">
        <f t="shared" ref="DA697:DA702" si="328">AI697</f>
        <v>1</v>
      </c>
      <c r="DB697">
        <f>ROUND((ROUND(AT697*CZ697,2)*1),6)</f>
        <v>0</v>
      </c>
      <c r="DC697">
        <f>ROUND((ROUND(AT697*AG697,2)*1),6)</f>
        <v>0</v>
      </c>
      <c r="DD697" t="s">
        <v>3</v>
      </c>
      <c r="DE697" t="s">
        <v>3</v>
      </c>
      <c r="DF697">
        <f t="shared" si="325"/>
        <v>0</v>
      </c>
      <c r="DG697">
        <f t="shared" si="324"/>
        <v>0</v>
      </c>
      <c r="DH697">
        <f t="shared" si="323"/>
        <v>0</v>
      </c>
      <c r="DI697">
        <f t="shared" si="302"/>
        <v>0</v>
      </c>
      <c r="DJ697">
        <f t="shared" ref="DJ697:DJ702" si="329">DF697</f>
        <v>0</v>
      </c>
      <c r="DK697">
        <v>0</v>
      </c>
      <c r="DL697" t="s">
        <v>3</v>
      </c>
      <c r="DM697">
        <v>0</v>
      </c>
      <c r="DN697" t="s">
        <v>3</v>
      </c>
      <c r="DO697">
        <v>0</v>
      </c>
    </row>
    <row r="698" spans="1:119" x14ac:dyDescent="0.2">
      <c r="A698">
        <f>ROW(Source!A466)</f>
        <v>466</v>
      </c>
      <c r="B698">
        <v>55929113</v>
      </c>
      <c r="C698">
        <v>55932652</v>
      </c>
      <c r="D698">
        <v>55466001</v>
      </c>
      <c r="E698">
        <v>1</v>
      </c>
      <c r="F698">
        <v>1</v>
      </c>
      <c r="G698">
        <v>1081</v>
      </c>
      <c r="H698">
        <v>3</v>
      </c>
      <c r="I698" t="s">
        <v>568</v>
      </c>
      <c r="J698" t="s">
        <v>570</v>
      </c>
      <c r="K698" t="s">
        <v>569</v>
      </c>
      <c r="L698">
        <v>1348</v>
      </c>
      <c r="N698">
        <v>1009</v>
      </c>
      <c r="O698" t="s">
        <v>538</v>
      </c>
      <c r="P698" t="s">
        <v>538</v>
      </c>
      <c r="Q698">
        <v>1000</v>
      </c>
      <c r="W698">
        <v>0</v>
      </c>
      <c r="X698">
        <v>-1473174696</v>
      </c>
      <c r="Y698">
        <f>(AT698*1)</f>
        <v>2.3500000000000001E-3</v>
      </c>
      <c r="AA698">
        <v>33827.69</v>
      </c>
      <c r="AB698">
        <v>0</v>
      </c>
      <c r="AC698">
        <v>0</v>
      </c>
      <c r="AD698">
        <v>0</v>
      </c>
      <c r="AE698">
        <v>33827.69</v>
      </c>
      <c r="AF698">
        <v>0</v>
      </c>
      <c r="AG698">
        <v>0</v>
      </c>
      <c r="AH698">
        <v>0</v>
      </c>
      <c r="AI698">
        <v>1</v>
      </c>
      <c r="AJ698">
        <v>1</v>
      </c>
      <c r="AK698">
        <v>1</v>
      </c>
      <c r="AL698">
        <v>1</v>
      </c>
      <c r="AM698">
        <v>0</v>
      </c>
      <c r="AN698">
        <v>0</v>
      </c>
      <c r="AO698">
        <v>0</v>
      </c>
      <c r="AP698">
        <v>1</v>
      </c>
      <c r="AQ698">
        <v>0</v>
      </c>
      <c r="AR698">
        <v>0</v>
      </c>
      <c r="AS698" t="s">
        <v>3</v>
      </c>
      <c r="AT698">
        <v>2.3500000000000001E-3</v>
      </c>
      <c r="AU698" t="s">
        <v>62</v>
      </c>
      <c r="AV698">
        <v>0</v>
      </c>
      <c r="AW698">
        <v>1</v>
      </c>
      <c r="AX698">
        <v>-1</v>
      </c>
      <c r="AY698">
        <v>0</v>
      </c>
      <c r="AZ698">
        <v>0</v>
      </c>
      <c r="BA698" t="s">
        <v>3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v>0</v>
      </c>
      <c r="CX698">
        <f>ROUND(Y698*Source!I466,9)</f>
        <v>3.5249999999999999E-3</v>
      </c>
      <c r="CY698">
        <f t="shared" si="326"/>
        <v>33827.69</v>
      </c>
      <c r="CZ698">
        <f t="shared" si="327"/>
        <v>33827.69</v>
      </c>
      <c r="DA698">
        <f t="shared" si="328"/>
        <v>1</v>
      </c>
      <c r="DB698">
        <f>ROUND((ROUND(AT698*CZ698,2)*1),6)</f>
        <v>79.5</v>
      </c>
      <c r="DC698">
        <f>ROUND((ROUND(AT698*AG698,2)*1),6)</f>
        <v>0</v>
      </c>
      <c r="DD698" t="s">
        <v>3</v>
      </c>
      <c r="DE698" t="s">
        <v>3</v>
      </c>
      <c r="DF698">
        <f t="shared" si="325"/>
        <v>119.24</v>
      </c>
      <c r="DG698">
        <f t="shared" si="324"/>
        <v>0</v>
      </c>
      <c r="DH698">
        <f t="shared" si="323"/>
        <v>0</v>
      </c>
      <c r="DI698">
        <f t="shared" si="302"/>
        <v>0</v>
      </c>
      <c r="DJ698">
        <f t="shared" si="329"/>
        <v>119.24</v>
      </c>
      <c r="DK698">
        <v>0</v>
      </c>
      <c r="DL698" t="s">
        <v>3</v>
      </c>
      <c r="DM698">
        <v>0</v>
      </c>
      <c r="DN698" t="s">
        <v>3</v>
      </c>
      <c r="DO698">
        <v>0</v>
      </c>
    </row>
    <row r="699" spans="1:119" x14ac:dyDescent="0.2">
      <c r="A699">
        <f>ROW(Source!A466)</f>
        <v>466</v>
      </c>
      <c r="B699">
        <v>55929113</v>
      </c>
      <c r="C699">
        <v>55932652</v>
      </c>
      <c r="D699">
        <v>55466158</v>
      </c>
      <c r="E699">
        <v>1</v>
      </c>
      <c r="F699">
        <v>1</v>
      </c>
      <c r="G699">
        <v>1081</v>
      </c>
      <c r="H699">
        <v>3</v>
      </c>
      <c r="I699" t="s">
        <v>750</v>
      </c>
      <c r="J699" t="s">
        <v>751</v>
      </c>
      <c r="K699" t="s">
        <v>752</v>
      </c>
      <c r="L699">
        <v>1354</v>
      </c>
      <c r="N699">
        <v>1010</v>
      </c>
      <c r="O699" t="s">
        <v>268</v>
      </c>
      <c r="P699" t="s">
        <v>268</v>
      </c>
      <c r="Q699">
        <v>1</v>
      </c>
      <c r="W699">
        <v>0</v>
      </c>
      <c r="X699">
        <v>-400075818</v>
      </c>
      <c r="Y699">
        <f>(AT699*1)</f>
        <v>4.2000000000000003E-2</v>
      </c>
      <c r="AA699">
        <v>48.47</v>
      </c>
      <c r="AB699">
        <v>0</v>
      </c>
      <c r="AC699">
        <v>0</v>
      </c>
      <c r="AD699">
        <v>0</v>
      </c>
      <c r="AE699">
        <v>48.47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1</v>
      </c>
      <c r="AL699">
        <v>1</v>
      </c>
      <c r="AM699">
        <v>-2</v>
      </c>
      <c r="AN699">
        <v>0</v>
      </c>
      <c r="AO699">
        <v>1</v>
      </c>
      <c r="AP699">
        <v>1</v>
      </c>
      <c r="AQ699">
        <v>0</v>
      </c>
      <c r="AR699">
        <v>0</v>
      </c>
      <c r="AS699" t="s">
        <v>3</v>
      </c>
      <c r="AT699">
        <v>4.2000000000000003E-2</v>
      </c>
      <c r="AU699" t="s">
        <v>62</v>
      </c>
      <c r="AV699">
        <v>0</v>
      </c>
      <c r="AW699">
        <v>2</v>
      </c>
      <c r="AX699">
        <v>55932658</v>
      </c>
      <c r="AY699">
        <v>1</v>
      </c>
      <c r="AZ699">
        <v>0</v>
      </c>
      <c r="BA699">
        <v>800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v>0</v>
      </c>
      <c r="CX699">
        <f>ROUND(Y699*Source!I466,9)</f>
        <v>6.3E-2</v>
      </c>
      <c r="CY699">
        <f t="shared" si="326"/>
        <v>48.47</v>
      </c>
      <c r="CZ699">
        <f t="shared" si="327"/>
        <v>48.47</v>
      </c>
      <c r="DA699">
        <f t="shared" si="328"/>
        <v>1</v>
      </c>
      <c r="DB699">
        <f>ROUND((ROUND(AT699*CZ699,2)*1),6)</f>
        <v>2.04</v>
      </c>
      <c r="DC699">
        <f>ROUND((ROUND(AT699*AG699,2)*1),6)</f>
        <v>0</v>
      </c>
      <c r="DD699" t="s">
        <v>3</v>
      </c>
      <c r="DE699" t="s">
        <v>3</v>
      </c>
      <c r="DF699">
        <f t="shared" si="325"/>
        <v>3.05</v>
      </c>
      <c r="DG699">
        <f t="shared" si="324"/>
        <v>0</v>
      </c>
      <c r="DH699">
        <f t="shared" si="323"/>
        <v>0</v>
      </c>
      <c r="DI699">
        <f t="shared" si="302"/>
        <v>0</v>
      </c>
      <c r="DJ699">
        <f t="shared" si="329"/>
        <v>3.05</v>
      </c>
      <c r="DK699">
        <v>0</v>
      </c>
      <c r="DL699" t="s">
        <v>3</v>
      </c>
      <c r="DM699">
        <v>0</v>
      </c>
      <c r="DN699" t="s">
        <v>3</v>
      </c>
      <c r="DO699">
        <v>0</v>
      </c>
    </row>
    <row r="700" spans="1:119" x14ac:dyDescent="0.2">
      <c r="A700">
        <f>ROW(Source!A466)</f>
        <v>466</v>
      </c>
      <c r="B700">
        <v>55929113</v>
      </c>
      <c r="C700">
        <v>55932652</v>
      </c>
      <c r="D700">
        <v>55459835</v>
      </c>
      <c r="E700">
        <v>1</v>
      </c>
      <c r="F700">
        <v>1</v>
      </c>
      <c r="G700">
        <v>1081</v>
      </c>
      <c r="H700">
        <v>3</v>
      </c>
      <c r="I700" t="s">
        <v>753</v>
      </c>
      <c r="J700" t="s">
        <v>754</v>
      </c>
      <c r="K700" t="s">
        <v>755</v>
      </c>
      <c r="L700">
        <v>1348</v>
      </c>
      <c r="N700">
        <v>1009</v>
      </c>
      <c r="O700" t="s">
        <v>538</v>
      </c>
      <c r="P700" t="s">
        <v>538</v>
      </c>
      <c r="Q700">
        <v>1000</v>
      </c>
      <c r="W700">
        <v>0</v>
      </c>
      <c r="X700">
        <v>-1860917919</v>
      </c>
      <c r="Y700">
        <f>(AT700*1)</f>
        <v>1.9999999999999999E-6</v>
      </c>
      <c r="AA700">
        <v>12521.99</v>
      </c>
      <c r="AB700">
        <v>0</v>
      </c>
      <c r="AC700">
        <v>0</v>
      </c>
      <c r="AD700">
        <v>0</v>
      </c>
      <c r="AE700">
        <v>12521.99</v>
      </c>
      <c r="AF700">
        <v>0</v>
      </c>
      <c r="AG700">
        <v>0</v>
      </c>
      <c r="AH700">
        <v>0</v>
      </c>
      <c r="AI700">
        <v>1</v>
      </c>
      <c r="AJ700">
        <v>1</v>
      </c>
      <c r="AK700">
        <v>1</v>
      </c>
      <c r="AL700">
        <v>1</v>
      </c>
      <c r="AM700">
        <v>-2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1.9999999999999999E-6</v>
      </c>
      <c r="AU700" t="s">
        <v>62</v>
      </c>
      <c r="AV700">
        <v>0</v>
      </c>
      <c r="AW700">
        <v>2</v>
      </c>
      <c r="AX700">
        <v>55932659</v>
      </c>
      <c r="AY700">
        <v>1</v>
      </c>
      <c r="AZ700">
        <v>0</v>
      </c>
      <c r="BA700">
        <v>801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V700">
        <v>0</v>
      </c>
      <c r="CW700">
        <v>0</v>
      </c>
      <c r="CX700">
        <f>ROUND(Y700*Source!I466,9)</f>
        <v>3.0000000000000001E-6</v>
      </c>
      <c r="CY700">
        <f t="shared" si="326"/>
        <v>12521.99</v>
      </c>
      <c r="CZ700">
        <f t="shared" si="327"/>
        <v>12521.99</v>
      </c>
      <c r="DA700">
        <f t="shared" si="328"/>
        <v>1</v>
      </c>
      <c r="DB700">
        <f>ROUND((ROUND(AT700*CZ700,2)*1),6)</f>
        <v>0.03</v>
      </c>
      <c r="DC700">
        <f>ROUND((ROUND(AT700*AG700,2)*1),6)</f>
        <v>0</v>
      </c>
      <c r="DD700" t="s">
        <v>3</v>
      </c>
      <c r="DE700" t="s">
        <v>3</v>
      </c>
      <c r="DF700">
        <f t="shared" si="325"/>
        <v>0.04</v>
      </c>
      <c r="DG700">
        <f t="shared" si="324"/>
        <v>0</v>
      </c>
      <c r="DH700">
        <f t="shared" si="323"/>
        <v>0</v>
      </c>
      <c r="DI700">
        <f t="shared" si="302"/>
        <v>0</v>
      </c>
      <c r="DJ700">
        <f t="shared" si="329"/>
        <v>0.04</v>
      </c>
      <c r="DK700">
        <v>0</v>
      </c>
      <c r="DL700" t="s">
        <v>3</v>
      </c>
      <c r="DM700">
        <v>0</v>
      </c>
      <c r="DN700" t="s">
        <v>3</v>
      </c>
      <c r="DO700">
        <v>0</v>
      </c>
    </row>
    <row r="701" spans="1:119" x14ac:dyDescent="0.2">
      <c r="A701">
        <f>ROW(Source!A466)</f>
        <v>466</v>
      </c>
      <c r="B701">
        <v>55929113</v>
      </c>
      <c r="C701">
        <v>55932652</v>
      </c>
      <c r="D701">
        <v>55482336</v>
      </c>
      <c r="E701">
        <v>1</v>
      </c>
      <c r="F701">
        <v>1</v>
      </c>
      <c r="G701">
        <v>1081</v>
      </c>
      <c r="H701">
        <v>3</v>
      </c>
      <c r="I701" t="s">
        <v>629</v>
      </c>
      <c r="J701" t="s">
        <v>631</v>
      </c>
      <c r="K701" t="s">
        <v>630</v>
      </c>
      <c r="L701">
        <v>1354</v>
      </c>
      <c r="N701">
        <v>1010</v>
      </c>
      <c r="O701" t="s">
        <v>268</v>
      </c>
      <c r="P701" t="s">
        <v>268</v>
      </c>
      <c r="Q701">
        <v>1</v>
      </c>
      <c r="W701">
        <v>0</v>
      </c>
      <c r="X701">
        <v>538179604</v>
      </c>
      <c r="Y701">
        <f>AT701</f>
        <v>34</v>
      </c>
      <c r="AA701">
        <v>76.150000000000006</v>
      </c>
      <c r="AB701">
        <v>0</v>
      </c>
      <c r="AC701">
        <v>0</v>
      </c>
      <c r="AD701">
        <v>0</v>
      </c>
      <c r="AE701">
        <v>76.150000000000006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1</v>
      </c>
      <c r="AM701">
        <v>0</v>
      </c>
      <c r="AN701">
        <v>0</v>
      </c>
      <c r="AO701">
        <v>0</v>
      </c>
      <c r="AP701">
        <v>1</v>
      </c>
      <c r="AQ701">
        <v>0</v>
      </c>
      <c r="AR701">
        <v>0</v>
      </c>
      <c r="AS701" t="s">
        <v>3</v>
      </c>
      <c r="AT701">
        <v>34</v>
      </c>
      <c r="AU701" t="s">
        <v>3</v>
      </c>
      <c r="AV701">
        <v>0</v>
      </c>
      <c r="AW701">
        <v>1</v>
      </c>
      <c r="AX701">
        <v>-1</v>
      </c>
      <c r="AY701">
        <v>0</v>
      </c>
      <c r="AZ701">
        <v>0</v>
      </c>
      <c r="BA701" t="s">
        <v>3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V701">
        <v>0</v>
      </c>
      <c r="CW701">
        <v>0</v>
      </c>
      <c r="CX701">
        <f>ROUND(Y701*Source!I466,9)</f>
        <v>51</v>
      </c>
      <c r="CY701">
        <f t="shared" si="326"/>
        <v>76.150000000000006</v>
      </c>
      <c r="CZ701">
        <f t="shared" si="327"/>
        <v>76.150000000000006</v>
      </c>
      <c r="DA701">
        <f t="shared" si="328"/>
        <v>1</v>
      </c>
      <c r="DB701">
        <f>ROUND(ROUND(AT701*CZ701,2),6)</f>
        <v>2589.1</v>
      </c>
      <c r="DC701">
        <f>ROUND(ROUND(AT701*AG701,2),6)</f>
        <v>0</v>
      </c>
      <c r="DD701" t="s">
        <v>3</v>
      </c>
      <c r="DE701" t="s">
        <v>3</v>
      </c>
      <c r="DF701">
        <f t="shared" si="325"/>
        <v>3883.65</v>
      </c>
      <c r="DG701">
        <f t="shared" si="324"/>
        <v>0</v>
      </c>
      <c r="DH701">
        <f t="shared" si="323"/>
        <v>0</v>
      </c>
      <c r="DI701">
        <f t="shared" si="302"/>
        <v>0</v>
      </c>
      <c r="DJ701">
        <f t="shared" si="329"/>
        <v>3883.65</v>
      </c>
      <c r="DK701">
        <v>0</v>
      </c>
      <c r="DL701" t="s">
        <v>3</v>
      </c>
      <c r="DM701">
        <v>0</v>
      </c>
      <c r="DN701" t="s">
        <v>3</v>
      </c>
      <c r="DO701">
        <v>0</v>
      </c>
    </row>
    <row r="702" spans="1:119" x14ac:dyDescent="0.2">
      <c r="A702">
        <f>ROW(Source!A466)</f>
        <v>466</v>
      </c>
      <c r="B702">
        <v>55929113</v>
      </c>
      <c r="C702">
        <v>55932652</v>
      </c>
      <c r="D702">
        <v>55469222</v>
      </c>
      <c r="E702">
        <v>1</v>
      </c>
      <c r="F702">
        <v>1</v>
      </c>
      <c r="G702">
        <v>1081</v>
      </c>
      <c r="H702">
        <v>3</v>
      </c>
      <c r="I702" t="s">
        <v>756</v>
      </c>
      <c r="J702" t="s">
        <v>757</v>
      </c>
      <c r="K702" t="s">
        <v>758</v>
      </c>
      <c r="L702">
        <v>1354</v>
      </c>
      <c r="N702">
        <v>1010</v>
      </c>
      <c r="O702" t="s">
        <v>268</v>
      </c>
      <c r="P702" t="s">
        <v>268</v>
      </c>
      <c r="Q702">
        <v>1</v>
      </c>
      <c r="W702">
        <v>0</v>
      </c>
      <c r="X702">
        <v>-1452932200</v>
      </c>
      <c r="Y702">
        <f>(AT702*1)</f>
        <v>0.3</v>
      </c>
      <c r="AA702">
        <v>4.3600000000000003</v>
      </c>
      <c r="AB702">
        <v>0</v>
      </c>
      <c r="AC702">
        <v>0</v>
      </c>
      <c r="AD702">
        <v>0</v>
      </c>
      <c r="AE702">
        <v>4.3600000000000003</v>
      </c>
      <c r="AF702">
        <v>0</v>
      </c>
      <c r="AG702">
        <v>0</v>
      </c>
      <c r="AH702">
        <v>0</v>
      </c>
      <c r="AI702">
        <v>1</v>
      </c>
      <c r="AJ702">
        <v>1</v>
      </c>
      <c r="AK702">
        <v>1</v>
      </c>
      <c r="AL702">
        <v>1</v>
      </c>
      <c r="AM702">
        <v>-2</v>
      </c>
      <c r="AN702">
        <v>0</v>
      </c>
      <c r="AO702">
        <v>1</v>
      </c>
      <c r="AP702">
        <v>1</v>
      </c>
      <c r="AQ702">
        <v>0</v>
      </c>
      <c r="AR702">
        <v>0</v>
      </c>
      <c r="AS702" t="s">
        <v>3</v>
      </c>
      <c r="AT702">
        <v>0.3</v>
      </c>
      <c r="AU702" t="s">
        <v>62</v>
      </c>
      <c r="AV702">
        <v>0</v>
      </c>
      <c r="AW702">
        <v>2</v>
      </c>
      <c r="AX702">
        <v>55932660</v>
      </c>
      <c r="AY702">
        <v>1</v>
      </c>
      <c r="AZ702">
        <v>0</v>
      </c>
      <c r="BA702">
        <v>802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v>0</v>
      </c>
      <c r="CX702">
        <f>ROUND(Y702*Source!I466,9)</f>
        <v>0.45</v>
      </c>
      <c r="CY702">
        <f t="shared" si="326"/>
        <v>4.3600000000000003</v>
      </c>
      <c r="CZ702">
        <f t="shared" si="327"/>
        <v>4.3600000000000003</v>
      </c>
      <c r="DA702">
        <f t="shared" si="328"/>
        <v>1</v>
      </c>
      <c r="DB702">
        <f>ROUND((ROUND(AT702*CZ702,2)*1),6)</f>
        <v>1.31</v>
      </c>
      <c r="DC702">
        <f>ROUND((ROUND(AT702*AG702,2)*1),6)</f>
        <v>0</v>
      </c>
      <c r="DD702" t="s">
        <v>3</v>
      </c>
      <c r="DE702" t="s">
        <v>3</v>
      </c>
      <c r="DF702">
        <f t="shared" si="325"/>
        <v>1.96</v>
      </c>
      <c r="DG702">
        <f t="shared" si="324"/>
        <v>0</v>
      </c>
      <c r="DH702">
        <f t="shared" si="323"/>
        <v>0</v>
      </c>
      <c r="DI702">
        <f t="shared" si="302"/>
        <v>0</v>
      </c>
      <c r="DJ702">
        <f t="shared" si="329"/>
        <v>1.96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">
      <c r="A703">
        <f>ROW(Source!A467)</f>
        <v>467</v>
      </c>
      <c r="B703">
        <v>55929115</v>
      </c>
      <c r="C703">
        <v>55932652</v>
      </c>
      <c r="D703">
        <v>55424304</v>
      </c>
      <c r="E703">
        <v>1081</v>
      </c>
      <c r="F703">
        <v>1</v>
      </c>
      <c r="G703">
        <v>1081</v>
      </c>
      <c r="H703">
        <v>1</v>
      </c>
      <c r="I703" t="s">
        <v>651</v>
      </c>
      <c r="J703" t="s">
        <v>3</v>
      </c>
      <c r="K703" t="s">
        <v>652</v>
      </c>
      <c r="L703">
        <v>1191</v>
      </c>
      <c r="N703">
        <v>1013</v>
      </c>
      <c r="O703" t="s">
        <v>653</v>
      </c>
      <c r="P703" t="s">
        <v>653</v>
      </c>
      <c r="Q703">
        <v>1</v>
      </c>
      <c r="W703">
        <v>0</v>
      </c>
      <c r="X703">
        <v>476480486</v>
      </c>
      <c r="Y703">
        <f>(AT703*1.2)</f>
        <v>5.7960000000000003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1</v>
      </c>
      <c r="AK703">
        <v>1</v>
      </c>
      <c r="AL703">
        <v>1</v>
      </c>
      <c r="AM703">
        <v>5</v>
      </c>
      <c r="AN703">
        <v>0</v>
      </c>
      <c r="AO703">
        <v>1</v>
      </c>
      <c r="AP703">
        <v>1</v>
      </c>
      <c r="AQ703">
        <v>0</v>
      </c>
      <c r="AR703">
        <v>0</v>
      </c>
      <c r="AS703" t="s">
        <v>3</v>
      </c>
      <c r="AT703">
        <v>4.83</v>
      </c>
      <c r="AU703" t="s">
        <v>63</v>
      </c>
      <c r="AV703">
        <v>1</v>
      </c>
      <c r="AW703">
        <v>2</v>
      </c>
      <c r="AX703">
        <v>55932653</v>
      </c>
      <c r="AY703">
        <v>1</v>
      </c>
      <c r="AZ703">
        <v>0</v>
      </c>
      <c r="BA703">
        <v>805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U703">
        <f>ROUND(AT703*Source!I467*AH703*AL703,2)</f>
        <v>0</v>
      </c>
      <c r="CV703">
        <f>ROUND(Y703*Source!I467,9)</f>
        <v>8.6940000000000008</v>
      </c>
      <c r="CW703">
        <v>0</v>
      </c>
      <c r="CX703">
        <f>ROUND(Y703*Source!I467,9)</f>
        <v>8.6940000000000008</v>
      </c>
      <c r="CY703">
        <f>AD703</f>
        <v>0</v>
      </c>
      <c r="CZ703">
        <f>AH703</f>
        <v>0</v>
      </c>
      <c r="DA703">
        <f>AL703</f>
        <v>1</v>
      </c>
      <c r="DB703">
        <f>ROUND((ROUND(AT703*CZ703,2)*1.2),6)</f>
        <v>0</v>
      </c>
      <c r="DC703">
        <f>ROUND((ROUND(AT703*AG703,2)*1.2),6)</f>
        <v>0</v>
      </c>
      <c r="DD703" t="s">
        <v>3</v>
      </c>
      <c r="DE703" t="s">
        <v>3</v>
      </c>
      <c r="DF703">
        <f t="shared" si="325"/>
        <v>0</v>
      </c>
      <c r="DG703">
        <f t="shared" si="324"/>
        <v>0</v>
      </c>
      <c r="DH703">
        <f t="shared" si="323"/>
        <v>0</v>
      </c>
      <c r="DI703">
        <f t="shared" si="302"/>
        <v>0</v>
      </c>
      <c r="DJ703">
        <f>DI703</f>
        <v>0</v>
      </c>
      <c r="DK703">
        <v>0</v>
      </c>
      <c r="DL703" t="s">
        <v>3</v>
      </c>
      <c r="DM703">
        <v>0</v>
      </c>
      <c r="DN703" t="s">
        <v>3</v>
      </c>
      <c r="DO703">
        <v>0</v>
      </c>
    </row>
    <row r="704" spans="1:119" x14ac:dyDescent="0.2">
      <c r="A704">
        <f>ROW(Source!A467)</f>
        <v>467</v>
      </c>
      <c r="B704">
        <v>55929115</v>
      </c>
      <c r="C704">
        <v>55932652</v>
      </c>
      <c r="D704">
        <v>55490209</v>
      </c>
      <c r="E704">
        <v>1</v>
      </c>
      <c r="F704">
        <v>1</v>
      </c>
      <c r="G704">
        <v>1081</v>
      </c>
      <c r="H704">
        <v>2</v>
      </c>
      <c r="I704" t="s">
        <v>694</v>
      </c>
      <c r="J704" t="s">
        <v>695</v>
      </c>
      <c r="K704" t="s">
        <v>696</v>
      </c>
      <c r="L704">
        <v>1368</v>
      </c>
      <c r="N704">
        <v>1011</v>
      </c>
      <c r="O704" t="s">
        <v>657</v>
      </c>
      <c r="P704" t="s">
        <v>657</v>
      </c>
      <c r="Q704">
        <v>1</v>
      </c>
      <c r="W704">
        <v>0</v>
      </c>
      <c r="X704">
        <v>874612079</v>
      </c>
      <c r="Y704">
        <f>(AT704*1.2)</f>
        <v>1.2E-2</v>
      </c>
      <c r="AA704">
        <v>0</v>
      </c>
      <c r="AB704">
        <v>1485.19</v>
      </c>
      <c r="AC704">
        <v>744.56</v>
      </c>
      <c r="AD704">
        <v>0</v>
      </c>
      <c r="AE704">
        <v>0</v>
      </c>
      <c r="AF704">
        <v>83.1</v>
      </c>
      <c r="AG704">
        <v>12.62</v>
      </c>
      <c r="AH704">
        <v>0</v>
      </c>
      <c r="AI704">
        <v>1</v>
      </c>
      <c r="AJ704">
        <v>17.07</v>
      </c>
      <c r="AK704">
        <v>56.35</v>
      </c>
      <c r="AL704">
        <v>1</v>
      </c>
      <c r="AM704">
        <v>2</v>
      </c>
      <c r="AN704">
        <v>0</v>
      </c>
      <c r="AO704">
        <v>1</v>
      </c>
      <c r="AP704">
        <v>1</v>
      </c>
      <c r="AQ704">
        <v>0</v>
      </c>
      <c r="AR704">
        <v>0</v>
      </c>
      <c r="AS704" t="s">
        <v>3</v>
      </c>
      <c r="AT704">
        <v>0.01</v>
      </c>
      <c r="AU704" t="s">
        <v>63</v>
      </c>
      <c r="AV704">
        <v>0</v>
      </c>
      <c r="AW704">
        <v>2</v>
      </c>
      <c r="AX704">
        <v>55932654</v>
      </c>
      <c r="AY704">
        <v>1</v>
      </c>
      <c r="AZ704">
        <v>0</v>
      </c>
      <c r="BA704">
        <v>806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V704">
        <v>0</v>
      </c>
      <c r="CW704">
        <f>ROUND(Y704*Source!I467*DO704,9)</f>
        <v>0.22716</v>
      </c>
      <c r="CX704">
        <f>ROUND(Y704*Source!I467,9)</f>
        <v>1.7999999999999999E-2</v>
      </c>
      <c r="CY704">
        <f>AB704</f>
        <v>1485.19</v>
      </c>
      <c r="CZ704">
        <f>AF704</f>
        <v>83.1</v>
      </c>
      <c r="DA704">
        <f>AJ704</f>
        <v>17.07</v>
      </c>
      <c r="DB704">
        <f>ROUND((ROUND(AT704*CZ704,2)*1.2),6)</f>
        <v>0.996</v>
      </c>
      <c r="DC704">
        <f>ROUND((ROUND(AT704*AG704,2)*1.2),6)</f>
        <v>0.156</v>
      </c>
      <c r="DD704" t="s">
        <v>3</v>
      </c>
      <c r="DE704" t="s">
        <v>3</v>
      </c>
      <c r="DF704">
        <f t="shared" si="325"/>
        <v>0</v>
      </c>
      <c r="DG704">
        <f>ROUND(ROUND(AF704*AJ704,2)*CX704,2)</f>
        <v>25.53</v>
      </c>
      <c r="DH704">
        <f>ROUND(ROUND(AG704*AK704,2)*CX704,2)</f>
        <v>12.8</v>
      </c>
      <c r="DI704">
        <f t="shared" si="302"/>
        <v>0</v>
      </c>
      <c r="DJ704">
        <f>DG704</f>
        <v>25.53</v>
      </c>
      <c r="DK704">
        <v>0</v>
      </c>
      <c r="DL704" t="s">
        <v>658</v>
      </c>
      <c r="DM704">
        <v>0</v>
      </c>
      <c r="DN704" t="s">
        <v>653</v>
      </c>
      <c r="DO704">
        <v>12.62</v>
      </c>
    </row>
    <row r="705" spans="1:119" x14ac:dyDescent="0.2">
      <c r="A705">
        <f>ROW(Source!A467)</f>
        <v>467</v>
      </c>
      <c r="B705">
        <v>55929115</v>
      </c>
      <c r="C705">
        <v>55932652</v>
      </c>
      <c r="D705">
        <v>55490270</v>
      </c>
      <c r="E705">
        <v>1</v>
      </c>
      <c r="F705">
        <v>1</v>
      </c>
      <c r="G705">
        <v>1081</v>
      </c>
      <c r="H705">
        <v>2</v>
      </c>
      <c r="I705" t="s">
        <v>744</v>
      </c>
      <c r="J705" t="s">
        <v>745</v>
      </c>
      <c r="K705" t="s">
        <v>746</v>
      </c>
      <c r="L705">
        <v>1368</v>
      </c>
      <c r="N705">
        <v>1011</v>
      </c>
      <c r="O705" t="s">
        <v>657</v>
      </c>
      <c r="P705" t="s">
        <v>657</v>
      </c>
      <c r="Q705">
        <v>1</v>
      </c>
      <c r="W705">
        <v>0</v>
      </c>
      <c r="X705">
        <v>-1412866184</v>
      </c>
      <c r="Y705">
        <f>(AT705*1.2)</f>
        <v>0.156</v>
      </c>
      <c r="AA705">
        <v>0</v>
      </c>
      <c r="AB705">
        <v>4.32</v>
      </c>
      <c r="AC705">
        <v>0</v>
      </c>
      <c r="AD705">
        <v>0</v>
      </c>
      <c r="AE705">
        <v>0</v>
      </c>
      <c r="AF705">
        <v>0.42</v>
      </c>
      <c r="AG705">
        <v>0</v>
      </c>
      <c r="AH705">
        <v>0</v>
      </c>
      <c r="AI705">
        <v>1</v>
      </c>
      <c r="AJ705">
        <v>9.83</v>
      </c>
      <c r="AK705">
        <v>1</v>
      </c>
      <c r="AL705">
        <v>1</v>
      </c>
      <c r="AM705">
        <v>2</v>
      </c>
      <c r="AN705">
        <v>0</v>
      </c>
      <c r="AO705">
        <v>1</v>
      </c>
      <c r="AP705">
        <v>1</v>
      </c>
      <c r="AQ705">
        <v>0</v>
      </c>
      <c r="AR705">
        <v>0</v>
      </c>
      <c r="AS705" t="s">
        <v>3</v>
      </c>
      <c r="AT705">
        <v>0.13</v>
      </c>
      <c r="AU705" t="s">
        <v>63</v>
      </c>
      <c r="AV705">
        <v>0</v>
      </c>
      <c r="AW705">
        <v>2</v>
      </c>
      <c r="AX705">
        <v>55932655</v>
      </c>
      <c r="AY705">
        <v>1</v>
      </c>
      <c r="AZ705">
        <v>0</v>
      </c>
      <c r="BA705">
        <v>807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V705">
        <v>0</v>
      </c>
      <c r="CW705">
        <f>ROUND(Y705*Source!I467*DO705,9)</f>
        <v>0</v>
      </c>
      <c r="CX705">
        <f>ROUND(Y705*Source!I467,9)</f>
        <v>0.23400000000000001</v>
      </c>
      <c r="CY705">
        <f>AB705</f>
        <v>4.32</v>
      </c>
      <c r="CZ705">
        <f>AF705</f>
        <v>0.42</v>
      </c>
      <c r="DA705">
        <f>AJ705</f>
        <v>9.83</v>
      </c>
      <c r="DB705">
        <f>ROUND((ROUND(AT705*CZ705,2)*1.2),6)</f>
        <v>0.06</v>
      </c>
      <c r="DC705">
        <f>ROUND((ROUND(AT705*AG705,2)*1.2),6)</f>
        <v>0</v>
      </c>
      <c r="DD705" t="s">
        <v>3</v>
      </c>
      <c r="DE705" t="s">
        <v>3</v>
      </c>
      <c r="DF705">
        <f t="shared" si="325"/>
        <v>0</v>
      </c>
      <c r="DG705">
        <f>ROUND(ROUND(AF705*AJ705,2)*CX705,2)</f>
        <v>0.97</v>
      </c>
      <c r="DH705">
        <f>ROUND(ROUND(AG705,2)*CX705,2)</f>
        <v>0</v>
      </c>
      <c r="DI705">
        <f t="shared" ref="DI705:DI712" si="330">ROUND(ROUND(AH705,2)*CX705,2)</f>
        <v>0</v>
      </c>
      <c r="DJ705">
        <f>DG705</f>
        <v>0.97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">
      <c r="A706">
        <f>ROW(Source!A467)</f>
        <v>467</v>
      </c>
      <c r="B706">
        <v>55929115</v>
      </c>
      <c r="C706">
        <v>55932652</v>
      </c>
      <c r="D706">
        <v>55489510</v>
      </c>
      <c r="E706">
        <v>1</v>
      </c>
      <c r="F706">
        <v>1</v>
      </c>
      <c r="G706">
        <v>1081</v>
      </c>
      <c r="H706">
        <v>2</v>
      </c>
      <c r="I706" t="s">
        <v>747</v>
      </c>
      <c r="J706" t="s">
        <v>748</v>
      </c>
      <c r="K706" t="s">
        <v>749</v>
      </c>
      <c r="L706">
        <v>1368</v>
      </c>
      <c r="N706">
        <v>1011</v>
      </c>
      <c r="O706" t="s">
        <v>657</v>
      </c>
      <c r="P706" t="s">
        <v>657</v>
      </c>
      <c r="Q706">
        <v>1</v>
      </c>
      <c r="W706">
        <v>0</v>
      </c>
      <c r="X706">
        <v>1364481760</v>
      </c>
      <c r="Y706">
        <f>(AT706*1.2)</f>
        <v>1.2E-2</v>
      </c>
      <c r="AA706">
        <v>0</v>
      </c>
      <c r="AB706">
        <v>1271.44</v>
      </c>
      <c r="AC706">
        <v>744.56</v>
      </c>
      <c r="AD706">
        <v>0</v>
      </c>
      <c r="AE706">
        <v>0</v>
      </c>
      <c r="AF706">
        <v>53.9</v>
      </c>
      <c r="AG706">
        <v>12.62</v>
      </c>
      <c r="AH706">
        <v>0</v>
      </c>
      <c r="AI706">
        <v>1</v>
      </c>
      <c r="AJ706">
        <v>22.53</v>
      </c>
      <c r="AK706">
        <v>56.35</v>
      </c>
      <c r="AL706">
        <v>1</v>
      </c>
      <c r="AM706">
        <v>2</v>
      </c>
      <c r="AN706">
        <v>0</v>
      </c>
      <c r="AO706">
        <v>1</v>
      </c>
      <c r="AP706">
        <v>1</v>
      </c>
      <c r="AQ706">
        <v>0</v>
      </c>
      <c r="AR706">
        <v>0</v>
      </c>
      <c r="AS706" t="s">
        <v>3</v>
      </c>
      <c r="AT706">
        <v>0.01</v>
      </c>
      <c r="AU706" t="s">
        <v>63</v>
      </c>
      <c r="AV706">
        <v>0</v>
      </c>
      <c r="AW706">
        <v>2</v>
      </c>
      <c r="AX706">
        <v>55932656</v>
      </c>
      <c r="AY706">
        <v>1</v>
      </c>
      <c r="AZ706">
        <v>0</v>
      </c>
      <c r="BA706">
        <v>808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f>ROUND(Y706*Source!I467*DO706,9)</f>
        <v>0.22716</v>
      </c>
      <c r="CX706">
        <f>ROUND(Y706*Source!I467,9)</f>
        <v>1.7999999999999999E-2</v>
      </c>
      <c r="CY706">
        <f>AB706</f>
        <v>1271.44</v>
      </c>
      <c r="CZ706">
        <f>AF706</f>
        <v>53.9</v>
      </c>
      <c r="DA706">
        <f>AJ706</f>
        <v>22.53</v>
      </c>
      <c r="DB706">
        <f>ROUND((ROUND(AT706*CZ706,2)*1.2),6)</f>
        <v>0.64800000000000002</v>
      </c>
      <c r="DC706">
        <f>ROUND((ROUND(AT706*AG706,2)*1.2),6)</f>
        <v>0.156</v>
      </c>
      <c r="DD706" t="s">
        <v>3</v>
      </c>
      <c r="DE706" t="s">
        <v>3</v>
      </c>
      <c r="DF706">
        <f t="shared" si="325"/>
        <v>0</v>
      </c>
      <c r="DG706">
        <f>ROUND(ROUND(AF706*AJ706,2)*CX706,2)</f>
        <v>21.86</v>
      </c>
      <c r="DH706">
        <f>ROUND(ROUND(AG706*AK706,2)*CX706,2)</f>
        <v>12.8</v>
      </c>
      <c r="DI706">
        <f t="shared" si="330"/>
        <v>0</v>
      </c>
      <c r="DJ706">
        <f>DG706</f>
        <v>21.86</v>
      </c>
      <c r="DK706">
        <v>0</v>
      </c>
      <c r="DL706" t="s">
        <v>658</v>
      </c>
      <c r="DM706">
        <v>0</v>
      </c>
      <c r="DN706" t="s">
        <v>653</v>
      </c>
      <c r="DO706">
        <v>12.62</v>
      </c>
    </row>
    <row r="707" spans="1:119" x14ac:dyDescent="0.2">
      <c r="A707">
        <f>ROW(Source!A467)</f>
        <v>467</v>
      </c>
      <c r="B707">
        <v>55929115</v>
      </c>
      <c r="C707">
        <v>55932652</v>
      </c>
      <c r="D707">
        <v>55459234</v>
      </c>
      <c r="E707">
        <v>1</v>
      </c>
      <c r="F707">
        <v>1</v>
      </c>
      <c r="G707">
        <v>1081</v>
      </c>
      <c r="H707">
        <v>3</v>
      </c>
      <c r="I707" t="s">
        <v>706</v>
      </c>
      <c r="J707" t="s">
        <v>707</v>
      </c>
      <c r="K707" t="s">
        <v>708</v>
      </c>
      <c r="L707">
        <v>1346</v>
      </c>
      <c r="N707">
        <v>1009</v>
      </c>
      <c r="O707" t="s">
        <v>175</v>
      </c>
      <c r="P707" t="s">
        <v>175</v>
      </c>
      <c r="Q707">
        <v>1</v>
      </c>
      <c r="W707">
        <v>0</v>
      </c>
      <c r="X707">
        <v>1343467368</v>
      </c>
      <c r="Y707">
        <f>(AT707*1)</f>
        <v>1E-3</v>
      </c>
      <c r="AA707">
        <v>23.6</v>
      </c>
      <c r="AB707">
        <v>0</v>
      </c>
      <c r="AC707">
        <v>0</v>
      </c>
      <c r="AD707">
        <v>0</v>
      </c>
      <c r="AE707">
        <v>1.61</v>
      </c>
      <c r="AF707">
        <v>0</v>
      </c>
      <c r="AG707">
        <v>0</v>
      </c>
      <c r="AH707">
        <v>0</v>
      </c>
      <c r="AI707">
        <v>14.66</v>
      </c>
      <c r="AJ707">
        <v>1</v>
      </c>
      <c r="AK707">
        <v>1</v>
      </c>
      <c r="AL707">
        <v>1</v>
      </c>
      <c r="AM707">
        <v>2</v>
      </c>
      <c r="AN707">
        <v>0</v>
      </c>
      <c r="AO707">
        <v>1</v>
      </c>
      <c r="AP707">
        <v>1</v>
      </c>
      <c r="AQ707">
        <v>0</v>
      </c>
      <c r="AR707">
        <v>0</v>
      </c>
      <c r="AS707" t="s">
        <v>3</v>
      </c>
      <c r="AT707">
        <v>1E-3</v>
      </c>
      <c r="AU707" t="s">
        <v>62</v>
      </c>
      <c r="AV707">
        <v>0</v>
      </c>
      <c r="AW707">
        <v>2</v>
      </c>
      <c r="AX707">
        <v>55932657</v>
      </c>
      <c r="AY707">
        <v>1</v>
      </c>
      <c r="AZ707">
        <v>0</v>
      </c>
      <c r="BA707">
        <v>809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V707">
        <v>0</v>
      </c>
      <c r="CW707">
        <v>0</v>
      </c>
      <c r="CX707">
        <f>ROUND(Y707*Source!I467,9)</f>
        <v>1.5E-3</v>
      </c>
      <c r="CY707">
        <f t="shared" ref="CY707:CY712" si="331">AA707</f>
        <v>23.6</v>
      </c>
      <c r="CZ707">
        <f t="shared" ref="CZ707:CZ712" si="332">AE707</f>
        <v>1.61</v>
      </c>
      <c r="DA707">
        <f t="shared" ref="DA707:DA712" si="333">AI707</f>
        <v>14.66</v>
      </c>
      <c r="DB707">
        <f>ROUND((ROUND(AT707*CZ707,2)*1),6)</f>
        <v>0</v>
      </c>
      <c r="DC707">
        <f>ROUND((ROUND(AT707*AG707,2)*1),6)</f>
        <v>0</v>
      </c>
      <c r="DD707" t="s">
        <v>3</v>
      </c>
      <c r="DE707" t="s">
        <v>3</v>
      </c>
      <c r="DF707">
        <f t="shared" ref="DF707:DF712" si="334">ROUND(ROUND(AE707*AI707,2)*CX707,2)</f>
        <v>0.04</v>
      </c>
      <c r="DG707">
        <f t="shared" ref="DG707:DG712" si="335">ROUND(ROUND(AF707,2)*CX707,2)</f>
        <v>0</v>
      </c>
      <c r="DH707">
        <f t="shared" ref="DH707:DH712" si="336">ROUND(ROUND(AG707,2)*CX707,2)</f>
        <v>0</v>
      </c>
      <c r="DI707">
        <f t="shared" si="330"/>
        <v>0</v>
      </c>
      <c r="DJ707">
        <f t="shared" ref="DJ707:DJ712" si="337">DF707</f>
        <v>0.04</v>
      </c>
      <c r="DK707">
        <v>0</v>
      </c>
      <c r="DL707" t="s">
        <v>3</v>
      </c>
      <c r="DM707">
        <v>0</v>
      </c>
      <c r="DN707" t="s">
        <v>3</v>
      </c>
      <c r="DO707">
        <v>0</v>
      </c>
    </row>
    <row r="708" spans="1:119" x14ac:dyDescent="0.2">
      <c r="A708">
        <f>ROW(Source!A467)</f>
        <v>467</v>
      </c>
      <c r="B708">
        <v>55929115</v>
      </c>
      <c r="C708">
        <v>55932652</v>
      </c>
      <c r="D708">
        <v>55466001</v>
      </c>
      <c r="E708">
        <v>1</v>
      </c>
      <c r="F708">
        <v>1</v>
      </c>
      <c r="G708">
        <v>1081</v>
      </c>
      <c r="H708">
        <v>3</v>
      </c>
      <c r="I708" t="s">
        <v>568</v>
      </c>
      <c r="J708" t="s">
        <v>570</v>
      </c>
      <c r="K708" t="s">
        <v>569</v>
      </c>
      <c r="L708">
        <v>1348</v>
      </c>
      <c r="N708">
        <v>1009</v>
      </c>
      <c r="O708" t="s">
        <v>538</v>
      </c>
      <c r="P708" t="s">
        <v>538</v>
      </c>
      <c r="Q708">
        <v>1000</v>
      </c>
      <c r="W708">
        <v>0</v>
      </c>
      <c r="X708">
        <v>-1473174696</v>
      </c>
      <c r="Y708">
        <f>(AT708*1)</f>
        <v>2.3500000000000001E-3</v>
      </c>
      <c r="AA708">
        <v>165755.68</v>
      </c>
      <c r="AB708">
        <v>0</v>
      </c>
      <c r="AC708">
        <v>0</v>
      </c>
      <c r="AD708">
        <v>0</v>
      </c>
      <c r="AE708">
        <v>33827.69</v>
      </c>
      <c r="AF708">
        <v>0</v>
      </c>
      <c r="AG708">
        <v>0</v>
      </c>
      <c r="AH708">
        <v>0</v>
      </c>
      <c r="AI708">
        <v>4.9000000000000004</v>
      </c>
      <c r="AJ708">
        <v>1</v>
      </c>
      <c r="AK708">
        <v>1</v>
      </c>
      <c r="AL708">
        <v>1</v>
      </c>
      <c r="AM708">
        <v>0</v>
      </c>
      <c r="AN708">
        <v>0</v>
      </c>
      <c r="AO708">
        <v>0</v>
      </c>
      <c r="AP708">
        <v>1</v>
      </c>
      <c r="AQ708">
        <v>0</v>
      </c>
      <c r="AR708">
        <v>0</v>
      </c>
      <c r="AS708" t="s">
        <v>3</v>
      </c>
      <c r="AT708">
        <v>2.3500000000000001E-3</v>
      </c>
      <c r="AU708" t="s">
        <v>62</v>
      </c>
      <c r="AV708">
        <v>0</v>
      </c>
      <c r="AW708">
        <v>1</v>
      </c>
      <c r="AX708">
        <v>-1</v>
      </c>
      <c r="AY708">
        <v>0</v>
      </c>
      <c r="AZ708">
        <v>0</v>
      </c>
      <c r="BA708" t="s">
        <v>3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V708">
        <v>0</v>
      </c>
      <c r="CW708">
        <v>0</v>
      </c>
      <c r="CX708">
        <f>ROUND(Y708*Source!I467,9)</f>
        <v>3.5249999999999999E-3</v>
      </c>
      <c r="CY708">
        <f t="shared" si="331"/>
        <v>165755.68</v>
      </c>
      <c r="CZ708">
        <f t="shared" si="332"/>
        <v>33827.69</v>
      </c>
      <c r="DA708">
        <f t="shared" si="333"/>
        <v>4.9000000000000004</v>
      </c>
      <c r="DB708">
        <f>ROUND((ROUND(AT708*CZ708,2)*1),6)</f>
        <v>79.5</v>
      </c>
      <c r="DC708">
        <f>ROUND((ROUND(AT708*AG708,2)*1),6)</f>
        <v>0</v>
      </c>
      <c r="DD708" t="s">
        <v>3</v>
      </c>
      <c r="DE708" t="s">
        <v>3</v>
      </c>
      <c r="DF708">
        <f t="shared" si="334"/>
        <v>584.29</v>
      </c>
      <c r="DG708">
        <f t="shared" si="335"/>
        <v>0</v>
      </c>
      <c r="DH708">
        <f t="shared" si="336"/>
        <v>0</v>
      </c>
      <c r="DI708">
        <f t="shared" si="330"/>
        <v>0</v>
      </c>
      <c r="DJ708">
        <f t="shared" si="337"/>
        <v>584.29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">
      <c r="A709">
        <f>ROW(Source!A467)</f>
        <v>467</v>
      </c>
      <c r="B709">
        <v>55929115</v>
      </c>
      <c r="C709">
        <v>55932652</v>
      </c>
      <c r="D709">
        <v>55466158</v>
      </c>
      <c r="E709">
        <v>1</v>
      </c>
      <c r="F709">
        <v>1</v>
      </c>
      <c r="G709">
        <v>1081</v>
      </c>
      <c r="H709">
        <v>3</v>
      </c>
      <c r="I709" t="s">
        <v>750</v>
      </c>
      <c r="J709" t="s">
        <v>751</v>
      </c>
      <c r="K709" t="s">
        <v>752</v>
      </c>
      <c r="L709">
        <v>1354</v>
      </c>
      <c r="N709">
        <v>1010</v>
      </c>
      <c r="O709" t="s">
        <v>268</v>
      </c>
      <c r="P709" t="s">
        <v>268</v>
      </c>
      <c r="Q709">
        <v>1</v>
      </c>
      <c r="W709">
        <v>0</v>
      </c>
      <c r="X709">
        <v>-400075818</v>
      </c>
      <c r="Y709">
        <f>(AT709*1)</f>
        <v>4.2000000000000003E-2</v>
      </c>
      <c r="AA709">
        <v>566.61</v>
      </c>
      <c r="AB709">
        <v>0</v>
      </c>
      <c r="AC709">
        <v>0</v>
      </c>
      <c r="AD709">
        <v>0</v>
      </c>
      <c r="AE709">
        <v>48.47</v>
      </c>
      <c r="AF709">
        <v>0</v>
      </c>
      <c r="AG709">
        <v>0</v>
      </c>
      <c r="AH709">
        <v>0</v>
      </c>
      <c r="AI709">
        <v>11.69</v>
      </c>
      <c r="AJ709">
        <v>1</v>
      </c>
      <c r="AK709">
        <v>1</v>
      </c>
      <c r="AL709">
        <v>1</v>
      </c>
      <c r="AM709">
        <v>2</v>
      </c>
      <c r="AN709">
        <v>0</v>
      </c>
      <c r="AO709">
        <v>1</v>
      </c>
      <c r="AP709">
        <v>1</v>
      </c>
      <c r="AQ709">
        <v>0</v>
      </c>
      <c r="AR709">
        <v>0</v>
      </c>
      <c r="AS709" t="s">
        <v>3</v>
      </c>
      <c r="AT709">
        <v>4.2000000000000003E-2</v>
      </c>
      <c r="AU709" t="s">
        <v>62</v>
      </c>
      <c r="AV709">
        <v>0</v>
      </c>
      <c r="AW709">
        <v>2</v>
      </c>
      <c r="AX709">
        <v>55932658</v>
      </c>
      <c r="AY709">
        <v>1</v>
      </c>
      <c r="AZ709">
        <v>0</v>
      </c>
      <c r="BA709">
        <v>810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V709">
        <v>0</v>
      </c>
      <c r="CW709">
        <v>0</v>
      </c>
      <c r="CX709">
        <f>ROUND(Y709*Source!I467,9)</f>
        <v>6.3E-2</v>
      </c>
      <c r="CY709">
        <f t="shared" si="331"/>
        <v>566.61</v>
      </c>
      <c r="CZ709">
        <f t="shared" si="332"/>
        <v>48.47</v>
      </c>
      <c r="DA709">
        <f t="shared" si="333"/>
        <v>11.69</v>
      </c>
      <c r="DB709">
        <f>ROUND((ROUND(AT709*CZ709,2)*1),6)</f>
        <v>2.04</v>
      </c>
      <c r="DC709">
        <f>ROUND((ROUND(AT709*AG709,2)*1),6)</f>
        <v>0</v>
      </c>
      <c r="DD709" t="s">
        <v>3</v>
      </c>
      <c r="DE709" t="s">
        <v>3</v>
      </c>
      <c r="DF709">
        <f t="shared" si="334"/>
        <v>35.700000000000003</v>
      </c>
      <c r="DG709">
        <f t="shared" si="335"/>
        <v>0</v>
      </c>
      <c r="DH709">
        <f t="shared" si="336"/>
        <v>0</v>
      </c>
      <c r="DI709">
        <f t="shared" si="330"/>
        <v>0</v>
      </c>
      <c r="DJ709">
        <f t="shared" si="337"/>
        <v>35.700000000000003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">
      <c r="A710">
        <f>ROW(Source!A467)</f>
        <v>467</v>
      </c>
      <c r="B710">
        <v>55929115</v>
      </c>
      <c r="C710">
        <v>55932652</v>
      </c>
      <c r="D710">
        <v>55459835</v>
      </c>
      <c r="E710">
        <v>1</v>
      </c>
      <c r="F710">
        <v>1</v>
      </c>
      <c r="G710">
        <v>1081</v>
      </c>
      <c r="H710">
        <v>3</v>
      </c>
      <c r="I710" t="s">
        <v>753</v>
      </c>
      <c r="J710" t="s">
        <v>754</v>
      </c>
      <c r="K710" t="s">
        <v>755</v>
      </c>
      <c r="L710">
        <v>1348</v>
      </c>
      <c r="N710">
        <v>1009</v>
      </c>
      <c r="O710" t="s">
        <v>538</v>
      </c>
      <c r="P710" t="s">
        <v>538</v>
      </c>
      <c r="Q710">
        <v>1000</v>
      </c>
      <c r="W710">
        <v>0</v>
      </c>
      <c r="X710">
        <v>-1860917919</v>
      </c>
      <c r="Y710">
        <f>(AT710*1)</f>
        <v>1.9999999999999999E-6</v>
      </c>
      <c r="AA710">
        <v>56975.05</v>
      </c>
      <c r="AB710">
        <v>0</v>
      </c>
      <c r="AC710">
        <v>0</v>
      </c>
      <c r="AD710">
        <v>0</v>
      </c>
      <c r="AE710">
        <v>12521.99</v>
      </c>
      <c r="AF710">
        <v>0</v>
      </c>
      <c r="AG710">
        <v>0</v>
      </c>
      <c r="AH710">
        <v>0</v>
      </c>
      <c r="AI710">
        <v>4.55</v>
      </c>
      <c r="AJ710">
        <v>1</v>
      </c>
      <c r="AK710">
        <v>1</v>
      </c>
      <c r="AL710">
        <v>1</v>
      </c>
      <c r="AM710">
        <v>2</v>
      </c>
      <c r="AN710">
        <v>0</v>
      </c>
      <c r="AO710">
        <v>1</v>
      </c>
      <c r="AP710">
        <v>1</v>
      </c>
      <c r="AQ710">
        <v>0</v>
      </c>
      <c r="AR710">
        <v>0</v>
      </c>
      <c r="AS710" t="s">
        <v>3</v>
      </c>
      <c r="AT710">
        <v>1.9999999999999999E-6</v>
      </c>
      <c r="AU710" t="s">
        <v>62</v>
      </c>
      <c r="AV710">
        <v>0</v>
      </c>
      <c r="AW710">
        <v>2</v>
      </c>
      <c r="AX710">
        <v>55932659</v>
      </c>
      <c r="AY710">
        <v>1</v>
      </c>
      <c r="AZ710">
        <v>0</v>
      </c>
      <c r="BA710">
        <v>811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V710">
        <v>0</v>
      </c>
      <c r="CW710">
        <v>0</v>
      </c>
      <c r="CX710">
        <f>ROUND(Y710*Source!I467,9)</f>
        <v>3.0000000000000001E-6</v>
      </c>
      <c r="CY710">
        <f t="shared" si="331"/>
        <v>56975.05</v>
      </c>
      <c r="CZ710">
        <f t="shared" si="332"/>
        <v>12521.99</v>
      </c>
      <c r="DA710">
        <f t="shared" si="333"/>
        <v>4.55</v>
      </c>
      <c r="DB710">
        <f>ROUND((ROUND(AT710*CZ710,2)*1),6)</f>
        <v>0.03</v>
      </c>
      <c r="DC710">
        <f>ROUND((ROUND(AT710*AG710,2)*1),6)</f>
        <v>0</v>
      </c>
      <c r="DD710" t="s">
        <v>3</v>
      </c>
      <c r="DE710" t="s">
        <v>3</v>
      </c>
      <c r="DF710">
        <f t="shared" si="334"/>
        <v>0.17</v>
      </c>
      <c r="DG710">
        <f t="shared" si="335"/>
        <v>0</v>
      </c>
      <c r="DH710">
        <f t="shared" si="336"/>
        <v>0</v>
      </c>
      <c r="DI710">
        <f t="shared" si="330"/>
        <v>0</v>
      </c>
      <c r="DJ710">
        <f t="shared" si="337"/>
        <v>0.17</v>
      </c>
      <c r="DK710">
        <v>0</v>
      </c>
      <c r="DL710" t="s">
        <v>3</v>
      </c>
      <c r="DM710">
        <v>0</v>
      </c>
      <c r="DN710" t="s">
        <v>3</v>
      </c>
      <c r="DO710">
        <v>0</v>
      </c>
    </row>
    <row r="711" spans="1:119" x14ac:dyDescent="0.2">
      <c r="A711">
        <f>ROW(Source!A467)</f>
        <v>467</v>
      </c>
      <c r="B711">
        <v>55929115</v>
      </c>
      <c r="C711">
        <v>55932652</v>
      </c>
      <c r="D711">
        <v>55482336</v>
      </c>
      <c r="E711">
        <v>1</v>
      </c>
      <c r="F711">
        <v>1</v>
      </c>
      <c r="G711">
        <v>1081</v>
      </c>
      <c r="H711">
        <v>3</v>
      </c>
      <c r="I711" t="s">
        <v>629</v>
      </c>
      <c r="J711" t="s">
        <v>631</v>
      </c>
      <c r="K711" t="s">
        <v>630</v>
      </c>
      <c r="L711">
        <v>1354</v>
      </c>
      <c r="N711">
        <v>1010</v>
      </c>
      <c r="O711" t="s">
        <v>268</v>
      </c>
      <c r="P711" t="s">
        <v>268</v>
      </c>
      <c r="Q711">
        <v>1</v>
      </c>
      <c r="W711">
        <v>0</v>
      </c>
      <c r="X711">
        <v>538179604</v>
      </c>
      <c r="Y711">
        <f>AT711</f>
        <v>34</v>
      </c>
      <c r="AA711">
        <v>721.9</v>
      </c>
      <c r="AB711">
        <v>0</v>
      </c>
      <c r="AC711">
        <v>0</v>
      </c>
      <c r="AD711">
        <v>0</v>
      </c>
      <c r="AE711">
        <v>76.150000000000006</v>
      </c>
      <c r="AF711">
        <v>0</v>
      </c>
      <c r="AG711">
        <v>0</v>
      </c>
      <c r="AH711">
        <v>0</v>
      </c>
      <c r="AI711">
        <v>9.48</v>
      </c>
      <c r="AJ711">
        <v>1</v>
      </c>
      <c r="AK711">
        <v>1</v>
      </c>
      <c r="AL711">
        <v>1</v>
      </c>
      <c r="AM711">
        <v>0</v>
      </c>
      <c r="AN711">
        <v>0</v>
      </c>
      <c r="AO711">
        <v>0</v>
      </c>
      <c r="AP711">
        <v>1</v>
      </c>
      <c r="AQ711">
        <v>0</v>
      </c>
      <c r="AR711">
        <v>0</v>
      </c>
      <c r="AS711" t="s">
        <v>3</v>
      </c>
      <c r="AT711">
        <v>34</v>
      </c>
      <c r="AU711" t="s">
        <v>3</v>
      </c>
      <c r="AV711">
        <v>0</v>
      </c>
      <c r="AW711">
        <v>1</v>
      </c>
      <c r="AX711">
        <v>-1</v>
      </c>
      <c r="AY711">
        <v>0</v>
      </c>
      <c r="AZ711">
        <v>0</v>
      </c>
      <c r="BA711" t="s">
        <v>3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V711">
        <v>0</v>
      </c>
      <c r="CW711">
        <v>0</v>
      </c>
      <c r="CX711">
        <f>ROUND(Y711*Source!I467,9)</f>
        <v>51</v>
      </c>
      <c r="CY711">
        <f t="shared" si="331"/>
        <v>721.9</v>
      </c>
      <c r="CZ711">
        <f t="shared" si="332"/>
        <v>76.150000000000006</v>
      </c>
      <c r="DA711">
        <f t="shared" si="333"/>
        <v>9.48</v>
      </c>
      <c r="DB711">
        <f>ROUND(ROUND(AT711*CZ711,2),6)</f>
        <v>2589.1</v>
      </c>
      <c r="DC711">
        <f>ROUND(ROUND(AT711*AG711,2),6)</f>
        <v>0</v>
      </c>
      <c r="DD711" t="s">
        <v>3</v>
      </c>
      <c r="DE711" t="s">
        <v>3</v>
      </c>
      <c r="DF711">
        <f t="shared" si="334"/>
        <v>36816.9</v>
      </c>
      <c r="DG711">
        <f t="shared" si="335"/>
        <v>0</v>
      </c>
      <c r="DH711">
        <f t="shared" si="336"/>
        <v>0</v>
      </c>
      <c r="DI711">
        <f t="shared" si="330"/>
        <v>0</v>
      </c>
      <c r="DJ711">
        <f t="shared" si="337"/>
        <v>36816.9</v>
      </c>
      <c r="DK711">
        <v>0</v>
      </c>
      <c r="DL711" t="s">
        <v>3</v>
      </c>
      <c r="DM711">
        <v>0</v>
      </c>
      <c r="DN711" t="s">
        <v>3</v>
      </c>
      <c r="DO711">
        <v>0</v>
      </c>
    </row>
    <row r="712" spans="1:119" x14ac:dyDescent="0.2">
      <c r="A712">
        <f>ROW(Source!A467)</f>
        <v>467</v>
      </c>
      <c r="B712">
        <v>55929115</v>
      </c>
      <c r="C712">
        <v>55932652</v>
      </c>
      <c r="D712">
        <v>55469222</v>
      </c>
      <c r="E712">
        <v>1</v>
      </c>
      <c r="F712">
        <v>1</v>
      </c>
      <c r="G712">
        <v>1081</v>
      </c>
      <c r="H712">
        <v>3</v>
      </c>
      <c r="I712" t="s">
        <v>756</v>
      </c>
      <c r="J712" t="s">
        <v>757</v>
      </c>
      <c r="K712" t="s">
        <v>758</v>
      </c>
      <c r="L712">
        <v>1354</v>
      </c>
      <c r="N712">
        <v>1010</v>
      </c>
      <c r="O712" t="s">
        <v>268</v>
      </c>
      <c r="P712" t="s">
        <v>268</v>
      </c>
      <c r="Q712">
        <v>1</v>
      </c>
      <c r="W712">
        <v>0</v>
      </c>
      <c r="X712">
        <v>-1452932200</v>
      </c>
      <c r="Y712">
        <f>(AT712*1)</f>
        <v>0.3</v>
      </c>
      <c r="AA712">
        <v>13.39</v>
      </c>
      <c r="AB712">
        <v>0</v>
      </c>
      <c r="AC712">
        <v>0</v>
      </c>
      <c r="AD712">
        <v>0</v>
      </c>
      <c r="AE712">
        <v>4.3600000000000003</v>
      </c>
      <c r="AF712">
        <v>0</v>
      </c>
      <c r="AG712">
        <v>0</v>
      </c>
      <c r="AH712">
        <v>0</v>
      </c>
      <c r="AI712">
        <v>3.07</v>
      </c>
      <c r="AJ712">
        <v>1</v>
      </c>
      <c r="AK712">
        <v>1</v>
      </c>
      <c r="AL712">
        <v>1</v>
      </c>
      <c r="AM712">
        <v>2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0.3</v>
      </c>
      <c r="AU712" t="s">
        <v>62</v>
      </c>
      <c r="AV712">
        <v>0</v>
      </c>
      <c r="AW712">
        <v>2</v>
      </c>
      <c r="AX712">
        <v>55932660</v>
      </c>
      <c r="AY712">
        <v>1</v>
      </c>
      <c r="AZ712">
        <v>0</v>
      </c>
      <c r="BA712">
        <v>812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v>0</v>
      </c>
      <c r="CX712">
        <f>ROUND(Y712*Source!I467,9)</f>
        <v>0.45</v>
      </c>
      <c r="CY712">
        <f t="shared" si="331"/>
        <v>13.39</v>
      </c>
      <c r="CZ712">
        <f t="shared" si="332"/>
        <v>4.3600000000000003</v>
      </c>
      <c r="DA712">
        <f t="shared" si="333"/>
        <v>3.07</v>
      </c>
      <c r="DB712">
        <f>ROUND((ROUND(AT712*CZ712,2)*1),6)</f>
        <v>1.31</v>
      </c>
      <c r="DC712">
        <f>ROUND((ROUND(AT712*AG712,2)*1),6)</f>
        <v>0</v>
      </c>
      <c r="DD712" t="s">
        <v>3</v>
      </c>
      <c r="DE712" t="s">
        <v>3</v>
      </c>
      <c r="DF712">
        <f t="shared" si="334"/>
        <v>6.03</v>
      </c>
      <c r="DG712">
        <f t="shared" si="335"/>
        <v>0</v>
      </c>
      <c r="DH712">
        <f t="shared" si="336"/>
        <v>0</v>
      </c>
      <c r="DI712">
        <f t="shared" si="330"/>
        <v>0</v>
      </c>
      <c r="DJ712">
        <f t="shared" si="337"/>
        <v>6.03</v>
      </c>
      <c r="DK712">
        <v>0</v>
      </c>
      <c r="DL712" t="s">
        <v>3</v>
      </c>
      <c r="DM712">
        <v>0</v>
      </c>
      <c r="DN712" t="s">
        <v>3</v>
      </c>
      <c r="DO7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81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55983719</v>
      </c>
      <c r="C1">
        <v>55983714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651</v>
      </c>
      <c r="J1" t="s">
        <v>3</v>
      </c>
      <c r="K1" t="s">
        <v>652</v>
      </c>
      <c r="L1">
        <v>1191</v>
      </c>
      <c r="N1">
        <v>1013</v>
      </c>
      <c r="O1" t="s">
        <v>653</v>
      </c>
      <c r="P1" t="s">
        <v>653</v>
      </c>
      <c r="Q1">
        <v>1</v>
      </c>
      <c r="X1">
        <v>6.2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25</v>
      </c>
      <c r="AG1">
        <v>2.2319999999999998</v>
      </c>
      <c r="AH1">
        <v>2</v>
      </c>
      <c r="AI1">
        <v>55983715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55983720</v>
      </c>
      <c r="C2">
        <v>55983714</v>
      </c>
      <c r="D2">
        <v>55489513</v>
      </c>
      <c r="E2">
        <v>1</v>
      </c>
      <c r="F2">
        <v>1</v>
      </c>
      <c r="G2">
        <v>1081</v>
      </c>
      <c r="H2">
        <v>2</v>
      </c>
      <c r="I2" t="s">
        <v>654</v>
      </c>
      <c r="J2" t="s">
        <v>655</v>
      </c>
      <c r="K2" t="s">
        <v>656</v>
      </c>
      <c r="L2">
        <v>1368</v>
      </c>
      <c r="N2">
        <v>1011</v>
      </c>
      <c r="O2" t="s">
        <v>657</v>
      </c>
      <c r="P2" t="s">
        <v>657</v>
      </c>
      <c r="Q2">
        <v>1</v>
      </c>
      <c r="X2">
        <v>0.25</v>
      </c>
      <c r="Y2">
        <v>0</v>
      </c>
      <c r="Z2">
        <v>114.83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25</v>
      </c>
      <c r="AG2">
        <v>0.09</v>
      </c>
      <c r="AH2">
        <v>2</v>
      </c>
      <c r="AI2">
        <v>55983716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55983721</v>
      </c>
      <c r="C3">
        <v>55983714</v>
      </c>
      <c r="D3">
        <v>55461719</v>
      </c>
      <c r="E3">
        <v>1</v>
      </c>
      <c r="F3">
        <v>1</v>
      </c>
      <c r="G3">
        <v>1081</v>
      </c>
      <c r="H3">
        <v>3</v>
      </c>
      <c r="I3" t="s">
        <v>659</v>
      </c>
      <c r="J3" t="s">
        <v>660</v>
      </c>
      <c r="K3" t="s">
        <v>661</v>
      </c>
      <c r="L3">
        <v>1348</v>
      </c>
      <c r="N3">
        <v>1009</v>
      </c>
      <c r="O3" t="s">
        <v>538</v>
      </c>
      <c r="P3" t="s">
        <v>538</v>
      </c>
      <c r="Q3">
        <v>1000</v>
      </c>
      <c r="X3">
        <v>1.1000000000000001E-3</v>
      </c>
      <c r="Y3">
        <v>10643.18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24</v>
      </c>
      <c r="AG3">
        <v>0</v>
      </c>
      <c r="AH3">
        <v>2</v>
      </c>
      <c r="AI3">
        <v>55983717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55983722</v>
      </c>
      <c r="C4">
        <v>55983714</v>
      </c>
      <c r="D4">
        <v>55459793</v>
      </c>
      <c r="E4">
        <v>1</v>
      </c>
      <c r="F4">
        <v>1</v>
      </c>
      <c r="G4">
        <v>1081</v>
      </c>
      <c r="H4">
        <v>3</v>
      </c>
      <c r="I4" t="s">
        <v>662</v>
      </c>
      <c r="J4" t="s">
        <v>663</v>
      </c>
      <c r="K4" t="s">
        <v>664</v>
      </c>
      <c r="L4">
        <v>1348</v>
      </c>
      <c r="N4">
        <v>1009</v>
      </c>
      <c r="O4" t="s">
        <v>538</v>
      </c>
      <c r="P4" t="s">
        <v>538</v>
      </c>
      <c r="Q4">
        <v>1000</v>
      </c>
      <c r="X4">
        <v>1.0000000000000001E-5</v>
      </c>
      <c r="Y4">
        <v>64123.05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24</v>
      </c>
      <c r="AG4">
        <v>0</v>
      </c>
      <c r="AH4">
        <v>2</v>
      </c>
      <c r="AI4">
        <v>55983718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55983723</v>
      </c>
      <c r="C5">
        <v>55983714</v>
      </c>
      <c r="D5">
        <v>55448109</v>
      </c>
      <c r="E5">
        <v>1081</v>
      </c>
      <c r="F5">
        <v>1</v>
      </c>
      <c r="G5">
        <v>1081</v>
      </c>
      <c r="H5">
        <v>3</v>
      </c>
      <c r="I5" t="s">
        <v>924</v>
      </c>
      <c r="J5" t="s">
        <v>3</v>
      </c>
      <c r="K5" t="s">
        <v>925</v>
      </c>
      <c r="L5">
        <v>1354</v>
      </c>
      <c r="N5">
        <v>1010</v>
      </c>
      <c r="O5" t="s">
        <v>268</v>
      </c>
      <c r="P5" t="s">
        <v>268</v>
      </c>
      <c r="Q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24</v>
      </c>
      <c r="AG5">
        <v>0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ROW(Source!A29)</f>
        <v>29</v>
      </c>
      <c r="B6">
        <v>55983719</v>
      </c>
      <c r="C6">
        <v>55983714</v>
      </c>
      <c r="D6">
        <v>55424304</v>
      </c>
      <c r="E6">
        <v>1081</v>
      </c>
      <c r="F6">
        <v>1</v>
      </c>
      <c r="G6">
        <v>1081</v>
      </c>
      <c r="H6">
        <v>1</v>
      </c>
      <c r="I6" t="s">
        <v>651</v>
      </c>
      <c r="J6" t="s">
        <v>3</v>
      </c>
      <c r="K6" t="s">
        <v>652</v>
      </c>
      <c r="L6">
        <v>1191</v>
      </c>
      <c r="N6">
        <v>1013</v>
      </c>
      <c r="O6" t="s">
        <v>653</v>
      </c>
      <c r="P6" t="s">
        <v>653</v>
      </c>
      <c r="Q6">
        <v>1</v>
      </c>
      <c r="X6">
        <v>6.2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25</v>
      </c>
      <c r="AG6">
        <v>2.2319999999999998</v>
      </c>
      <c r="AH6">
        <v>2</v>
      </c>
      <c r="AI6">
        <v>55983715</v>
      </c>
      <c r="AJ6">
        <v>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ROW(Source!A29)</f>
        <v>29</v>
      </c>
      <c r="B7">
        <v>55983720</v>
      </c>
      <c r="C7">
        <v>55983714</v>
      </c>
      <c r="D7">
        <v>55489513</v>
      </c>
      <c r="E7">
        <v>1</v>
      </c>
      <c r="F7">
        <v>1</v>
      </c>
      <c r="G7">
        <v>1081</v>
      </c>
      <c r="H7">
        <v>2</v>
      </c>
      <c r="I7" t="s">
        <v>654</v>
      </c>
      <c r="J7" t="s">
        <v>655</v>
      </c>
      <c r="K7" t="s">
        <v>656</v>
      </c>
      <c r="L7">
        <v>1368</v>
      </c>
      <c r="N7">
        <v>1011</v>
      </c>
      <c r="O7" t="s">
        <v>657</v>
      </c>
      <c r="P7" t="s">
        <v>657</v>
      </c>
      <c r="Q7">
        <v>1</v>
      </c>
      <c r="X7">
        <v>0.25</v>
      </c>
      <c r="Y7">
        <v>0</v>
      </c>
      <c r="Z7">
        <v>114.83</v>
      </c>
      <c r="AA7">
        <v>12.62</v>
      </c>
      <c r="AB7">
        <v>0</v>
      </c>
      <c r="AC7">
        <v>0</v>
      </c>
      <c r="AD7">
        <v>1</v>
      </c>
      <c r="AE7">
        <v>0</v>
      </c>
      <c r="AF7" t="s">
        <v>25</v>
      </c>
      <c r="AG7">
        <v>0.09</v>
      </c>
      <c r="AH7">
        <v>2</v>
      </c>
      <c r="AI7">
        <v>55983716</v>
      </c>
      <c r="AJ7">
        <v>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ROW(Source!A29)</f>
        <v>29</v>
      </c>
      <c r="B8">
        <v>55983721</v>
      </c>
      <c r="C8">
        <v>55983714</v>
      </c>
      <c r="D8">
        <v>55461719</v>
      </c>
      <c r="E8">
        <v>1</v>
      </c>
      <c r="F8">
        <v>1</v>
      </c>
      <c r="G8">
        <v>1081</v>
      </c>
      <c r="H8">
        <v>3</v>
      </c>
      <c r="I8" t="s">
        <v>659</v>
      </c>
      <c r="J8" t="s">
        <v>660</v>
      </c>
      <c r="K8" t="s">
        <v>661</v>
      </c>
      <c r="L8">
        <v>1348</v>
      </c>
      <c r="N8">
        <v>1009</v>
      </c>
      <c r="O8" t="s">
        <v>538</v>
      </c>
      <c r="P8" t="s">
        <v>538</v>
      </c>
      <c r="Q8">
        <v>1000</v>
      </c>
      <c r="X8">
        <v>1.1000000000000001E-3</v>
      </c>
      <c r="Y8">
        <v>10643.18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24</v>
      </c>
      <c r="AG8">
        <v>0</v>
      </c>
      <c r="AH8">
        <v>2</v>
      </c>
      <c r="AI8">
        <v>55983717</v>
      </c>
      <c r="AJ8">
        <v>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ROW(Source!A29)</f>
        <v>29</v>
      </c>
      <c r="B9">
        <v>55983722</v>
      </c>
      <c r="C9">
        <v>55983714</v>
      </c>
      <c r="D9">
        <v>55459793</v>
      </c>
      <c r="E9">
        <v>1</v>
      </c>
      <c r="F9">
        <v>1</v>
      </c>
      <c r="G9">
        <v>1081</v>
      </c>
      <c r="H9">
        <v>3</v>
      </c>
      <c r="I9" t="s">
        <v>662</v>
      </c>
      <c r="J9" t="s">
        <v>663</v>
      </c>
      <c r="K9" t="s">
        <v>664</v>
      </c>
      <c r="L9">
        <v>1348</v>
      </c>
      <c r="N9">
        <v>1009</v>
      </c>
      <c r="O9" t="s">
        <v>538</v>
      </c>
      <c r="P9" t="s">
        <v>538</v>
      </c>
      <c r="Q9">
        <v>1000</v>
      </c>
      <c r="X9">
        <v>1.0000000000000001E-5</v>
      </c>
      <c r="Y9">
        <v>64123.05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24</v>
      </c>
      <c r="AG9">
        <v>0</v>
      </c>
      <c r="AH9">
        <v>2</v>
      </c>
      <c r="AI9">
        <v>55983718</v>
      </c>
      <c r="AJ9">
        <v>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ROW(Source!A29)</f>
        <v>29</v>
      </c>
      <c r="B10">
        <v>55983723</v>
      </c>
      <c r="C10">
        <v>55983714</v>
      </c>
      <c r="D10">
        <v>55448109</v>
      </c>
      <c r="E10">
        <v>1081</v>
      </c>
      <c r="F10">
        <v>1</v>
      </c>
      <c r="G10">
        <v>1081</v>
      </c>
      <c r="H10">
        <v>3</v>
      </c>
      <c r="I10" t="s">
        <v>924</v>
      </c>
      <c r="J10" t="s">
        <v>3</v>
      </c>
      <c r="K10" t="s">
        <v>925</v>
      </c>
      <c r="L10">
        <v>1354</v>
      </c>
      <c r="N10">
        <v>1010</v>
      </c>
      <c r="O10" t="s">
        <v>268</v>
      </c>
      <c r="P10" t="s">
        <v>268</v>
      </c>
      <c r="Q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24</v>
      </c>
      <c r="AG10">
        <v>0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ROW(Source!A30)</f>
        <v>30</v>
      </c>
      <c r="B11">
        <v>55983738</v>
      </c>
      <c r="C11">
        <v>55983724</v>
      </c>
      <c r="D11">
        <v>55424304</v>
      </c>
      <c r="E11">
        <v>1081</v>
      </c>
      <c r="F11">
        <v>1</v>
      </c>
      <c r="G11">
        <v>1081</v>
      </c>
      <c r="H11">
        <v>1</v>
      </c>
      <c r="I11" t="s">
        <v>651</v>
      </c>
      <c r="J11" t="s">
        <v>3</v>
      </c>
      <c r="K11" t="s">
        <v>652</v>
      </c>
      <c r="L11">
        <v>1191</v>
      </c>
      <c r="N11">
        <v>1013</v>
      </c>
      <c r="O11" t="s">
        <v>653</v>
      </c>
      <c r="P11" t="s">
        <v>653</v>
      </c>
      <c r="Q11">
        <v>1</v>
      </c>
      <c r="X11">
        <v>9.3000000000000007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25</v>
      </c>
      <c r="AG11">
        <v>3.3479999999999999</v>
      </c>
      <c r="AH11">
        <v>2</v>
      </c>
      <c r="AI11">
        <v>55983725</v>
      </c>
      <c r="AJ11">
        <v>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ROW(Source!A30)</f>
        <v>30</v>
      </c>
      <c r="B12">
        <v>55983739</v>
      </c>
      <c r="C12">
        <v>55983724</v>
      </c>
      <c r="D12">
        <v>55489513</v>
      </c>
      <c r="E12">
        <v>1</v>
      </c>
      <c r="F12">
        <v>1</v>
      </c>
      <c r="G12">
        <v>1081</v>
      </c>
      <c r="H12">
        <v>2</v>
      </c>
      <c r="I12" t="s">
        <v>654</v>
      </c>
      <c r="J12" t="s">
        <v>655</v>
      </c>
      <c r="K12" t="s">
        <v>656</v>
      </c>
      <c r="L12">
        <v>1368</v>
      </c>
      <c r="N12">
        <v>1011</v>
      </c>
      <c r="O12" t="s">
        <v>657</v>
      </c>
      <c r="P12" t="s">
        <v>657</v>
      </c>
      <c r="Q12">
        <v>1</v>
      </c>
      <c r="X12">
        <v>0.4</v>
      </c>
      <c r="Y12">
        <v>0</v>
      </c>
      <c r="Z12">
        <v>114.83</v>
      </c>
      <c r="AA12">
        <v>12.62</v>
      </c>
      <c r="AB12">
        <v>0</v>
      </c>
      <c r="AC12">
        <v>0</v>
      </c>
      <c r="AD12">
        <v>1</v>
      </c>
      <c r="AE12">
        <v>0</v>
      </c>
      <c r="AF12" t="s">
        <v>25</v>
      </c>
      <c r="AG12">
        <v>0.14399999999999999</v>
      </c>
      <c r="AH12">
        <v>2</v>
      </c>
      <c r="AI12">
        <v>55983726</v>
      </c>
      <c r="AJ12">
        <v>10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ROW(Source!A30)</f>
        <v>30</v>
      </c>
      <c r="B13">
        <v>55983740</v>
      </c>
      <c r="C13">
        <v>55983724</v>
      </c>
      <c r="D13">
        <v>55459261</v>
      </c>
      <c r="E13">
        <v>1</v>
      </c>
      <c r="F13">
        <v>1</v>
      </c>
      <c r="G13">
        <v>1081</v>
      </c>
      <c r="H13">
        <v>3</v>
      </c>
      <c r="I13" t="s">
        <v>665</v>
      </c>
      <c r="J13" t="s">
        <v>666</v>
      </c>
      <c r="K13" t="s">
        <v>667</v>
      </c>
      <c r="L13">
        <v>1348</v>
      </c>
      <c r="N13">
        <v>1009</v>
      </c>
      <c r="O13" t="s">
        <v>538</v>
      </c>
      <c r="P13" t="s">
        <v>538</v>
      </c>
      <c r="Q13">
        <v>1000</v>
      </c>
      <c r="X13">
        <v>2.9999999999999997E-4</v>
      </c>
      <c r="Y13">
        <v>1219.68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24</v>
      </c>
      <c r="AG13">
        <v>0</v>
      </c>
      <c r="AH13">
        <v>2</v>
      </c>
      <c r="AI13">
        <v>55983727</v>
      </c>
      <c r="AJ13">
        <v>11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ROW(Source!A30)</f>
        <v>30</v>
      </c>
      <c r="B14">
        <v>55983741</v>
      </c>
      <c r="C14">
        <v>55983724</v>
      </c>
      <c r="D14">
        <v>55461230</v>
      </c>
      <c r="E14">
        <v>1</v>
      </c>
      <c r="F14">
        <v>1</v>
      </c>
      <c r="G14">
        <v>1081</v>
      </c>
      <c r="H14">
        <v>3</v>
      </c>
      <c r="I14" t="s">
        <v>668</v>
      </c>
      <c r="J14" t="s">
        <v>669</v>
      </c>
      <c r="K14" t="s">
        <v>670</v>
      </c>
      <c r="L14">
        <v>1346</v>
      </c>
      <c r="N14">
        <v>1009</v>
      </c>
      <c r="O14" t="s">
        <v>175</v>
      </c>
      <c r="P14" t="s">
        <v>175</v>
      </c>
      <c r="Q14">
        <v>1</v>
      </c>
      <c r="X14">
        <v>0.03</v>
      </c>
      <c r="Y14">
        <v>15.11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24</v>
      </c>
      <c r="AG14">
        <v>0</v>
      </c>
      <c r="AH14">
        <v>2</v>
      </c>
      <c r="AI14">
        <v>55983728</v>
      </c>
      <c r="AJ14">
        <v>12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ROW(Source!A30)</f>
        <v>30</v>
      </c>
      <c r="B15">
        <v>55983742</v>
      </c>
      <c r="C15">
        <v>55983724</v>
      </c>
      <c r="D15">
        <v>55459400</v>
      </c>
      <c r="E15">
        <v>1</v>
      </c>
      <c r="F15">
        <v>1</v>
      </c>
      <c r="G15">
        <v>1081</v>
      </c>
      <c r="H15">
        <v>3</v>
      </c>
      <c r="I15" t="s">
        <v>671</v>
      </c>
      <c r="J15" t="s">
        <v>672</v>
      </c>
      <c r="K15" t="s">
        <v>673</v>
      </c>
      <c r="L15">
        <v>1346</v>
      </c>
      <c r="N15">
        <v>1009</v>
      </c>
      <c r="O15" t="s">
        <v>175</v>
      </c>
      <c r="P15" t="s">
        <v>175</v>
      </c>
      <c r="Q15">
        <v>1</v>
      </c>
      <c r="X15">
        <v>0.01</v>
      </c>
      <c r="Y15">
        <v>16.690000000000001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24</v>
      </c>
      <c r="AG15">
        <v>0</v>
      </c>
      <c r="AH15">
        <v>2</v>
      </c>
      <c r="AI15">
        <v>55983729</v>
      </c>
      <c r="AJ15">
        <v>13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ROW(Source!A30)</f>
        <v>30</v>
      </c>
      <c r="B16">
        <v>55983743</v>
      </c>
      <c r="C16">
        <v>55983724</v>
      </c>
      <c r="D16">
        <v>55459485</v>
      </c>
      <c r="E16">
        <v>1</v>
      </c>
      <c r="F16">
        <v>1</v>
      </c>
      <c r="G16">
        <v>1081</v>
      </c>
      <c r="H16">
        <v>3</v>
      </c>
      <c r="I16" t="s">
        <v>674</v>
      </c>
      <c r="J16" t="s">
        <v>675</v>
      </c>
      <c r="K16" t="s">
        <v>676</v>
      </c>
      <c r="L16">
        <v>1348</v>
      </c>
      <c r="N16">
        <v>1009</v>
      </c>
      <c r="O16" t="s">
        <v>538</v>
      </c>
      <c r="P16" t="s">
        <v>538</v>
      </c>
      <c r="Q16">
        <v>1000</v>
      </c>
      <c r="X16">
        <v>2.0000000000000002E-5</v>
      </c>
      <c r="Y16">
        <v>17722.25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24</v>
      </c>
      <c r="AG16">
        <v>0</v>
      </c>
      <c r="AH16">
        <v>2</v>
      </c>
      <c r="AI16">
        <v>55983730</v>
      </c>
      <c r="AJ16">
        <v>14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ROW(Source!A30)</f>
        <v>30</v>
      </c>
      <c r="B17">
        <v>55983744</v>
      </c>
      <c r="C17">
        <v>55983724</v>
      </c>
      <c r="D17">
        <v>55466000</v>
      </c>
      <c r="E17">
        <v>1</v>
      </c>
      <c r="F17">
        <v>1</v>
      </c>
      <c r="G17">
        <v>1081</v>
      </c>
      <c r="H17">
        <v>3</v>
      </c>
      <c r="I17" t="s">
        <v>677</v>
      </c>
      <c r="J17" t="s">
        <v>678</v>
      </c>
      <c r="K17" t="s">
        <v>679</v>
      </c>
      <c r="L17">
        <v>1355</v>
      </c>
      <c r="N17">
        <v>1010</v>
      </c>
      <c r="O17" t="s">
        <v>60</v>
      </c>
      <c r="P17" t="s">
        <v>60</v>
      </c>
      <c r="Q17">
        <v>100</v>
      </c>
      <c r="X17">
        <v>0.1</v>
      </c>
      <c r="Y17">
        <v>120.19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24</v>
      </c>
      <c r="AG17">
        <v>0</v>
      </c>
      <c r="AH17">
        <v>2</v>
      </c>
      <c r="AI17">
        <v>55983731</v>
      </c>
      <c r="AJ17">
        <v>15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ROW(Source!A30)</f>
        <v>30</v>
      </c>
      <c r="B18">
        <v>55983745</v>
      </c>
      <c r="C18">
        <v>55983724</v>
      </c>
      <c r="D18">
        <v>55459793</v>
      </c>
      <c r="E18">
        <v>1</v>
      </c>
      <c r="F18">
        <v>1</v>
      </c>
      <c r="G18">
        <v>1081</v>
      </c>
      <c r="H18">
        <v>3</v>
      </c>
      <c r="I18" t="s">
        <v>662</v>
      </c>
      <c r="J18" t="s">
        <v>663</v>
      </c>
      <c r="K18" t="s">
        <v>664</v>
      </c>
      <c r="L18">
        <v>1348</v>
      </c>
      <c r="N18">
        <v>1009</v>
      </c>
      <c r="O18" t="s">
        <v>538</v>
      </c>
      <c r="P18" t="s">
        <v>538</v>
      </c>
      <c r="Q18">
        <v>1000</v>
      </c>
      <c r="X18">
        <v>6.0000000000000002E-5</v>
      </c>
      <c r="Y18">
        <v>64123.05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24</v>
      </c>
      <c r="AG18">
        <v>0</v>
      </c>
      <c r="AH18">
        <v>2</v>
      </c>
      <c r="AI18">
        <v>55983732</v>
      </c>
      <c r="AJ18">
        <v>16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ROW(Source!A30)</f>
        <v>30</v>
      </c>
      <c r="B19">
        <v>55983746</v>
      </c>
      <c r="C19">
        <v>55983724</v>
      </c>
      <c r="D19">
        <v>55459801</v>
      </c>
      <c r="E19">
        <v>1</v>
      </c>
      <c r="F19">
        <v>1</v>
      </c>
      <c r="G19">
        <v>1081</v>
      </c>
      <c r="H19">
        <v>3</v>
      </c>
      <c r="I19" t="s">
        <v>680</v>
      </c>
      <c r="J19" t="s">
        <v>681</v>
      </c>
      <c r="K19" t="s">
        <v>682</v>
      </c>
      <c r="L19">
        <v>1348</v>
      </c>
      <c r="N19">
        <v>1009</v>
      </c>
      <c r="O19" t="s">
        <v>538</v>
      </c>
      <c r="P19" t="s">
        <v>538</v>
      </c>
      <c r="Q19">
        <v>1000</v>
      </c>
      <c r="X19">
        <v>1E-4</v>
      </c>
      <c r="Y19">
        <v>81241.14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24</v>
      </c>
      <c r="AG19">
        <v>0</v>
      </c>
      <c r="AH19">
        <v>2</v>
      </c>
      <c r="AI19">
        <v>55983733</v>
      </c>
      <c r="AJ19">
        <v>17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ROW(Source!A30)</f>
        <v>30</v>
      </c>
      <c r="B20">
        <v>55983747</v>
      </c>
      <c r="C20">
        <v>55983724</v>
      </c>
      <c r="D20">
        <v>55482166</v>
      </c>
      <c r="E20">
        <v>1</v>
      </c>
      <c r="F20">
        <v>1</v>
      </c>
      <c r="G20">
        <v>1081</v>
      </c>
      <c r="H20">
        <v>3</v>
      </c>
      <c r="I20" t="s">
        <v>683</v>
      </c>
      <c r="J20" t="s">
        <v>684</v>
      </c>
      <c r="K20" t="s">
        <v>685</v>
      </c>
      <c r="L20">
        <v>1301</v>
      </c>
      <c r="N20">
        <v>1003</v>
      </c>
      <c r="O20" t="s">
        <v>486</v>
      </c>
      <c r="P20" t="s">
        <v>486</v>
      </c>
      <c r="Q20">
        <v>1</v>
      </c>
      <c r="X20">
        <v>5.91</v>
      </c>
      <c r="Y20">
        <v>0.69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24</v>
      </c>
      <c r="AG20">
        <v>0</v>
      </c>
      <c r="AH20">
        <v>2</v>
      </c>
      <c r="AI20">
        <v>55983734</v>
      </c>
      <c r="AJ20">
        <v>18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ROW(Source!A30)</f>
        <v>30</v>
      </c>
      <c r="B21">
        <v>55983748</v>
      </c>
      <c r="C21">
        <v>55983724</v>
      </c>
      <c r="D21">
        <v>55482233</v>
      </c>
      <c r="E21">
        <v>1</v>
      </c>
      <c r="F21">
        <v>1</v>
      </c>
      <c r="G21">
        <v>1081</v>
      </c>
      <c r="H21">
        <v>3</v>
      </c>
      <c r="I21" t="s">
        <v>686</v>
      </c>
      <c r="J21" t="s">
        <v>687</v>
      </c>
      <c r="K21" t="s">
        <v>688</v>
      </c>
      <c r="L21">
        <v>1346</v>
      </c>
      <c r="N21">
        <v>1009</v>
      </c>
      <c r="O21" t="s">
        <v>175</v>
      </c>
      <c r="P21" t="s">
        <v>175</v>
      </c>
      <c r="Q21">
        <v>1</v>
      </c>
      <c r="X21">
        <v>0.02</v>
      </c>
      <c r="Y21">
        <v>493.08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24</v>
      </c>
      <c r="AG21">
        <v>0</v>
      </c>
      <c r="AH21">
        <v>2</v>
      </c>
      <c r="AI21">
        <v>55983735</v>
      </c>
      <c r="AJ21">
        <v>19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ROW(Source!A30)</f>
        <v>30</v>
      </c>
      <c r="B22">
        <v>55983749</v>
      </c>
      <c r="C22">
        <v>55983724</v>
      </c>
      <c r="D22">
        <v>55481799</v>
      </c>
      <c r="E22">
        <v>1</v>
      </c>
      <c r="F22">
        <v>1</v>
      </c>
      <c r="G22">
        <v>1081</v>
      </c>
      <c r="H22">
        <v>3</v>
      </c>
      <c r="I22" t="s">
        <v>689</v>
      </c>
      <c r="J22" t="s">
        <v>690</v>
      </c>
      <c r="K22" t="s">
        <v>691</v>
      </c>
      <c r="L22">
        <v>1355</v>
      </c>
      <c r="N22">
        <v>1010</v>
      </c>
      <c r="O22" t="s">
        <v>60</v>
      </c>
      <c r="P22" t="s">
        <v>60</v>
      </c>
      <c r="Q22">
        <v>100</v>
      </c>
      <c r="X22">
        <v>0.04</v>
      </c>
      <c r="Y22">
        <v>413.16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24</v>
      </c>
      <c r="AG22">
        <v>0</v>
      </c>
      <c r="AH22">
        <v>2</v>
      </c>
      <c r="AI22">
        <v>55983736</v>
      </c>
      <c r="AJ22">
        <v>20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ROW(Source!A30)</f>
        <v>30</v>
      </c>
      <c r="B23">
        <v>55983750</v>
      </c>
      <c r="C23">
        <v>55983724</v>
      </c>
      <c r="D23">
        <v>55416982</v>
      </c>
      <c r="E23">
        <v>1081</v>
      </c>
      <c r="F23">
        <v>1</v>
      </c>
      <c r="G23">
        <v>1081</v>
      </c>
      <c r="H23">
        <v>3</v>
      </c>
      <c r="I23" t="s">
        <v>926</v>
      </c>
      <c r="J23" t="s">
        <v>3</v>
      </c>
      <c r="K23" t="s">
        <v>927</v>
      </c>
      <c r="L23">
        <v>1346</v>
      </c>
      <c r="N23">
        <v>1009</v>
      </c>
      <c r="O23" t="s">
        <v>175</v>
      </c>
      <c r="P23" t="s">
        <v>175</v>
      </c>
      <c r="Q23">
        <v>1</v>
      </c>
      <c r="X23">
        <v>0.3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24</v>
      </c>
      <c r="AG23">
        <v>0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ROW(Source!A30)</f>
        <v>30</v>
      </c>
      <c r="B24">
        <v>55983751</v>
      </c>
      <c r="C24">
        <v>55983724</v>
      </c>
      <c r="D24">
        <v>55433410</v>
      </c>
      <c r="E24">
        <v>1081</v>
      </c>
      <c r="F24">
        <v>1</v>
      </c>
      <c r="G24">
        <v>1081</v>
      </c>
      <c r="H24">
        <v>3</v>
      </c>
      <c r="I24" t="s">
        <v>928</v>
      </c>
      <c r="J24" t="s">
        <v>3</v>
      </c>
      <c r="K24" t="s">
        <v>929</v>
      </c>
      <c r="L24">
        <v>1354</v>
      </c>
      <c r="N24">
        <v>1010</v>
      </c>
      <c r="O24" t="s">
        <v>268</v>
      </c>
      <c r="P24" t="s">
        <v>268</v>
      </c>
      <c r="Q24">
        <v>1</v>
      </c>
      <c r="X24">
        <v>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24</v>
      </c>
      <c r="AG24">
        <v>0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ROW(Source!A30)</f>
        <v>30</v>
      </c>
      <c r="B25">
        <v>55983752</v>
      </c>
      <c r="C25">
        <v>55983724</v>
      </c>
      <c r="D25">
        <v>55448252</v>
      </c>
      <c r="E25">
        <v>1081</v>
      </c>
      <c r="F25">
        <v>1</v>
      </c>
      <c r="G25">
        <v>1081</v>
      </c>
      <c r="H25">
        <v>3</v>
      </c>
      <c r="I25" t="s">
        <v>930</v>
      </c>
      <c r="J25" t="s">
        <v>3</v>
      </c>
      <c r="K25" t="s">
        <v>931</v>
      </c>
      <c r="L25">
        <v>1354</v>
      </c>
      <c r="N25">
        <v>1010</v>
      </c>
      <c r="O25" t="s">
        <v>268</v>
      </c>
      <c r="P25" t="s">
        <v>268</v>
      </c>
      <c r="Q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24</v>
      </c>
      <c r="AG25">
        <v>0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ROW(Source!A30)</f>
        <v>30</v>
      </c>
      <c r="B26">
        <v>55983753</v>
      </c>
      <c r="C26">
        <v>55983724</v>
      </c>
      <c r="D26">
        <v>55424290</v>
      </c>
      <c r="E26">
        <v>1081</v>
      </c>
      <c r="F26">
        <v>1</v>
      </c>
      <c r="G26">
        <v>1081</v>
      </c>
      <c r="H26">
        <v>3</v>
      </c>
      <c r="I26" t="s">
        <v>692</v>
      </c>
      <c r="J26" t="s">
        <v>3</v>
      </c>
      <c r="K26" t="s">
        <v>693</v>
      </c>
      <c r="L26">
        <v>1348</v>
      </c>
      <c r="N26">
        <v>1009</v>
      </c>
      <c r="O26" t="s">
        <v>538</v>
      </c>
      <c r="P26" t="s">
        <v>538</v>
      </c>
      <c r="Q26">
        <v>1000</v>
      </c>
      <c r="X26">
        <v>1E-3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24</v>
      </c>
      <c r="AG26">
        <v>0</v>
      </c>
      <c r="AH26">
        <v>2</v>
      </c>
      <c r="AI26">
        <v>55983737</v>
      </c>
      <c r="AJ26">
        <v>21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ROW(Source!A31)</f>
        <v>31</v>
      </c>
      <c r="B27">
        <v>55983738</v>
      </c>
      <c r="C27">
        <v>55983724</v>
      </c>
      <c r="D27">
        <v>55424304</v>
      </c>
      <c r="E27">
        <v>1081</v>
      </c>
      <c r="F27">
        <v>1</v>
      </c>
      <c r="G27">
        <v>1081</v>
      </c>
      <c r="H27">
        <v>1</v>
      </c>
      <c r="I27" t="s">
        <v>651</v>
      </c>
      <c r="J27" t="s">
        <v>3</v>
      </c>
      <c r="K27" t="s">
        <v>652</v>
      </c>
      <c r="L27">
        <v>1191</v>
      </c>
      <c r="N27">
        <v>1013</v>
      </c>
      <c r="O27" t="s">
        <v>653</v>
      </c>
      <c r="P27" t="s">
        <v>653</v>
      </c>
      <c r="Q27">
        <v>1</v>
      </c>
      <c r="X27">
        <v>9.3000000000000007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 t="s">
        <v>25</v>
      </c>
      <c r="AG27">
        <v>3.3479999999999999</v>
      </c>
      <c r="AH27">
        <v>2</v>
      </c>
      <c r="AI27">
        <v>55983725</v>
      </c>
      <c r="AJ27">
        <v>22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ROW(Source!A31)</f>
        <v>31</v>
      </c>
      <c r="B28">
        <v>55983739</v>
      </c>
      <c r="C28">
        <v>55983724</v>
      </c>
      <c r="D28">
        <v>55489513</v>
      </c>
      <c r="E28">
        <v>1</v>
      </c>
      <c r="F28">
        <v>1</v>
      </c>
      <c r="G28">
        <v>1081</v>
      </c>
      <c r="H28">
        <v>2</v>
      </c>
      <c r="I28" t="s">
        <v>654</v>
      </c>
      <c r="J28" t="s">
        <v>655</v>
      </c>
      <c r="K28" t="s">
        <v>656</v>
      </c>
      <c r="L28">
        <v>1368</v>
      </c>
      <c r="N28">
        <v>1011</v>
      </c>
      <c r="O28" t="s">
        <v>657</v>
      </c>
      <c r="P28" t="s">
        <v>657</v>
      </c>
      <c r="Q28">
        <v>1</v>
      </c>
      <c r="X28">
        <v>0.4</v>
      </c>
      <c r="Y28">
        <v>0</v>
      </c>
      <c r="Z28">
        <v>114.83</v>
      </c>
      <c r="AA28">
        <v>12.62</v>
      </c>
      <c r="AB28">
        <v>0</v>
      </c>
      <c r="AC28">
        <v>0</v>
      </c>
      <c r="AD28">
        <v>1</v>
      </c>
      <c r="AE28">
        <v>0</v>
      </c>
      <c r="AF28" t="s">
        <v>25</v>
      </c>
      <c r="AG28">
        <v>0.14399999999999999</v>
      </c>
      <c r="AH28">
        <v>2</v>
      </c>
      <c r="AI28">
        <v>55983726</v>
      </c>
      <c r="AJ28">
        <v>23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ROW(Source!A31)</f>
        <v>31</v>
      </c>
      <c r="B29">
        <v>55983740</v>
      </c>
      <c r="C29">
        <v>55983724</v>
      </c>
      <c r="D29">
        <v>55459261</v>
      </c>
      <c r="E29">
        <v>1</v>
      </c>
      <c r="F29">
        <v>1</v>
      </c>
      <c r="G29">
        <v>1081</v>
      </c>
      <c r="H29">
        <v>3</v>
      </c>
      <c r="I29" t="s">
        <v>665</v>
      </c>
      <c r="J29" t="s">
        <v>666</v>
      </c>
      <c r="K29" t="s">
        <v>667</v>
      </c>
      <c r="L29">
        <v>1348</v>
      </c>
      <c r="N29">
        <v>1009</v>
      </c>
      <c r="O29" t="s">
        <v>538</v>
      </c>
      <c r="P29" t="s">
        <v>538</v>
      </c>
      <c r="Q29">
        <v>1000</v>
      </c>
      <c r="X29">
        <v>2.9999999999999997E-4</v>
      </c>
      <c r="Y29">
        <v>1219.68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24</v>
      </c>
      <c r="AG29">
        <v>0</v>
      </c>
      <c r="AH29">
        <v>2</v>
      </c>
      <c r="AI29">
        <v>55983727</v>
      </c>
      <c r="AJ29">
        <v>24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ROW(Source!A31)</f>
        <v>31</v>
      </c>
      <c r="B30">
        <v>55983741</v>
      </c>
      <c r="C30">
        <v>55983724</v>
      </c>
      <c r="D30">
        <v>55461230</v>
      </c>
      <c r="E30">
        <v>1</v>
      </c>
      <c r="F30">
        <v>1</v>
      </c>
      <c r="G30">
        <v>1081</v>
      </c>
      <c r="H30">
        <v>3</v>
      </c>
      <c r="I30" t="s">
        <v>668</v>
      </c>
      <c r="J30" t="s">
        <v>669</v>
      </c>
      <c r="K30" t="s">
        <v>670</v>
      </c>
      <c r="L30">
        <v>1346</v>
      </c>
      <c r="N30">
        <v>1009</v>
      </c>
      <c r="O30" t="s">
        <v>175</v>
      </c>
      <c r="P30" t="s">
        <v>175</v>
      </c>
      <c r="Q30">
        <v>1</v>
      </c>
      <c r="X30">
        <v>0.03</v>
      </c>
      <c r="Y30">
        <v>15.11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24</v>
      </c>
      <c r="AG30">
        <v>0</v>
      </c>
      <c r="AH30">
        <v>2</v>
      </c>
      <c r="AI30">
        <v>55983728</v>
      </c>
      <c r="AJ30">
        <v>25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ROW(Source!A31)</f>
        <v>31</v>
      </c>
      <c r="B31">
        <v>55983742</v>
      </c>
      <c r="C31">
        <v>55983724</v>
      </c>
      <c r="D31">
        <v>55459400</v>
      </c>
      <c r="E31">
        <v>1</v>
      </c>
      <c r="F31">
        <v>1</v>
      </c>
      <c r="G31">
        <v>1081</v>
      </c>
      <c r="H31">
        <v>3</v>
      </c>
      <c r="I31" t="s">
        <v>671</v>
      </c>
      <c r="J31" t="s">
        <v>672</v>
      </c>
      <c r="K31" t="s">
        <v>673</v>
      </c>
      <c r="L31">
        <v>1346</v>
      </c>
      <c r="N31">
        <v>1009</v>
      </c>
      <c r="O31" t="s">
        <v>175</v>
      </c>
      <c r="P31" t="s">
        <v>175</v>
      </c>
      <c r="Q31">
        <v>1</v>
      </c>
      <c r="X31">
        <v>0.01</v>
      </c>
      <c r="Y31">
        <v>16.690000000000001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24</v>
      </c>
      <c r="AG31">
        <v>0</v>
      </c>
      <c r="AH31">
        <v>2</v>
      </c>
      <c r="AI31">
        <v>55983729</v>
      </c>
      <c r="AJ31">
        <v>26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ROW(Source!A31)</f>
        <v>31</v>
      </c>
      <c r="B32">
        <v>55983743</v>
      </c>
      <c r="C32">
        <v>55983724</v>
      </c>
      <c r="D32">
        <v>55459485</v>
      </c>
      <c r="E32">
        <v>1</v>
      </c>
      <c r="F32">
        <v>1</v>
      </c>
      <c r="G32">
        <v>1081</v>
      </c>
      <c r="H32">
        <v>3</v>
      </c>
      <c r="I32" t="s">
        <v>674</v>
      </c>
      <c r="J32" t="s">
        <v>675</v>
      </c>
      <c r="K32" t="s">
        <v>676</v>
      </c>
      <c r="L32">
        <v>1348</v>
      </c>
      <c r="N32">
        <v>1009</v>
      </c>
      <c r="O32" t="s">
        <v>538</v>
      </c>
      <c r="P32" t="s">
        <v>538</v>
      </c>
      <c r="Q32">
        <v>1000</v>
      </c>
      <c r="X32">
        <v>2.0000000000000002E-5</v>
      </c>
      <c r="Y32">
        <v>17722.25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24</v>
      </c>
      <c r="AG32">
        <v>0</v>
      </c>
      <c r="AH32">
        <v>2</v>
      </c>
      <c r="AI32">
        <v>55983730</v>
      </c>
      <c r="AJ32">
        <v>27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ROW(Source!A31)</f>
        <v>31</v>
      </c>
      <c r="B33">
        <v>55983744</v>
      </c>
      <c r="C33">
        <v>55983724</v>
      </c>
      <c r="D33">
        <v>55466000</v>
      </c>
      <c r="E33">
        <v>1</v>
      </c>
      <c r="F33">
        <v>1</v>
      </c>
      <c r="G33">
        <v>1081</v>
      </c>
      <c r="H33">
        <v>3</v>
      </c>
      <c r="I33" t="s">
        <v>677</v>
      </c>
      <c r="J33" t="s">
        <v>678</v>
      </c>
      <c r="K33" t="s">
        <v>679</v>
      </c>
      <c r="L33">
        <v>1355</v>
      </c>
      <c r="N33">
        <v>1010</v>
      </c>
      <c r="O33" t="s">
        <v>60</v>
      </c>
      <c r="P33" t="s">
        <v>60</v>
      </c>
      <c r="Q33">
        <v>100</v>
      </c>
      <c r="X33">
        <v>0.1</v>
      </c>
      <c r="Y33">
        <v>120.19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24</v>
      </c>
      <c r="AG33">
        <v>0</v>
      </c>
      <c r="AH33">
        <v>2</v>
      </c>
      <c r="AI33">
        <v>55983731</v>
      </c>
      <c r="AJ33">
        <v>28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ROW(Source!A31)</f>
        <v>31</v>
      </c>
      <c r="B34">
        <v>55983745</v>
      </c>
      <c r="C34">
        <v>55983724</v>
      </c>
      <c r="D34">
        <v>55459793</v>
      </c>
      <c r="E34">
        <v>1</v>
      </c>
      <c r="F34">
        <v>1</v>
      </c>
      <c r="G34">
        <v>1081</v>
      </c>
      <c r="H34">
        <v>3</v>
      </c>
      <c r="I34" t="s">
        <v>662</v>
      </c>
      <c r="J34" t="s">
        <v>663</v>
      </c>
      <c r="K34" t="s">
        <v>664</v>
      </c>
      <c r="L34">
        <v>1348</v>
      </c>
      <c r="N34">
        <v>1009</v>
      </c>
      <c r="O34" t="s">
        <v>538</v>
      </c>
      <c r="P34" t="s">
        <v>538</v>
      </c>
      <c r="Q34">
        <v>1000</v>
      </c>
      <c r="X34">
        <v>6.0000000000000002E-5</v>
      </c>
      <c r="Y34">
        <v>64123.05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24</v>
      </c>
      <c r="AG34">
        <v>0</v>
      </c>
      <c r="AH34">
        <v>2</v>
      </c>
      <c r="AI34">
        <v>55983732</v>
      </c>
      <c r="AJ34">
        <v>29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ROW(Source!A31)</f>
        <v>31</v>
      </c>
      <c r="B35">
        <v>55983746</v>
      </c>
      <c r="C35">
        <v>55983724</v>
      </c>
      <c r="D35">
        <v>55459801</v>
      </c>
      <c r="E35">
        <v>1</v>
      </c>
      <c r="F35">
        <v>1</v>
      </c>
      <c r="G35">
        <v>1081</v>
      </c>
      <c r="H35">
        <v>3</v>
      </c>
      <c r="I35" t="s">
        <v>680</v>
      </c>
      <c r="J35" t="s">
        <v>681</v>
      </c>
      <c r="K35" t="s">
        <v>682</v>
      </c>
      <c r="L35">
        <v>1348</v>
      </c>
      <c r="N35">
        <v>1009</v>
      </c>
      <c r="O35" t="s">
        <v>538</v>
      </c>
      <c r="P35" t="s">
        <v>538</v>
      </c>
      <c r="Q35">
        <v>1000</v>
      </c>
      <c r="X35">
        <v>1E-4</v>
      </c>
      <c r="Y35">
        <v>81241.14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24</v>
      </c>
      <c r="AG35">
        <v>0</v>
      </c>
      <c r="AH35">
        <v>2</v>
      </c>
      <c r="AI35">
        <v>55983733</v>
      </c>
      <c r="AJ35">
        <v>30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ROW(Source!A31)</f>
        <v>31</v>
      </c>
      <c r="B36">
        <v>55983747</v>
      </c>
      <c r="C36">
        <v>55983724</v>
      </c>
      <c r="D36">
        <v>55482166</v>
      </c>
      <c r="E36">
        <v>1</v>
      </c>
      <c r="F36">
        <v>1</v>
      </c>
      <c r="G36">
        <v>1081</v>
      </c>
      <c r="H36">
        <v>3</v>
      </c>
      <c r="I36" t="s">
        <v>683</v>
      </c>
      <c r="J36" t="s">
        <v>684</v>
      </c>
      <c r="K36" t="s">
        <v>685</v>
      </c>
      <c r="L36">
        <v>1301</v>
      </c>
      <c r="N36">
        <v>1003</v>
      </c>
      <c r="O36" t="s">
        <v>486</v>
      </c>
      <c r="P36" t="s">
        <v>486</v>
      </c>
      <c r="Q36">
        <v>1</v>
      </c>
      <c r="X36">
        <v>5.91</v>
      </c>
      <c r="Y36">
        <v>0.69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24</v>
      </c>
      <c r="AG36">
        <v>0</v>
      </c>
      <c r="AH36">
        <v>2</v>
      </c>
      <c r="AI36">
        <v>55983734</v>
      </c>
      <c r="AJ36">
        <v>31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ROW(Source!A31)</f>
        <v>31</v>
      </c>
      <c r="B37">
        <v>55983748</v>
      </c>
      <c r="C37">
        <v>55983724</v>
      </c>
      <c r="D37">
        <v>55482233</v>
      </c>
      <c r="E37">
        <v>1</v>
      </c>
      <c r="F37">
        <v>1</v>
      </c>
      <c r="G37">
        <v>1081</v>
      </c>
      <c r="H37">
        <v>3</v>
      </c>
      <c r="I37" t="s">
        <v>686</v>
      </c>
      <c r="J37" t="s">
        <v>687</v>
      </c>
      <c r="K37" t="s">
        <v>688</v>
      </c>
      <c r="L37">
        <v>1346</v>
      </c>
      <c r="N37">
        <v>1009</v>
      </c>
      <c r="O37" t="s">
        <v>175</v>
      </c>
      <c r="P37" t="s">
        <v>175</v>
      </c>
      <c r="Q37">
        <v>1</v>
      </c>
      <c r="X37">
        <v>0.02</v>
      </c>
      <c r="Y37">
        <v>493.08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24</v>
      </c>
      <c r="AG37">
        <v>0</v>
      </c>
      <c r="AH37">
        <v>2</v>
      </c>
      <c r="AI37">
        <v>55983735</v>
      </c>
      <c r="AJ37">
        <v>32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ROW(Source!A31)</f>
        <v>31</v>
      </c>
      <c r="B38">
        <v>55983749</v>
      </c>
      <c r="C38">
        <v>55983724</v>
      </c>
      <c r="D38">
        <v>55481799</v>
      </c>
      <c r="E38">
        <v>1</v>
      </c>
      <c r="F38">
        <v>1</v>
      </c>
      <c r="G38">
        <v>1081</v>
      </c>
      <c r="H38">
        <v>3</v>
      </c>
      <c r="I38" t="s">
        <v>689</v>
      </c>
      <c r="J38" t="s">
        <v>690</v>
      </c>
      <c r="K38" t="s">
        <v>691</v>
      </c>
      <c r="L38">
        <v>1355</v>
      </c>
      <c r="N38">
        <v>1010</v>
      </c>
      <c r="O38" t="s">
        <v>60</v>
      </c>
      <c r="P38" t="s">
        <v>60</v>
      </c>
      <c r="Q38">
        <v>100</v>
      </c>
      <c r="X38">
        <v>0.04</v>
      </c>
      <c r="Y38">
        <v>413.16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24</v>
      </c>
      <c r="AG38">
        <v>0</v>
      </c>
      <c r="AH38">
        <v>2</v>
      </c>
      <c r="AI38">
        <v>55983736</v>
      </c>
      <c r="AJ38">
        <v>33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ROW(Source!A31)</f>
        <v>31</v>
      </c>
      <c r="B39">
        <v>55983750</v>
      </c>
      <c r="C39">
        <v>55983724</v>
      </c>
      <c r="D39">
        <v>55416982</v>
      </c>
      <c r="E39">
        <v>1081</v>
      </c>
      <c r="F39">
        <v>1</v>
      </c>
      <c r="G39">
        <v>1081</v>
      </c>
      <c r="H39">
        <v>3</v>
      </c>
      <c r="I39" t="s">
        <v>926</v>
      </c>
      <c r="J39" t="s">
        <v>3</v>
      </c>
      <c r="K39" t="s">
        <v>927</v>
      </c>
      <c r="L39">
        <v>1346</v>
      </c>
      <c r="N39">
        <v>1009</v>
      </c>
      <c r="O39" t="s">
        <v>175</v>
      </c>
      <c r="P39" t="s">
        <v>175</v>
      </c>
      <c r="Q39">
        <v>1</v>
      </c>
      <c r="X39">
        <v>0.3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24</v>
      </c>
      <c r="AG39">
        <v>0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ROW(Source!A31)</f>
        <v>31</v>
      </c>
      <c r="B40">
        <v>55983751</v>
      </c>
      <c r="C40">
        <v>55983724</v>
      </c>
      <c r="D40">
        <v>55433410</v>
      </c>
      <c r="E40">
        <v>1081</v>
      </c>
      <c r="F40">
        <v>1</v>
      </c>
      <c r="G40">
        <v>1081</v>
      </c>
      <c r="H40">
        <v>3</v>
      </c>
      <c r="I40" t="s">
        <v>928</v>
      </c>
      <c r="J40" t="s">
        <v>3</v>
      </c>
      <c r="K40" t="s">
        <v>929</v>
      </c>
      <c r="L40">
        <v>1354</v>
      </c>
      <c r="N40">
        <v>1010</v>
      </c>
      <c r="O40" t="s">
        <v>268</v>
      </c>
      <c r="P40" t="s">
        <v>268</v>
      </c>
      <c r="Q40">
        <v>1</v>
      </c>
      <c r="X40">
        <v>10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24</v>
      </c>
      <c r="AG40">
        <v>0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ROW(Source!A31)</f>
        <v>31</v>
      </c>
      <c r="B41">
        <v>55983752</v>
      </c>
      <c r="C41">
        <v>55983724</v>
      </c>
      <c r="D41">
        <v>55448252</v>
      </c>
      <c r="E41">
        <v>1081</v>
      </c>
      <c r="F41">
        <v>1</v>
      </c>
      <c r="G41">
        <v>1081</v>
      </c>
      <c r="H41">
        <v>3</v>
      </c>
      <c r="I41" t="s">
        <v>930</v>
      </c>
      <c r="J41" t="s">
        <v>3</v>
      </c>
      <c r="K41" t="s">
        <v>931</v>
      </c>
      <c r="L41">
        <v>1354</v>
      </c>
      <c r="N41">
        <v>1010</v>
      </c>
      <c r="O41" t="s">
        <v>268</v>
      </c>
      <c r="P41" t="s">
        <v>268</v>
      </c>
      <c r="Q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24</v>
      </c>
      <c r="AG41">
        <v>0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ROW(Source!A31)</f>
        <v>31</v>
      </c>
      <c r="B42">
        <v>55983753</v>
      </c>
      <c r="C42">
        <v>55983724</v>
      </c>
      <c r="D42">
        <v>55424290</v>
      </c>
      <c r="E42">
        <v>1081</v>
      </c>
      <c r="F42">
        <v>1</v>
      </c>
      <c r="G42">
        <v>1081</v>
      </c>
      <c r="H42">
        <v>3</v>
      </c>
      <c r="I42" t="s">
        <v>692</v>
      </c>
      <c r="J42" t="s">
        <v>3</v>
      </c>
      <c r="K42" t="s">
        <v>693</v>
      </c>
      <c r="L42">
        <v>1348</v>
      </c>
      <c r="N42">
        <v>1009</v>
      </c>
      <c r="O42" t="s">
        <v>538</v>
      </c>
      <c r="P42" t="s">
        <v>538</v>
      </c>
      <c r="Q42">
        <v>1000</v>
      </c>
      <c r="X42">
        <v>1E-3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24</v>
      </c>
      <c r="AG42">
        <v>0</v>
      </c>
      <c r="AH42">
        <v>2</v>
      </c>
      <c r="AI42">
        <v>55983737</v>
      </c>
      <c r="AJ42">
        <v>34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ROW(Source!A32)</f>
        <v>32</v>
      </c>
      <c r="B43">
        <v>55983757</v>
      </c>
      <c r="C43">
        <v>55983754</v>
      </c>
      <c r="D43">
        <v>55424304</v>
      </c>
      <c r="E43">
        <v>1081</v>
      </c>
      <c r="F43">
        <v>1</v>
      </c>
      <c r="G43">
        <v>1081</v>
      </c>
      <c r="H43">
        <v>1</v>
      </c>
      <c r="I43" t="s">
        <v>651</v>
      </c>
      <c r="J43" t="s">
        <v>3</v>
      </c>
      <c r="K43" t="s">
        <v>652</v>
      </c>
      <c r="L43">
        <v>1191</v>
      </c>
      <c r="N43">
        <v>1013</v>
      </c>
      <c r="O43" t="s">
        <v>653</v>
      </c>
      <c r="P43" t="s">
        <v>653</v>
      </c>
      <c r="Q43">
        <v>1</v>
      </c>
      <c r="X43">
        <v>1.03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 t="s">
        <v>25</v>
      </c>
      <c r="AG43">
        <v>0.37079999999999996</v>
      </c>
      <c r="AH43">
        <v>2</v>
      </c>
      <c r="AI43">
        <v>55983755</v>
      </c>
      <c r="AJ43">
        <v>35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ROW(Source!A32)</f>
        <v>32</v>
      </c>
      <c r="B44">
        <v>55983758</v>
      </c>
      <c r="C44">
        <v>55983754</v>
      </c>
      <c r="D44">
        <v>55490209</v>
      </c>
      <c r="E44">
        <v>1</v>
      </c>
      <c r="F44">
        <v>1</v>
      </c>
      <c r="G44">
        <v>1081</v>
      </c>
      <c r="H44">
        <v>2</v>
      </c>
      <c r="I44" t="s">
        <v>694</v>
      </c>
      <c r="J44" t="s">
        <v>695</v>
      </c>
      <c r="K44" t="s">
        <v>696</v>
      </c>
      <c r="L44">
        <v>1368</v>
      </c>
      <c r="N44">
        <v>1011</v>
      </c>
      <c r="O44" t="s">
        <v>657</v>
      </c>
      <c r="P44" t="s">
        <v>657</v>
      </c>
      <c r="Q44">
        <v>1</v>
      </c>
      <c r="X44">
        <v>6.0000000000000001E-3</v>
      </c>
      <c r="Y44">
        <v>0</v>
      </c>
      <c r="Z44">
        <v>83.1</v>
      </c>
      <c r="AA44">
        <v>12.62</v>
      </c>
      <c r="AB44">
        <v>0</v>
      </c>
      <c r="AC44">
        <v>0</v>
      </c>
      <c r="AD44">
        <v>1</v>
      </c>
      <c r="AE44">
        <v>0</v>
      </c>
      <c r="AF44" t="s">
        <v>25</v>
      </c>
      <c r="AG44">
        <v>2.16E-3</v>
      </c>
      <c r="AH44">
        <v>2</v>
      </c>
      <c r="AI44">
        <v>55983756</v>
      </c>
      <c r="AJ44">
        <v>36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ROW(Source!A32)</f>
        <v>32</v>
      </c>
      <c r="B45">
        <v>55983759</v>
      </c>
      <c r="C45">
        <v>55983754</v>
      </c>
      <c r="D45">
        <v>55440932</v>
      </c>
      <c r="E45">
        <v>1081</v>
      </c>
      <c r="F45">
        <v>1</v>
      </c>
      <c r="G45">
        <v>1081</v>
      </c>
      <c r="H45">
        <v>3</v>
      </c>
      <c r="I45" t="s">
        <v>932</v>
      </c>
      <c r="J45" t="s">
        <v>3</v>
      </c>
      <c r="K45" t="s">
        <v>933</v>
      </c>
      <c r="L45">
        <v>1354</v>
      </c>
      <c r="N45">
        <v>1010</v>
      </c>
      <c r="O45" t="s">
        <v>268</v>
      </c>
      <c r="P45" t="s">
        <v>268</v>
      </c>
      <c r="Q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24</v>
      </c>
      <c r="AG45">
        <v>0</v>
      </c>
      <c r="AH45">
        <v>3</v>
      </c>
      <c r="AI45">
        <v>-1</v>
      </c>
      <c r="AJ45" t="s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ROW(Source!A33)</f>
        <v>33</v>
      </c>
      <c r="B46">
        <v>55983757</v>
      </c>
      <c r="C46">
        <v>55983754</v>
      </c>
      <c r="D46">
        <v>55424304</v>
      </c>
      <c r="E46">
        <v>1081</v>
      </c>
      <c r="F46">
        <v>1</v>
      </c>
      <c r="G46">
        <v>1081</v>
      </c>
      <c r="H46">
        <v>1</v>
      </c>
      <c r="I46" t="s">
        <v>651</v>
      </c>
      <c r="J46" t="s">
        <v>3</v>
      </c>
      <c r="K46" t="s">
        <v>652</v>
      </c>
      <c r="L46">
        <v>1191</v>
      </c>
      <c r="N46">
        <v>1013</v>
      </c>
      <c r="O46" t="s">
        <v>653</v>
      </c>
      <c r="P46" t="s">
        <v>653</v>
      </c>
      <c r="Q46">
        <v>1</v>
      </c>
      <c r="X46">
        <v>1.03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 t="s">
        <v>25</v>
      </c>
      <c r="AG46">
        <v>0.37079999999999996</v>
      </c>
      <c r="AH46">
        <v>2</v>
      </c>
      <c r="AI46">
        <v>55983755</v>
      </c>
      <c r="AJ46">
        <v>37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ROW(Source!A33)</f>
        <v>33</v>
      </c>
      <c r="B47">
        <v>55983758</v>
      </c>
      <c r="C47">
        <v>55983754</v>
      </c>
      <c r="D47">
        <v>55490209</v>
      </c>
      <c r="E47">
        <v>1</v>
      </c>
      <c r="F47">
        <v>1</v>
      </c>
      <c r="G47">
        <v>1081</v>
      </c>
      <c r="H47">
        <v>2</v>
      </c>
      <c r="I47" t="s">
        <v>694</v>
      </c>
      <c r="J47" t="s">
        <v>695</v>
      </c>
      <c r="K47" t="s">
        <v>696</v>
      </c>
      <c r="L47">
        <v>1368</v>
      </c>
      <c r="N47">
        <v>1011</v>
      </c>
      <c r="O47" t="s">
        <v>657</v>
      </c>
      <c r="P47" t="s">
        <v>657</v>
      </c>
      <c r="Q47">
        <v>1</v>
      </c>
      <c r="X47">
        <v>6.0000000000000001E-3</v>
      </c>
      <c r="Y47">
        <v>0</v>
      </c>
      <c r="Z47">
        <v>83.1</v>
      </c>
      <c r="AA47">
        <v>12.62</v>
      </c>
      <c r="AB47">
        <v>0</v>
      </c>
      <c r="AC47">
        <v>0</v>
      </c>
      <c r="AD47">
        <v>1</v>
      </c>
      <c r="AE47">
        <v>0</v>
      </c>
      <c r="AF47" t="s">
        <v>25</v>
      </c>
      <c r="AG47">
        <v>2.16E-3</v>
      </c>
      <c r="AH47">
        <v>2</v>
      </c>
      <c r="AI47">
        <v>55983756</v>
      </c>
      <c r="AJ47">
        <v>38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ROW(Source!A33)</f>
        <v>33</v>
      </c>
      <c r="B48">
        <v>55983759</v>
      </c>
      <c r="C48">
        <v>55983754</v>
      </c>
      <c r="D48">
        <v>55440932</v>
      </c>
      <c r="E48">
        <v>1081</v>
      </c>
      <c r="F48">
        <v>1</v>
      </c>
      <c r="G48">
        <v>1081</v>
      </c>
      <c r="H48">
        <v>3</v>
      </c>
      <c r="I48" t="s">
        <v>932</v>
      </c>
      <c r="J48" t="s">
        <v>3</v>
      </c>
      <c r="K48" t="s">
        <v>933</v>
      </c>
      <c r="L48">
        <v>1354</v>
      </c>
      <c r="N48">
        <v>1010</v>
      </c>
      <c r="O48" t="s">
        <v>268</v>
      </c>
      <c r="P48" t="s">
        <v>268</v>
      </c>
      <c r="Q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24</v>
      </c>
      <c r="AG48">
        <v>0</v>
      </c>
      <c r="AH48">
        <v>3</v>
      </c>
      <c r="AI48">
        <v>-1</v>
      </c>
      <c r="AJ48" t="s">
        <v>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ROW(Source!A34)</f>
        <v>34</v>
      </c>
      <c r="B49">
        <v>55983762</v>
      </c>
      <c r="C49">
        <v>55983760</v>
      </c>
      <c r="D49">
        <v>55424304</v>
      </c>
      <c r="E49">
        <v>1081</v>
      </c>
      <c r="F49">
        <v>1</v>
      </c>
      <c r="G49">
        <v>1081</v>
      </c>
      <c r="H49">
        <v>1</v>
      </c>
      <c r="I49" t="s">
        <v>651</v>
      </c>
      <c r="J49" t="s">
        <v>3</v>
      </c>
      <c r="K49" t="s">
        <v>652</v>
      </c>
      <c r="L49">
        <v>1191</v>
      </c>
      <c r="N49">
        <v>1013</v>
      </c>
      <c r="O49" t="s">
        <v>653</v>
      </c>
      <c r="P49" t="s">
        <v>653</v>
      </c>
      <c r="Q49">
        <v>1</v>
      </c>
      <c r="X49">
        <v>39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25</v>
      </c>
      <c r="AG49">
        <v>14.04</v>
      </c>
      <c r="AH49">
        <v>2</v>
      </c>
      <c r="AI49">
        <v>55983761</v>
      </c>
      <c r="AJ49">
        <v>39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ROW(Source!A35)</f>
        <v>35</v>
      </c>
      <c r="B50">
        <v>55983762</v>
      </c>
      <c r="C50">
        <v>55983760</v>
      </c>
      <c r="D50">
        <v>55424304</v>
      </c>
      <c r="E50">
        <v>1081</v>
      </c>
      <c r="F50">
        <v>1</v>
      </c>
      <c r="G50">
        <v>1081</v>
      </c>
      <c r="H50">
        <v>1</v>
      </c>
      <c r="I50" t="s">
        <v>651</v>
      </c>
      <c r="J50" t="s">
        <v>3</v>
      </c>
      <c r="K50" t="s">
        <v>652</v>
      </c>
      <c r="L50">
        <v>1191</v>
      </c>
      <c r="N50">
        <v>1013</v>
      </c>
      <c r="O50" t="s">
        <v>653</v>
      </c>
      <c r="P50" t="s">
        <v>653</v>
      </c>
      <c r="Q50">
        <v>1</v>
      </c>
      <c r="X50">
        <v>39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 t="s">
        <v>25</v>
      </c>
      <c r="AG50">
        <v>14.04</v>
      </c>
      <c r="AH50">
        <v>2</v>
      </c>
      <c r="AI50">
        <v>55983761</v>
      </c>
      <c r="AJ50">
        <v>40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ROW(Source!A36)</f>
        <v>36</v>
      </c>
      <c r="B51">
        <v>55983777</v>
      </c>
      <c r="C51">
        <v>55983763</v>
      </c>
      <c r="D51">
        <v>55424304</v>
      </c>
      <c r="E51">
        <v>1081</v>
      </c>
      <c r="F51">
        <v>1</v>
      </c>
      <c r="G51">
        <v>1081</v>
      </c>
      <c r="H51">
        <v>1</v>
      </c>
      <c r="I51" t="s">
        <v>651</v>
      </c>
      <c r="J51" t="s">
        <v>3</v>
      </c>
      <c r="K51" t="s">
        <v>652</v>
      </c>
      <c r="L51">
        <v>1191</v>
      </c>
      <c r="N51">
        <v>1013</v>
      </c>
      <c r="O51" t="s">
        <v>653</v>
      </c>
      <c r="P51" t="s">
        <v>653</v>
      </c>
      <c r="Q51">
        <v>1</v>
      </c>
      <c r="X51">
        <v>9.3000000000000007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 t="s">
        <v>25</v>
      </c>
      <c r="AG51">
        <v>3.3479999999999999</v>
      </c>
      <c r="AH51">
        <v>2</v>
      </c>
      <c r="AI51">
        <v>55983764</v>
      </c>
      <c r="AJ51">
        <v>41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ROW(Source!A36)</f>
        <v>36</v>
      </c>
      <c r="B52">
        <v>55983778</v>
      </c>
      <c r="C52">
        <v>55983763</v>
      </c>
      <c r="D52">
        <v>55489513</v>
      </c>
      <c r="E52">
        <v>1</v>
      </c>
      <c r="F52">
        <v>1</v>
      </c>
      <c r="G52">
        <v>1081</v>
      </c>
      <c r="H52">
        <v>2</v>
      </c>
      <c r="I52" t="s">
        <v>654</v>
      </c>
      <c r="J52" t="s">
        <v>655</v>
      </c>
      <c r="K52" t="s">
        <v>656</v>
      </c>
      <c r="L52">
        <v>1368</v>
      </c>
      <c r="N52">
        <v>1011</v>
      </c>
      <c r="O52" t="s">
        <v>657</v>
      </c>
      <c r="P52" t="s">
        <v>657</v>
      </c>
      <c r="Q52">
        <v>1</v>
      </c>
      <c r="X52">
        <v>0.4</v>
      </c>
      <c r="Y52">
        <v>0</v>
      </c>
      <c r="Z52">
        <v>114.83</v>
      </c>
      <c r="AA52">
        <v>12.62</v>
      </c>
      <c r="AB52">
        <v>0</v>
      </c>
      <c r="AC52">
        <v>0</v>
      </c>
      <c r="AD52">
        <v>1</v>
      </c>
      <c r="AE52">
        <v>0</v>
      </c>
      <c r="AF52" t="s">
        <v>25</v>
      </c>
      <c r="AG52">
        <v>0.14399999999999999</v>
      </c>
      <c r="AH52">
        <v>2</v>
      </c>
      <c r="AI52">
        <v>55983765</v>
      </c>
      <c r="AJ52">
        <v>42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ROW(Source!A36)</f>
        <v>36</v>
      </c>
      <c r="B53">
        <v>55983779</v>
      </c>
      <c r="C53">
        <v>55983763</v>
      </c>
      <c r="D53">
        <v>55459261</v>
      </c>
      <c r="E53">
        <v>1</v>
      </c>
      <c r="F53">
        <v>1</v>
      </c>
      <c r="G53">
        <v>1081</v>
      </c>
      <c r="H53">
        <v>3</v>
      </c>
      <c r="I53" t="s">
        <v>665</v>
      </c>
      <c r="J53" t="s">
        <v>666</v>
      </c>
      <c r="K53" t="s">
        <v>667</v>
      </c>
      <c r="L53">
        <v>1348</v>
      </c>
      <c r="N53">
        <v>1009</v>
      </c>
      <c r="O53" t="s">
        <v>538</v>
      </c>
      <c r="P53" t="s">
        <v>538</v>
      </c>
      <c r="Q53">
        <v>1000</v>
      </c>
      <c r="X53">
        <v>2.9999999999999997E-4</v>
      </c>
      <c r="Y53">
        <v>1219.68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24</v>
      </c>
      <c r="AG53">
        <v>0</v>
      </c>
      <c r="AH53">
        <v>2</v>
      </c>
      <c r="AI53">
        <v>55983766</v>
      </c>
      <c r="AJ53">
        <v>43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ROW(Source!A36)</f>
        <v>36</v>
      </c>
      <c r="B54">
        <v>55983780</v>
      </c>
      <c r="C54">
        <v>55983763</v>
      </c>
      <c r="D54">
        <v>55461230</v>
      </c>
      <c r="E54">
        <v>1</v>
      </c>
      <c r="F54">
        <v>1</v>
      </c>
      <c r="G54">
        <v>1081</v>
      </c>
      <c r="H54">
        <v>3</v>
      </c>
      <c r="I54" t="s">
        <v>668</v>
      </c>
      <c r="J54" t="s">
        <v>669</v>
      </c>
      <c r="K54" t="s">
        <v>670</v>
      </c>
      <c r="L54">
        <v>1346</v>
      </c>
      <c r="N54">
        <v>1009</v>
      </c>
      <c r="O54" t="s">
        <v>175</v>
      </c>
      <c r="P54" t="s">
        <v>175</v>
      </c>
      <c r="Q54">
        <v>1</v>
      </c>
      <c r="X54">
        <v>0.03</v>
      </c>
      <c r="Y54">
        <v>15.11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24</v>
      </c>
      <c r="AG54">
        <v>0</v>
      </c>
      <c r="AH54">
        <v>2</v>
      </c>
      <c r="AI54">
        <v>55983767</v>
      </c>
      <c r="AJ54">
        <v>44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ROW(Source!A36)</f>
        <v>36</v>
      </c>
      <c r="B55">
        <v>55983781</v>
      </c>
      <c r="C55">
        <v>55983763</v>
      </c>
      <c r="D55">
        <v>55459400</v>
      </c>
      <c r="E55">
        <v>1</v>
      </c>
      <c r="F55">
        <v>1</v>
      </c>
      <c r="G55">
        <v>1081</v>
      </c>
      <c r="H55">
        <v>3</v>
      </c>
      <c r="I55" t="s">
        <v>671</v>
      </c>
      <c r="J55" t="s">
        <v>672</v>
      </c>
      <c r="K55" t="s">
        <v>673</v>
      </c>
      <c r="L55">
        <v>1346</v>
      </c>
      <c r="N55">
        <v>1009</v>
      </c>
      <c r="O55" t="s">
        <v>175</v>
      </c>
      <c r="P55" t="s">
        <v>175</v>
      </c>
      <c r="Q55">
        <v>1</v>
      </c>
      <c r="X55">
        <v>0.01</v>
      </c>
      <c r="Y55">
        <v>16.690000000000001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24</v>
      </c>
      <c r="AG55">
        <v>0</v>
      </c>
      <c r="AH55">
        <v>2</v>
      </c>
      <c r="AI55">
        <v>55983768</v>
      </c>
      <c r="AJ55">
        <v>45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ROW(Source!A36)</f>
        <v>36</v>
      </c>
      <c r="B56">
        <v>55983782</v>
      </c>
      <c r="C56">
        <v>55983763</v>
      </c>
      <c r="D56">
        <v>55459485</v>
      </c>
      <c r="E56">
        <v>1</v>
      </c>
      <c r="F56">
        <v>1</v>
      </c>
      <c r="G56">
        <v>1081</v>
      </c>
      <c r="H56">
        <v>3</v>
      </c>
      <c r="I56" t="s">
        <v>674</v>
      </c>
      <c r="J56" t="s">
        <v>675</v>
      </c>
      <c r="K56" t="s">
        <v>676</v>
      </c>
      <c r="L56">
        <v>1348</v>
      </c>
      <c r="N56">
        <v>1009</v>
      </c>
      <c r="O56" t="s">
        <v>538</v>
      </c>
      <c r="P56" t="s">
        <v>538</v>
      </c>
      <c r="Q56">
        <v>1000</v>
      </c>
      <c r="X56">
        <v>2.0000000000000002E-5</v>
      </c>
      <c r="Y56">
        <v>17722.25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24</v>
      </c>
      <c r="AG56">
        <v>0</v>
      </c>
      <c r="AH56">
        <v>2</v>
      </c>
      <c r="AI56">
        <v>55983769</v>
      </c>
      <c r="AJ56">
        <v>46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ROW(Source!A36)</f>
        <v>36</v>
      </c>
      <c r="B57">
        <v>55983783</v>
      </c>
      <c r="C57">
        <v>55983763</v>
      </c>
      <c r="D57">
        <v>55466000</v>
      </c>
      <c r="E57">
        <v>1</v>
      </c>
      <c r="F57">
        <v>1</v>
      </c>
      <c r="G57">
        <v>1081</v>
      </c>
      <c r="H57">
        <v>3</v>
      </c>
      <c r="I57" t="s">
        <v>677</v>
      </c>
      <c r="J57" t="s">
        <v>678</v>
      </c>
      <c r="K57" t="s">
        <v>679</v>
      </c>
      <c r="L57">
        <v>1355</v>
      </c>
      <c r="N57">
        <v>1010</v>
      </c>
      <c r="O57" t="s">
        <v>60</v>
      </c>
      <c r="P57" t="s">
        <v>60</v>
      </c>
      <c r="Q57">
        <v>100</v>
      </c>
      <c r="X57">
        <v>0.1</v>
      </c>
      <c r="Y57">
        <v>120.19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24</v>
      </c>
      <c r="AG57">
        <v>0</v>
      </c>
      <c r="AH57">
        <v>2</v>
      </c>
      <c r="AI57">
        <v>55983770</v>
      </c>
      <c r="AJ57">
        <v>47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ROW(Source!A36)</f>
        <v>36</v>
      </c>
      <c r="B58">
        <v>55983784</v>
      </c>
      <c r="C58">
        <v>55983763</v>
      </c>
      <c r="D58">
        <v>55459793</v>
      </c>
      <c r="E58">
        <v>1</v>
      </c>
      <c r="F58">
        <v>1</v>
      </c>
      <c r="G58">
        <v>1081</v>
      </c>
      <c r="H58">
        <v>3</v>
      </c>
      <c r="I58" t="s">
        <v>662</v>
      </c>
      <c r="J58" t="s">
        <v>663</v>
      </c>
      <c r="K58" t="s">
        <v>664</v>
      </c>
      <c r="L58">
        <v>1348</v>
      </c>
      <c r="N58">
        <v>1009</v>
      </c>
      <c r="O58" t="s">
        <v>538</v>
      </c>
      <c r="P58" t="s">
        <v>538</v>
      </c>
      <c r="Q58">
        <v>1000</v>
      </c>
      <c r="X58">
        <v>6.0000000000000002E-5</v>
      </c>
      <c r="Y58">
        <v>64123.05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24</v>
      </c>
      <c r="AG58">
        <v>0</v>
      </c>
      <c r="AH58">
        <v>2</v>
      </c>
      <c r="AI58">
        <v>55983771</v>
      </c>
      <c r="AJ58">
        <v>48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ROW(Source!A36)</f>
        <v>36</v>
      </c>
      <c r="B59">
        <v>55983785</v>
      </c>
      <c r="C59">
        <v>55983763</v>
      </c>
      <c r="D59">
        <v>55459801</v>
      </c>
      <c r="E59">
        <v>1</v>
      </c>
      <c r="F59">
        <v>1</v>
      </c>
      <c r="G59">
        <v>1081</v>
      </c>
      <c r="H59">
        <v>3</v>
      </c>
      <c r="I59" t="s">
        <v>680</v>
      </c>
      <c r="J59" t="s">
        <v>681</v>
      </c>
      <c r="K59" t="s">
        <v>682</v>
      </c>
      <c r="L59">
        <v>1348</v>
      </c>
      <c r="N59">
        <v>1009</v>
      </c>
      <c r="O59" t="s">
        <v>538</v>
      </c>
      <c r="P59" t="s">
        <v>538</v>
      </c>
      <c r="Q59">
        <v>1000</v>
      </c>
      <c r="X59">
        <v>1E-4</v>
      </c>
      <c r="Y59">
        <v>81241.14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24</v>
      </c>
      <c r="AG59">
        <v>0</v>
      </c>
      <c r="AH59">
        <v>2</v>
      </c>
      <c r="AI59">
        <v>55983772</v>
      </c>
      <c r="AJ59">
        <v>49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ROW(Source!A36)</f>
        <v>36</v>
      </c>
      <c r="B60">
        <v>55983786</v>
      </c>
      <c r="C60">
        <v>55983763</v>
      </c>
      <c r="D60">
        <v>55482166</v>
      </c>
      <c r="E60">
        <v>1</v>
      </c>
      <c r="F60">
        <v>1</v>
      </c>
      <c r="G60">
        <v>1081</v>
      </c>
      <c r="H60">
        <v>3</v>
      </c>
      <c r="I60" t="s">
        <v>683</v>
      </c>
      <c r="J60" t="s">
        <v>684</v>
      </c>
      <c r="K60" t="s">
        <v>685</v>
      </c>
      <c r="L60">
        <v>1301</v>
      </c>
      <c r="N60">
        <v>1003</v>
      </c>
      <c r="O60" t="s">
        <v>486</v>
      </c>
      <c r="P60" t="s">
        <v>486</v>
      </c>
      <c r="Q60">
        <v>1</v>
      </c>
      <c r="X60">
        <v>5.91</v>
      </c>
      <c r="Y60">
        <v>0.69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24</v>
      </c>
      <c r="AG60">
        <v>0</v>
      </c>
      <c r="AH60">
        <v>2</v>
      </c>
      <c r="AI60">
        <v>55983773</v>
      </c>
      <c r="AJ60">
        <v>50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ROW(Source!A36)</f>
        <v>36</v>
      </c>
      <c r="B61">
        <v>55983787</v>
      </c>
      <c r="C61">
        <v>55983763</v>
      </c>
      <c r="D61">
        <v>55482233</v>
      </c>
      <c r="E61">
        <v>1</v>
      </c>
      <c r="F61">
        <v>1</v>
      </c>
      <c r="G61">
        <v>1081</v>
      </c>
      <c r="H61">
        <v>3</v>
      </c>
      <c r="I61" t="s">
        <v>686</v>
      </c>
      <c r="J61" t="s">
        <v>687</v>
      </c>
      <c r="K61" t="s">
        <v>688</v>
      </c>
      <c r="L61">
        <v>1346</v>
      </c>
      <c r="N61">
        <v>1009</v>
      </c>
      <c r="O61" t="s">
        <v>175</v>
      </c>
      <c r="P61" t="s">
        <v>175</v>
      </c>
      <c r="Q61">
        <v>1</v>
      </c>
      <c r="X61">
        <v>0.02</v>
      </c>
      <c r="Y61">
        <v>493.08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24</v>
      </c>
      <c r="AG61">
        <v>0</v>
      </c>
      <c r="AH61">
        <v>2</v>
      </c>
      <c r="AI61">
        <v>55983774</v>
      </c>
      <c r="AJ61">
        <v>51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ROW(Source!A36)</f>
        <v>36</v>
      </c>
      <c r="B62">
        <v>55983788</v>
      </c>
      <c r="C62">
        <v>55983763</v>
      </c>
      <c r="D62">
        <v>55481799</v>
      </c>
      <c r="E62">
        <v>1</v>
      </c>
      <c r="F62">
        <v>1</v>
      </c>
      <c r="G62">
        <v>1081</v>
      </c>
      <c r="H62">
        <v>3</v>
      </c>
      <c r="I62" t="s">
        <v>689</v>
      </c>
      <c r="J62" t="s">
        <v>690</v>
      </c>
      <c r="K62" t="s">
        <v>691</v>
      </c>
      <c r="L62">
        <v>1355</v>
      </c>
      <c r="N62">
        <v>1010</v>
      </c>
      <c r="O62" t="s">
        <v>60</v>
      </c>
      <c r="P62" t="s">
        <v>60</v>
      </c>
      <c r="Q62">
        <v>100</v>
      </c>
      <c r="X62">
        <v>0.04</v>
      </c>
      <c r="Y62">
        <v>413.16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24</v>
      </c>
      <c r="AG62">
        <v>0</v>
      </c>
      <c r="AH62">
        <v>2</v>
      </c>
      <c r="AI62">
        <v>55983775</v>
      </c>
      <c r="AJ62">
        <v>52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ROW(Source!A36)</f>
        <v>36</v>
      </c>
      <c r="B63">
        <v>55983789</v>
      </c>
      <c r="C63">
        <v>55983763</v>
      </c>
      <c r="D63">
        <v>55416982</v>
      </c>
      <c r="E63">
        <v>1081</v>
      </c>
      <c r="F63">
        <v>1</v>
      </c>
      <c r="G63">
        <v>1081</v>
      </c>
      <c r="H63">
        <v>3</v>
      </c>
      <c r="I63" t="s">
        <v>926</v>
      </c>
      <c r="J63" t="s">
        <v>3</v>
      </c>
      <c r="K63" t="s">
        <v>927</v>
      </c>
      <c r="L63">
        <v>1346</v>
      </c>
      <c r="N63">
        <v>1009</v>
      </c>
      <c r="O63" t="s">
        <v>175</v>
      </c>
      <c r="P63" t="s">
        <v>175</v>
      </c>
      <c r="Q63">
        <v>1</v>
      </c>
      <c r="X63">
        <v>0.3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24</v>
      </c>
      <c r="AG63">
        <v>0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ROW(Source!A36)</f>
        <v>36</v>
      </c>
      <c r="B64">
        <v>55983790</v>
      </c>
      <c r="C64">
        <v>55983763</v>
      </c>
      <c r="D64">
        <v>55433410</v>
      </c>
      <c r="E64">
        <v>1081</v>
      </c>
      <c r="F64">
        <v>1</v>
      </c>
      <c r="G64">
        <v>1081</v>
      </c>
      <c r="H64">
        <v>3</v>
      </c>
      <c r="I64" t="s">
        <v>928</v>
      </c>
      <c r="J64" t="s">
        <v>3</v>
      </c>
      <c r="K64" t="s">
        <v>929</v>
      </c>
      <c r="L64">
        <v>1354</v>
      </c>
      <c r="N64">
        <v>1010</v>
      </c>
      <c r="O64" t="s">
        <v>268</v>
      </c>
      <c r="P64" t="s">
        <v>268</v>
      </c>
      <c r="Q64">
        <v>1</v>
      </c>
      <c r="X64">
        <v>10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24</v>
      </c>
      <c r="AG64">
        <v>0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ROW(Source!A36)</f>
        <v>36</v>
      </c>
      <c r="B65">
        <v>55983791</v>
      </c>
      <c r="C65">
        <v>55983763</v>
      </c>
      <c r="D65">
        <v>55448252</v>
      </c>
      <c r="E65">
        <v>1081</v>
      </c>
      <c r="F65">
        <v>1</v>
      </c>
      <c r="G65">
        <v>1081</v>
      </c>
      <c r="H65">
        <v>3</v>
      </c>
      <c r="I65" t="s">
        <v>930</v>
      </c>
      <c r="J65" t="s">
        <v>3</v>
      </c>
      <c r="K65" t="s">
        <v>931</v>
      </c>
      <c r="L65">
        <v>1354</v>
      </c>
      <c r="N65">
        <v>1010</v>
      </c>
      <c r="O65" t="s">
        <v>268</v>
      </c>
      <c r="P65" t="s">
        <v>268</v>
      </c>
      <c r="Q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24</v>
      </c>
      <c r="AG65">
        <v>0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ROW(Source!A36)</f>
        <v>36</v>
      </c>
      <c r="B66">
        <v>55983792</v>
      </c>
      <c r="C66">
        <v>55983763</v>
      </c>
      <c r="D66">
        <v>55424290</v>
      </c>
      <c r="E66">
        <v>1081</v>
      </c>
      <c r="F66">
        <v>1</v>
      </c>
      <c r="G66">
        <v>1081</v>
      </c>
      <c r="H66">
        <v>3</v>
      </c>
      <c r="I66" t="s">
        <v>692</v>
      </c>
      <c r="J66" t="s">
        <v>3</v>
      </c>
      <c r="K66" t="s">
        <v>693</v>
      </c>
      <c r="L66">
        <v>1348</v>
      </c>
      <c r="N66">
        <v>1009</v>
      </c>
      <c r="O66" t="s">
        <v>538</v>
      </c>
      <c r="P66" t="s">
        <v>538</v>
      </c>
      <c r="Q66">
        <v>1000</v>
      </c>
      <c r="X66">
        <v>1E-3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24</v>
      </c>
      <c r="AG66">
        <v>0</v>
      </c>
      <c r="AH66">
        <v>2</v>
      </c>
      <c r="AI66">
        <v>55983776</v>
      </c>
      <c r="AJ66">
        <v>53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ROW(Source!A37)</f>
        <v>37</v>
      </c>
      <c r="B67">
        <v>55983777</v>
      </c>
      <c r="C67">
        <v>55983763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651</v>
      </c>
      <c r="J67" t="s">
        <v>3</v>
      </c>
      <c r="K67" t="s">
        <v>652</v>
      </c>
      <c r="L67">
        <v>1191</v>
      </c>
      <c r="N67">
        <v>1013</v>
      </c>
      <c r="O67" t="s">
        <v>653</v>
      </c>
      <c r="P67" t="s">
        <v>653</v>
      </c>
      <c r="Q67">
        <v>1</v>
      </c>
      <c r="X67">
        <v>9.3000000000000007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 t="s">
        <v>25</v>
      </c>
      <c r="AG67">
        <v>3.3479999999999999</v>
      </c>
      <c r="AH67">
        <v>2</v>
      </c>
      <c r="AI67">
        <v>55983764</v>
      </c>
      <c r="AJ67">
        <v>54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ROW(Source!A37)</f>
        <v>37</v>
      </c>
      <c r="B68">
        <v>55983778</v>
      </c>
      <c r="C68">
        <v>55983763</v>
      </c>
      <c r="D68">
        <v>55489513</v>
      </c>
      <c r="E68">
        <v>1</v>
      </c>
      <c r="F68">
        <v>1</v>
      </c>
      <c r="G68">
        <v>1081</v>
      </c>
      <c r="H68">
        <v>2</v>
      </c>
      <c r="I68" t="s">
        <v>654</v>
      </c>
      <c r="J68" t="s">
        <v>655</v>
      </c>
      <c r="K68" t="s">
        <v>656</v>
      </c>
      <c r="L68">
        <v>1368</v>
      </c>
      <c r="N68">
        <v>1011</v>
      </c>
      <c r="O68" t="s">
        <v>657</v>
      </c>
      <c r="P68" t="s">
        <v>657</v>
      </c>
      <c r="Q68">
        <v>1</v>
      </c>
      <c r="X68">
        <v>0.4</v>
      </c>
      <c r="Y68">
        <v>0</v>
      </c>
      <c r="Z68">
        <v>114.83</v>
      </c>
      <c r="AA68">
        <v>12.62</v>
      </c>
      <c r="AB68">
        <v>0</v>
      </c>
      <c r="AC68">
        <v>0</v>
      </c>
      <c r="AD68">
        <v>1</v>
      </c>
      <c r="AE68">
        <v>0</v>
      </c>
      <c r="AF68" t="s">
        <v>25</v>
      </c>
      <c r="AG68">
        <v>0.14399999999999999</v>
      </c>
      <c r="AH68">
        <v>2</v>
      </c>
      <c r="AI68">
        <v>55983765</v>
      </c>
      <c r="AJ68">
        <v>55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ROW(Source!A37)</f>
        <v>37</v>
      </c>
      <c r="B69">
        <v>55983779</v>
      </c>
      <c r="C69">
        <v>55983763</v>
      </c>
      <c r="D69">
        <v>55459261</v>
      </c>
      <c r="E69">
        <v>1</v>
      </c>
      <c r="F69">
        <v>1</v>
      </c>
      <c r="G69">
        <v>1081</v>
      </c>
      <c r="H69">
        <v>3</v>
      </c>
      <c r="I69" t="s">
        <v>665</v>
      </c>
      <c r="J69" t="s">
        <v>666</v>
      </c>
      <c r="K69" t="s">
        <v>667</v>
      </c>
      <c r="L69">
        <v>1348</v>
      </c>
      <c r="N69">
        <v>1009</v>
      </c>
      <c r="O69" t="s">
        <v>538</v>
      </c>
      <c r="P69" t="s">
        <v>538</v>
      </c>
      <c r="Q69">
        <v>1000</v>
      </c>
      <c r="X69">
        <v>2.9999999999999997E-4</v>
      </c>
      <c r="Y69">
        <v>1219.68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24</v>
      </c>
      <c r="AG69">
        <v>0</v>
      </c>
      <c r="AH69">
        <v>2</v>
      </c>
      <c r="AI69">
        <v>55983766</v>
      </c>
      <c r="AJ69">
        <v>56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ROW(Source!A37)</f>
        <v>37</v>
      </c>
      <c r="B70">
        <v>55983780</v>
      </c>
      <c r="C70">
        <v>55983763</v>
      </c>
      <c r="D70">
        <v>55461230</v>
      </c>
      <c r="E70">
        <v>1</v>
      </c>
      <c r="F70">
        <v>1</v>
      </c>
      <c r="G70">
        <v>1081</v>
      </c>
      <c r="H70">
        <v>3</v>
      </c>
      <c r="I70" t="s">
        <v>668</v>
      </c>
      <c r="J70" t="s">
        <v>669</v>
      </c>
      <c r="K70" t="s">
        <v>670</v>
      </c>
      <c r="L70">
        <v>1346</v>
      </c>
      <c r="N70">
        <v>1009</v>
      </c>
      <c r="O70" t="s">
        <v>175</v>
      </c>
      <c r="P70" t="s">
        <v>175</v>
      </c>
      <c r="Q70">
        <v>1</v>
      </c>
      <c r="X70">
        <v>0.03</v>
      </c>
      <c r="Y70">
        <v>15.11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24</v>
      </c>
      <c r="AG70">
        <v>0</v>
      </c>
      <c r="AH70">
        <v>2</v>
      </c>
      <c r="AI70">
        <v>55983767</v>
      </c>
      <c r="AJ70">
        <v>57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ROW(Source!A37)</f>
        <v>37</v>
      </c>
      <c r="B71">
        <v>55983781</v>
      </c>
      <c r="C71">
        <v>55983763</v>
      </c>
      <c r="D71">
        <v>55459400</v>
      </c>
      <c r="E71">
        <v>1</v>
      </c>
      <c r="F71">
        <v>1</v>
      </c>
      <c r="G71">
        <v>1081</v>
      </c>
      <c r="H71">
        <v>3</v>
      </c>
      <c r="I71" t="s">
        <v>671</v>
      </c>
      <c r="J71" t="s">
        <v>672</v>
      </c>
      <c r="K71" t="s">
        <v>673</v>
      </c>
      <c r="L71">
        <v>1346</v>
      </c>
      <c r="N71">
        <v>1009</v>
      </c>
      <c r="O71" t="s">
        <v>175</v>
      </c>
      <c r="P71" t="s">
        <v>175</v>
      </c>
      <c r="Q71">
        <v>1</v>
      </c>
      <c r="X71">
        <v>0.01</v>
      </c>
      <c r="Y71">
        <v>16.690000000000001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24</v>
      </c>
      <c r="AG71">
        <v>0</v>
      </c>
      <c r="AH71">
        <v>2</v>
      </c>
      <c r="AI71">
        <v>55983768</v>
      </c>
      <c r="AJ71">
        <v>58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ROW(Source!A37)</f>
        <v>37</v>
      </c>
      <c r="B72">
        <v>55983782</v>
      </c>
      <c r="C72">
        <v>55983763</v>
      </c>
      <c r="D72">
        <v>55459485</v>
      </c>
      <c r="E72">
        <v>1</v>
      </c>
      <c r="F72">
        <v>1</v>
      </c>
      <c r="G72">
        <v>1081</v>
      </c>
      <c r="H72">
        <v>3</v>
      </c>
      <c r="I72" t="s">
        <v>674</v>
      </c>
      <c r="J72" t="s">
        <v>675</v>
      </c>
      <c r="K72" t="s">
        <v>676</v>
      </c>
      <c r="L72">
        <v>1348</v>
      </c>
      <c r="N72">
        <v>1009</v>
      </c>
      <c r="O72" t="s">
        <v>538</v>
      </c>
      <c r="P72" t="s">
        <v>538</v>
      </c>
      <c r="Q72">
        <v>1000</v>
      </c>
      <c r="X72">
        <v>2.0000000000000002E-5</v>
      </c>
      <c r="Y72">
        <v>17722.25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24</v>
      </c>
      <c r="AG72">
        <v>0</v>
      </c>
      <c r="AH72">
        <v>2</v>
      </c>
      <c r="AI72">
        <v>55983769</v>
      </c>
      <c r="AJ72">
        <v>59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ROW(Source!A37)</f>
        <v>37</v>
      </c>
      <c r="B73">
        <v>55983783</v>
      </c>
      <c r="C73">
        <v>55983763</v>
      </c>
      <c r="D73">
        <v>55466000</v>
      </c>
      <c r="E73">
        <v>1</v>
      </c>
      <c r="F73">
        <v>1</v>
      </c>
      <c r="G73">
        <v>1081</v>
      </c>
      <c r="H73">
        <v>3</v>
      </c>
      <c r="I73" t="s">
        <v>677</v>
      </c>
      <c r="J73" t="s">
        <v>678</v>
      </c>
      <c r="K73" t="s">
        <v>679</v>
      </c>
      <c r="L73">
        <v>1355</v>
      </c>
      <c r="N73">
        <v>1010</v>
      </c>
      <c r="O73" t="s">
        <v>60</v>
      </c>
      <c r="P73" t="s">
        <v>60</v>
      </c>
      <c r="Q73">
        <v>100</v>
      </c>
      <c r="X73">
        <v>0.1</v>
      </c>
      <c r="Y73">
        <v>120.19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24</v>
      </c>
      <c r="AG73">
        <v>0</v>
      </c>
      <c r="AH73">
        <v>2</v>
      </c>
      <c r="AI73">
        <v>55983770</v>
      </c>
      <c r="AJ73">
        <v>60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ROW(Source!A37)</f>
        <v>37</v>
      </c>
      <c r="B74">
        <v>55983784</v>
      </c>
      <c r="C74">
        <v>55983763</v>
      </c>
      <c r="D74">
        <v>55459793</v>
      </c>
      <c r="E74">
        <v>1</v>
      </c>
      <c r="F74">
        <v>1</v>
      </c>
      <c r="G74">
        <v>1081</v>
      </c>
      <c r="H74">
        <v>3</v>
      </c>
      <c r="I74" t="s">
        <v>662</v>
      </c>
      <c r="J74" t="s">
        <v>663</v>
      </c>
      <c r="K74" t="s">
        <v>664</v>
      </c>
      <c r="L74">
        <v>1348</v>
      </c>
      <c r="N74">
        <v>1009</v>
      </c>
      <c r="O74" t="s">
        <v>538</v>
      </c>
      <c r="P74" t="s">
        <v>538</v>
      </c>
      <c r="Q74">
        <v>1000</v>
      </c>
      <c r="X74">
        <v>6.0000000000000002E-5</v>
      </c>
      <c r="Y74">
        <v>64123.05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24</v>
      </c>
      <c r="AG74">
        <v>0</v>
      </c>
      <c r="AH74">
        <v>2</v>
      </c>
      <c r="AI74">
        <v>55983771</v>
      </c>
      <c r="AJ74">
        <v>61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ROW(Source!A37)</f>
        <v>37</v>
      </c>
      <c r="B75">
        <v>55983785</v>
      </c>
      <c r="C75">
        <v>55983763</v>
      </c>
      <c r="D75">
        <v>55459801</v>
      </c>
      <c r="E75">
        <v>1</v>
      </c>
      <c r="F75">
        <v>1</v>
      </c>
      <c r="G75">
        <v>1081</v>
      </c>
      <c r="H75">
        <v>3</v>
      </c>
      <c r="I75" t="s">
        <v>680</v>
      </c>
      <c r="J75" t="s">
        <v>681</v>
      </c>
      <c r="K75" t="s">
        <v>682</v>
      </c>
      <c r="L75">
        <v>1348</v>
      </c>
      <c r="N75">
        <v>1009</v>
      </c>
      <c r="O75" t="s">
        <v>538</v>
      </c>
      <c r="P75" t="s">
        <v>538</v>
      </c>
      <c r="Q75">
        <v>1000</v>
      </c>
      <c r="X75">
        <v>1E-4</v>
      </c>
      <c r="Y75">
        <v>81241.14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24</v>
      </c>
      <c r="AG75">
        <v>0</v>
      </c>
      <c r="AH75">
        <v>2</v>
      </c>
      <c r="AI75">
        <v>55983772</v>
      </c>
      <c r="AJ75">
        <v>62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ROW(Source!A37)</f>
        <v>37</v>
      </c>
      <c r="B76">
        <v>55983786</v>
      </c>
      <c r="C76">
        <v>55983763</v>
      </c>
      <c r="D76">
        <v>55482166</v>
      </c>
      <c r="E76">
        <v>1</v>
      </c>
      <c r="F76">
        <v>1</v>
      </c>
      <c r="G76">
        <v>1081</v>
      </c>
      <c r="H76">
        <v>3</v>
      </c>
      <c r="I76" t="s">
        <v>683</v>
      </c>
      <c r="J76" t="s">
        <v>684</v>
      </c>
      <c r="K76" t="s">
        <v>685</v>
      </c>
      <c r="L76">
        <v>1301</v>
      </c>
      <c r="N76">
        <v>1003</v>
      </c>
      <c r="O76" t="s">
        <v>486</v>
      </c>
      <c r="P76" t="s">
        <v>486</v>
      </c>
      <c r="Q76">
        <v>1</v>
      </c>
      <c r="X76">
        <v>5.91</v>
      </c>
      <c r="Y76">
        <v>0.69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24</v>
      </c>
      <c r="AG76">
        <v>0</v>
      </c>
      <c r="AH76">
        <v>2</v>
      </c>
      <c r="AI76">
        <v>55983773</v>
      </c>
      <c r="AJ76">
        <v>63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ROW(Source!A37)</f>
        <v>37</v>
      </c>
      <c r="B77">
        <v>55983787</v>
      </c>
      <c r="C77">
        <v>55983763</v>
      </c>
      <c r="D77">
        <v>55482233</v>
      </c>
      <c r="E77">
        <v>1</v>
      </c>
      <c r="F77">
        <v>1</v>
      </c>
      <c r="G77">
        <v>1081</v>
      </c>
      <c r="H77">
        <v>3</v>
      </c>
      <c r="I77" t="s">
        <v>686</v>
      </c>
      <c r="J77" t="s">
        <v>687</v>
      </c>
      <c r="K77" t="s">
        <v>688</v>
      </c>
      <c r="L77">
        <v>1346</v>
      </c>
      <c r="N77">
        <v>1009</v>
      </c>
      <c r="O77" t="s">
        <v>175</v>
      </c>
      <c r="P77" t="s">
        <v>175</v>
      </c>
      <c r="Q77">
        <v>1</v>
      </c>
      <c r="X77">
        <v>0.02</v>
      </c>
      <c r="Y77">
        <v>493.08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24</v>
      </c>
      <c r="AG77">
        <v>0</v>
      </c>
      <c r="AH77">
        <v>2</v>
      </c>
      <c r="AI77">
        <v>55983774</v>
      </c>
      <c r="AJ77">
        <v>64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ROW(Source!A37)</f>
        <v>37</v>
      </c>
      <c r="B78">
        <v>55983788</v>
      </c>
      <c r="C78">
        <v>55983763</v>
      </c>
      <c r="D78">
        <v>55481799</v>
      </c>
      <c r="E78">
        <v>1</v>
      </c>
      <c r="F78">
        <v>1</v>
      </c>
      <c r="G78">
        <v>1081</v>
      </c>
      <c r="H78">
        <v>3</v>
      </c>
      <c r="I78" t="s">
        <v>689</v>
      </c>
      <c r="J78" t="s">
        <v>690</v>
      </c>
      <c r="K78" t="s">
        <v>691</v>
      </c>
      <c r="L78">
        <v>1355</v>
      </c>
      <c r="N78">
        <v>1010</v>
      </c>
      <c r="O78" t="s">
        <v>60</v>
      </c>
      <c r="P78" t="s">
        <v>60</v>
      </c>
      <c r="Q78">
        <v>100</v>
      </c>
      <c r="X78">
        <v>0.04</v>
      </c>
      <c r="Y78">
        <v>413.16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24</v>
      </c>
      <c r="AG78">
        <v>0</v>
      </c>
      <c r="AH78">
        <v>2</v>
      </c>
      <c r="AI78">
        <v>55983775</v>
      </c>
      <c r="AJ78">
        <v>65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ROW(Source!A37)</f>
        <v>37</v>
      </c>
      <c r="B79">
        <v>55983789</v>
      </c>
      <c r="C79">
        <v>55983763</v>
      </c>
      <c r="D79">
        <v>55416982</v>
      </c>
      <c r="E79">
        <v>1081</v>
      </c>
      <c r="F79">
        <v>1</v>
      </c>
      <c r="G79">
        <v>1081</v>
      </c>
      <c r="H79">
        <v>3</v>
      </c>
      <c r="I79" t="s">
        <v>926</v>
      </c>
      <c r="J79" t="s">
        <v>3</v>
      </c>
      <c r="K79" t="s">
        <v>927</v>
      </c>
      <c r="L79">
        <v>1346</v>
      </c>
      <c r="N79">
        <v>1009</v>
      </c>
      <c r="O79" t="s">
        <v>175</v>
      </c>
      <c r="P79" t="s">
        <v>175</v>
      </c>
      <c r="Q79">
        <v>1</v>
      </c>
      <c r="X79">
        <v>0.3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24</v>
      </c>
      <c r="AG79">
        <v>0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ROW(Source!A37)</f>
        <v>37</v>
      </c>
      <c r="B80">
        <v>55983790</v>
      </c>
      <c r="C80">
        <v>55983763</v>
      </c>
      <c r="D80">
        <v>55433410</v>
      </c>
      <c r="E80">
        <v>1081</v>
      </c>
      <c r="F80">
        <v>1</v>
      </c>
      <c r="G80">
        <v>1081</v>
      </c>
      <c r="H80">
        <v>3</v>
      </c>
      <c r="I80" t="s">
        <v>928</v>
      </c>
      <c r="J80" t="s">
        <v>3</v>
      </c>
      <c r="K80" t="s">
        <v>929</v>
      </c>
      <c r="L80">
        <v>1354</v>
      </c>
      <c r="N80">
        <v>1010</v>
      </c>
      <c r="O80" t="s">
        <v>268</v>
      </c>
      <c r="P80" t="s">
        <v>268</v>
      </c>
      <c r="Q80">
        <v>1</v>
      </c>
      <c r="X80">
        <v>10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24</v>
      </c>
      <c r="AG80">
        <v>0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ROW(Source!A37)</f>
        <v>37</v>
      </c>
      <c r="B81">
        <v>55983791</v>
      </c>
      <c r="C81">
        <v>55983763</v>
      </c>
      <c r="D81">
        <v>55448252</v>
      </c>
      <c r="E81">
        <v>1081</v>
      </c>
      <c r="F81">
        <v>1</v>
      </c>
      <c r="G81">
        <v>1081</v>
      </c>
      <c r="H81">
        <v>3</v>
      </c>
      <c r="I81" t="s">
        <v>930</v>
      </c>
      <c r="J81" t="s">
        <v>3</v>
      </c>
      <c r="K81" t="s">
        <v>931</v>
      </c>
      <c r="L81">
        <v>1354</v>
      </c>
      <c r="N81">
        <v>1010</v>
      </c>
      <c r="O81" t="s">
        <v>268</v>
      </c>
      <c r="P81" t="s">
        <v>268</v>
      </c>
      <c r="Q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24</v>
      </c>
      <c r="AG81">
        <v>0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ROW(Source!A37)</f>
        <v>37</v>
      </c>
      <c r="B82">
        <v>55983792</v>
      </c>
      <c r="C82">
        <v>55983763</v>
      </c>
      <c r="D82">
        <v>55424290</v>
      </c>
      <c r="E82">
        <v>1081</v>
      </c>
      <c r="F82">
        <v>1</v>
      </c>
      <c r="G82">
        <v>1081</v>
      </c>
      <c r="H82">
        <v>3</v>
      </c>
      <c r="I82" t="s">
        <v>692</v>
      </c>
      <c r="J82" t="s">
        <v>3</v>
      </c>
      <c r="K82" t="s">
        <v>693</v>
      </c>
      <c r="L82">
        <v>1348</v>
      </c>
      <c r="N82">
        <v>1009</v>
      </c>
      <c r="O82" t="s">
        <v>538</v>
      </c>
      <c r="P82" t="s">
        <v>538</v>
      </c>
      <c r="Q82">
        <v>1000</v>
      </c>
      <c r="X82">
        <v>1E-3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24</v>
      </c>
      <c r="AG82">
        <v>0</v>
      </c>
      <c r="AH82">
        <v>2</v>
      </c>
      <c r="AI82">
        <v>55983776</v>
      </c>
      <c r="AJ82">
        <v>66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ROW(Source!A38)</f>
        <v>38</v>
      </c>
      <c r="B83">
        <v>55983800</v>
      </c>
      <c r="C83">
        <v>55983793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651</v>
      </c>
      <c r="J83" t="s">
        <v>3</v>
      </c>
      <c r="K83" t="s">
        <v>652</v>
      </c>
      <c r="L83">
        <v>1191</v>
      </c>
      <c r="N83">
        <v>1013</v>
      </c>
      <c r="O83" t="s">
        <v>653</v>
      </c>
      <c r="P83" t="s">
        <v>653</v>
      </c>
      <c r="Q83">
        <v>1</v>
      </c>
      <c r="X83">
        <v>1.87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25</v>
      </c>
      <c r="AG83">
        <v>0.67320000000000002</v>
      </c>
      <c r="AH83">
        <v>2</v>
      </c>
      <c r="AI83">
        <v>55983794</v>
      </c>
      <c r="AJ83">
        <v>67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ROW(Source!A38)</f>
        <v>38</v>
      </c>
      <c r="B84">
        <v>55983801</v>
      </c>
      <c r="C84">
        <v>55983793</v>
      </c>
      <c r="D84">
        <v>55490167</v>
      </c>
      <c r="E84">
        <v>1</v>
      </c>
      <c r="F84">
        <v>1</v>
      </c>
      <c r="G84">
        <v>1081</v>
      </c>
      <c r="H84">
        <v>2</v>
      </c>
      <c r="I84" t="s">
        <v>697</v>
      </c>
      <c r="J84" t="s">
        <v>698</v>
      </c>
      <c r="K84" t="s">
        <v>699</v>
      </c>
      <c r="L84">
        <v>1368</v>
      </c>
      <c r="N84">
        <v>1011</v>
      </c>
      <c r="O84" t="s">
        <v>657</v>
      </c>
      <c r="P84" t="s">
        <v>657</v>
      </c>
      <c r="Q84">
        <v>1</v>
      </c>
      <c r="X84">
        <v>0.11</v>
      </c>
      <c r="Y84">
        <v>0</v>
      </c>
      <c r="Z84">
        <v>7.44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25</v>
      </c>
      <c r="AG84">
        <v>3.9600000000000003E-2</v>
      </c>
      <c r="AH84">
        <v>2</v>
      </c>
      <c r="AI84">
        <v>55983795</v>
      </c>
      <c r="AJ84">
        <v>68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ROW(Source!A38)</f>
        <v>38</v>
      </c>
      <c r="B85">
        <v>55983802</v>
      </c>
      <c r="C85">
        <v>55983793</v>
      </c>
      <c r="D85">
        <v>55490168</v>
      </c>
      <c r="E85">
        <v>1</v>
      </c>
      <c r="F85">
        <v>1</v>
      </c>
      <c r="G85">
        <v>1081</v>
      </c>
      <c r="H85">
        <v>2</v>
      </c>
      <c r="I85" t="s">
        <v>700</v>
      </c>
      <c r="J85" t="s">
        <v>701</v>
      </c>
      <c r="K85" t="s">
        <v>702</v>
      </c>
      <c r="L85">
        <v>1368</v>
      </c>
      <c r="N85">
        <v>1011</v>
      </c>
      <c r="O85" t="s">
        <v>657</v>
      </c>
      <c r="P85" t="s">
        <v>657</v>
      </c>
      <c r="Q85">
        <v>1</v>
      </c>
      <c r="X85">
        <v>0.18</v>
      </c>
      <c r="Y85">
        <v>0</v>
      </c>
      <c r="Z85">
        <v>8.84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25</v>
      </c>
      <c r="AG85">
        <v>6.4799999999999996E-2</v>
      </c>
      <c r="AH85">
        <v>2</v>
      </c>
      <c r="AI85">
        <v>55983796</v>
      </c>
      <c r="AJ85">
        <v>69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ROW(Source!A38)</f>
        <v>38</v>
      </c>
      <c r="B86">
        <v>55983803</v>
      </c>
      <c r="C86">
        <v>55983793</v>
      </c>
      <c r="D86">
        <v>55459882</v>
      </c>
      <c r="E86">
        <v>1</v>
      </c>
      <c r="F86">
        <v>1</v>
      </c>
      <c r="G86">
        <v>1081</v>
      </c>
      <c r="H86">
        <v>3</v>
      </c>
      <c r="I86" t="s">
        <v>703</v>
      </c>
      <c r="J86" t="s">
        <v>704</v>
      </c>
      <c r="K86" t="s">
        <v>705</v>
      </c>
      <c r="L86">
        <v>1346</v>
      </c>
      <c r="N86">
        <v>1009</v>
      </c>
      <c r="O86" t="s">
        <v>175</v>
      </c>
      <c r="P86" t="s">
        <v>175</v>
      </c>
      <c r="Q86">
        <v>1</v>
      </c>
      <c r="X86">
        <v>2.7E-2</v>
      </c>
      <c r="Y86">
        <v>26.88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24</v>
      </c>
      <c r="AG86">
        <v>0</v>
      </c>
      <c r="AH86">
        <v>2</v>
      </c>
      <c r="AI86">
        <v>55983797</v>
      </c>
      <c r="AJ86">
        <v>70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ROW(Source!A38)</f>
        <v>38</v>
      </c>
      <c r="B87">
        <v>55983804</v>
      </c>
      <c r="C87">
        <v>55983793</v>
      </c>
      <c r="D87">
        <v>55459234</v>
      </c>
      <c r="E87">
        <v>1</v>
      </c>
      <c r="F87">
        <v>1</v>
      </c>
      <c r="G87">
        <v>1081</v>
      </c>
      <c r="H87">
        <v>3</v>
      </c>
      <c r="I87" t="s">
        <v>706</v>
      </c>
      <c r="J87" t="s">
        <v>707</v>
      </c>
      <c r="K87" t="s">
        <v>708</v>
      </c>
      <c r="L87">
        <v>1346</v>
      </c>
      <c r="N87">
        <v>1009</v>
      </c>
      <c r="O87" t="s">
        <v>175</v>
      </c>
      <c r="P87" t="s">
        <v>175</v>
      </c>
      <c r="Q87">
        <v>1</v>
      </c>
      <c r="X87">
        <v>5.0000000000000001E-3</v>
      </c>
      <c r="Y87">
        <v>1.61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24</v>
      </c>
      <c r="AG87">
        <v>0</v>
      </c>
      <c r="AH87">
        <v>2</v>
      </c>
      <c r="AI87">
        <v>55983798</v>
      </c>
      <c r="AJ87">
        <v>71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ROW(Source!A38)</f>
        <v>38</v>
      </c>
      <c r="B88">
        <v>55983805</v>
      </c>
      <c r="C88">
        <v>55983793</v>
      </c>
      <c r="D88">
        <v>55462052</v>
      </c>
      <c r="E88">
        <v>1</v>
      </c>
      <c r="F88">
        <v>1</v>
      </c>
      <c r="G88">
        <v>1081</v>
      </c>
      <c r="H88">
        <v>3</v>
      </c>
      <c r="I88" t="s">
        <v>709</v>
      </c>
      <c r="J88" t="s">
        <v>710</v>
      </c>
      <c r="K88" t="s">
        <v>711</v>
      </c>
      <c r="L88">
        <v>1354</v>
      </c>
      <c r="N88">
        <v>1010</v>
      </c>
      <c r="O88" t="s">
        <v>268</v>
      </c>
      <c r="P88" t="s">
        <v>268</v>
      </c>
      <c r="Q88">
        <v>1</v>
      </c>
      <c r="X88">
        <v>4</v>
      </c>
      <c r="Y88">
        <v>0.16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24</v>
      </c>
      <c r="AG88">
        <v>0</v>
      </c>
      <c r="AH88">
        <v>2</v>
      </c>
      <c r="AI88">
        <v>55983799</v>
      </c>
      <c r="AJ88">
        <v>72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ROW(Source!A38)</f>
        <v>38</v>
      </c>
      <c r="B89">
        <v>55983806</v>
      </c>
      <c r="C89">
        <v>55983793</v>
      </c>
      <c r="D89">
        <v>55448251</v>
      </c>
      <c r="E89">
        <v>1081</v>
      </c>
      <c r="F89">
        <v>1</v>
      </c>
      <c r="G89">
        <v>1081</v>
      </c>
      <c r="H89">
        <v>3</v>
      </c>
      <c r="I89" t="s">
        <v>934</v>
      </c>
      <c r="J89" t="s">
        <v>3</v>
      </c>
      <c r="K89" t="s">
        <v>935</v>
      </c>
      <c r="L89">
        <v>1391</v>
      </c>
      <c r="N89">
        <v>1013</v>
      </c>
      <c r="O89" t="s">
        <v>342</v>
      </c>
      <c r="P89" t="s">
        <v>342</v>
      </c>
      <c r="Q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24</v>
      </c>
      <c r="AG89">
        <v>0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ROW(Source!A39)</f>
        <v>39</v>
      </c>
      <c r="B90">
        <v>55983800</v>
      </c>
      <c r="C90">
        <v>55983793</v>
      </c>
      <c r="D90">
        <v>55424304</v>
      </c>
      <c r="E90">
        <v>1081</v>
      </c>
      <c r="F90">
        <v>1</v>
      </c>
      <c r="G90">
        <v>1081</v>
      </c>
      <c r="H90">
        <v>1</v>
      </c>
      <c r="I90" t="s">
        <v>651</v>
      </c>
      <c r="J90" t="s">
        <v>3</v>
      </c>
      <c r="K90" t="s">
        <v>652</v>
      </c>
      <c r="L90">
        <v>1191</v>
      </c>
      <c r="N90">
        <v>1013</v>
      </c>
      <c r="O90" t="s">
        <v>653</v>
      </c>
      <c r="P90" t="s">
        <v>653</v>
      </c>
      <c r="Q90">
        <v>1</v>
      </c>
      <c r="X90">
        <v>1.87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1</v>
      </c>
      <c r="AF90" t="s">
        <v>25</v>
      </c>
      <c r="AG90">
        <v>0.67320000000000002</v>
      </c>
      <c r="AH90">
        <v>2</v>
      </c>
      <c r="AI90">
        <v>55983794</v>
      </c>
      <c r="AJ90">
        <v>73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ROW(Source!A39)</f>
        <v>39</v>
      </c>
      <c r="B91">
        <v>55983801</v>
      </c>
      <c r="C91">
        <v>55983793</v>
      </c>
      <c r="D91">
        <v>55490167</v>
      </c>
      <c r="E91">
        <v>1</v>
      </c>
      <c r="F91">
        <v>1</v>
      </c>
      <c r="G91">
        <v>1081</v>
      </c>
      <c r="H91">
        <v>2</v>
      </c>
      <c r="I91" t="s">
        <v>697</v>
      </c>
      <c r="J91" t="s">
        <v>698</v>
      </c>
      <c r="K91" t="s">
        <v>699</v>
      </c>
      <c r="L91">
        <v>1368</v>
      </c>
      <c r="N91">
        <v>1011</v>
      </c>
      <c r="O91" t="s">
        <v>657</v>
      </c>
      <c r="P91" t="s">
        <v>657</v>
      </c>
      <c r="Q91">
        <v>1</v>
      </c>
      <c r="X91">
        <v>0.11</v>
      </c>
      <c r="Y91">
        <v>0</v>
      </c>
      <c r="Z91">
        <v>7.44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25</v>
      </c>
      <c r="AG91">
        <v>3.9600000000000003E-2</v>
      </c>
      <c r="AH91">
        <v>2</v>
      </c>
      <c r="AI91">
        <v>55983795</v>
      </c>
      <c r="AJ91">
        <v>74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ROW(Source!A39)</f>
        <v>39</v>
      </c>
      <c r="B92">
        <v>55983802</v>
      </c>
      <c r="C92">
        <v>55983793</v>
      </c>
      <c r="D92">
        <v>55490168</v>
      </c>
      <c r="E92">
        <v>1</v>
      </c>
      <c r="F92">
        <v>1</v>
      </c>
      <c r="G92">
        <v>1081</v>
      </c>
      <c r="H92">
        <v>2</v>
      </c>
      <c r="I92" t="s">
        <v>700</v>
      </c>
      <c r="J92" t="s">
        <v>701</v>
      </c>
      <c r="K92" t="s">
        <v>702</v>
      </c>
      <c r="L92">
        <v>1368</v>
      </c>
      <c r="N92">
        <v>1011</v>
      </c>
      <c r="O92" t="s">
        <v>657</v>
      </c>
      <c r="P92" t="s">
        <v>657</v>
      </c>
      <c r="Q92">
        <v>1</v>
      </c>
      <c r="X92">
        <v>0.18</v>
      </c>
      <c r="Y92">
        <v>0</v>
      </c>
      <c r="Z92">
        <v>8.84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25</v>
      </c>
      <c r="AG92">
        <v>6.4799999999999996E-2</v>
      </c>
      <c r="AH92">
        <v>2</v>
      </c>
      <c r="AI92">
        <v>55983796</v>
      </c>
      <c r="AJ92">
        <v>75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ROW(Source!A39)</f>
        <v>39</v>
      </c>
      <c r="B93">
        <v>55983803</v>
      </c>
      <c r="C93">
        <v>55983793</v>
      </c>
      <c r="D93">
        <v>55459882</v>
      </c>
      <c r="E93">
        <v>1</v>
      </c>
      <c r="F93">
        <v>1</v>
      </c>
      <c r="G93">
        <v>1081</v>
      </c>
      <c r="H93">
        <v>3</v>
      </c>
      <c r="I93" t="s">
        <v>703</v>
      </c>
      <c r="J93" t="s">
        <v>704</v>
      </c>
      <c r="K93" t="s">
        <v>705</v>
      </c>
      <c r="L93">
        <v>1346</v>
      </c>
      <c r="N93">
        <v>1009</v>
      </c>
      <c r="O93" t="s">
        <v>175</v>
      </c>
      <c r="P93" t="s">
        <v>175</v>
      </c>
      <c r="Q93">
        <v>1</v>
      </c>
      <c r="X93">
        <v>2.7E-2</v>
      </c>
      <c r="Y93">
        <v>26.88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24</v>
      </c>
      <c r="AG93">
        <v>0</v>
      </c>
      <c r="AH93">
        <v>2</v>
      </c>
      <c r="AI93">
        <v>55983797</v>
      </c>
      <c r="AJ93">
        <v>76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ROW(Source!A39)</f>
        <v>39</v>
      </c>
      <c r="B94">
        <v>55983804</v>
      </c>
      <c r="C94">
        <v>55983793</v>
      </c>
      <c r="D94">
        <v>55459234</v>
      </c>
      <c r="E94">
        <v>1</v>
      </c>
      <c r="F94">
        <v>1</v>
      </c>
      <c r="G94">
        <v>1081</v>
      </c>
      <c r="H94">
        <v>3</v>
      </c>
      <c r="I94" t="s">
        <v>706</v>
      </c>
      <c r="J94" t="s">
        <v>707</v>
      </c>
      <c r="K94" t="s">
        <v>708</v>
      </c>
      <c r="L94">
        <v>1346</v>
      </c>
      <c r="N94">
        <v>1009</v>
      </c>
      <c r="O94" t="s">
        <v>175</v>
      </c>
      <c r="P94" t="s">
        <v>175</v>
      </c>
      <c r="Q94">
        <v>1</v>
      </c>
      <c r="X94">
        <v>5.0000000000000001E-3</v>
      </c>
      <c r="Y94">
        <v>1.61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24</v>
      </c>
      <c r="AG94">
        <v>0</v>
      </c>
      <c r="AH94">
        <v>2</v>
      </c>
      <c r="AI94">
        <v>55983798</v>
      </c>
      <c r="AJ94">
        <v>77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ROW(Source!A39)</f>
        <v>39</v>
      </c>
      <c r="B95">
        <v>55983805</v>
      </c>
      <c r="C95">
        <v>55983793</v>
      </c>
      <c r="D95">
        <v>55462052</v>
      </c>
      <c r="E95">
        <v>1</v>
      </c>
      <c r="F95">
        <v>1</v>
      </c>
      <c r="G95">
        <v>1081</v>
      </c>
      <c r="H95">
        <v>3</v>
      </c>
      <c r="I95" t="s">
        <v>709</v>
      </c>
      <c r="J95" t="s">
        <v>710</v>
      </c>
      <c r="K95" t="s">
        <v>711</v>
      </c>
      <c r="L95">
        <v>1354</v>
      </c>
      <c r="N95">
        <v>1010</v>
      </c>
      <c r="O95" t="s">
        <v>268</v>
      </c>
      <c r="P95" t="s">
        <v>268</v>
      </c>
      <c r="Q95">
        <v>1</v>
      </c>
      <c r="X95">
        <v>4</v>
      </c>
      <c r="Y95">
        <v>0.16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24</v>
      </c>
      <c r="AG95">
        <v>0</v>
      </c>
      <c r="AH95">
        <v>2</v>
      </c>
      <c r="AI95">
        <v>55983799</v>
      </c>
      <c r="AJ95">
        <v>78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ROW(Source!A39)</f>
        <v>39</v>
      </c>
      <c r="B96">
        <v>55983806</v>
      </c>
      <c r="C96">
        <v>55983793</v>
      </c>
      <c r="D96">
        <v>55448251</v>
      </c>
      <c r="E96">
        <v>1081</v>
      </c>
      <c r="F96">
        <v>1</v>
      </c>
      <c r="G96">
        <v>1081</v>
      </c>
      <c r="H96">
        <v>3</v>
      </c>
      <c r="I96" t="s">
        <v>934</v>
      </c>
      <c r="J96" t="s">
        <v>3</v>
      </c>
      <c r="K96" t="s">
        <v>935</v>
      </c>
      <c r="L96">
        <v>1391</v>
      </c>
      <c r="N96">
        <v>1013</v>
      </c>
      <c r="O96" t="s">
        <v>342</v>
      </c>
      <c r="P96" t="s">
        <v>342</v>
      </c>
      <c r="Q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24</v>
      </c>
      <c r="AG96">
        <v>0</v>
      </c>
      <c r="AH96">
        <v>3</v>
      </c>
      <c r="AI96">
        <v>-1</v>
      </c>
      <c r="AJ96" t="s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ROW(Source!A40)</f>
        <v>40</v>
      </c>
      <c r="B97">
        <v>55983813</v>
      </c>
      <c r="C97">
        <v>55983807</v>
      </c>
      <c r="D97">
        <v>55424304</v>
      </c>
      <c r="E97">
        <v>1081</v>
      </c>
      <c r="F97">
        <v>1</v>
      </c>
      <c r="G97">
        <v>1081</v>
      </c>
      <c r="H97">
        <v>1</v>
      </c>
      <c r="I97" t="s">
        <v>651</v>
      </c>
      <c r="J97" t="s">
        <v>3</v>
      </c>
      <c r="K97" t="s">
        <v>652</v>
      </c>
      <c r="L97">
        <v>1191</v>
      </c>
      <c r="N97">
        <v>1013</v>
      </c>
      <c r="O97" t="s">
        <v>653</v>
      </c>
      <c r="P97" t="s">
        <v>653</v>
      </c>
      <c r="Q97">
        <v>1</v>
      </c>
      <c r="X97">
        <v>13.4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 t="s">
        <v>25</v>
      </c>
      <c r="AG97">
        <v>4.823999999999999</v>
      </c>
      <c r="AH97">
        <v>2</v>
      </c>
      <c r="AI97">
        <v>55983808</v>
      </c>
      <c r="AJ97">
        <v>79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ROW(Source!A40)</f>
        <v>40</v>
      </c>
      <c r="B98">
        <v>55983814</v>
      </c>
      <c r="C98">
        <v>55983807</v>
      </c>
      <c r="D98">
        <v>55489513</v>
      </c>
      <c r="E98">
        <v>1</v>
      </c>
      <c r="F98">
        <v>1</v>
      </c>
      <c r="G98">
        <v>1081</v>
      </c>
      <c r="H98">
        <v>2</v>
      </c>
      <c r="I98" t="s">
        <v>654</v>
      </c>
      <c r="J98" t="s">
        <v>655</v>
      </c>
      <c r="K98" t="s">
        <v>656</v>
      </c>
      <c r="L98">
        <v>1368</v>
      </c>
      <c r="N98">
        <v>1011</v>
      </c>
      <c r="O98" t="s">
        <v>657</v>
      </c>
      <c r="P98" t="s">
        <v>657</v>
      </c>
      <c r="Q98">
        <v>1</v>
      </c>
      <c r="X98">
        <v>0.54</v>
      </c>
      <c r="Y98">
        <v>0</v>
      </c>
      <c r="Z98">
        <v>114.83</v>
      </c>
      <c r="AA98">
        <v>12.62</v>
      </c>
      <c r="AB98">
        <v>0</v>
      </c>
      <c r="AC98">
        <v>0</v>
      </c>
      <c r="AD98">
        <v>1</v>
      </c>
      <c r="AE98">
        <v>0</v>
      </c>
      <c r="AF98" t="s">
        <v>25</v>
      </c>
      <c r="AG98">
        <v>0.19439999999999999</v>
      </c>
      <c r="AH98">
        <v>2</v>
      </c>
      <c r="AI98">
        <v>55983809</v>
      </c>
      <c r="AJ98">
        <v>80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ROW(Source!A40)</f>
        <v>40</v>
      </c>
      <c r="B99">
        <v>55983815</v>
      </c>
      <c r="C99">
        <v>55983807</v>
      </c>
      <c r="D99">
        <v>55489525</v>
      </c>
      <c r="E99">
        <v>1</v>
      </c>
      <c r="F99">
        <v>1</v>
      </c>
      <c r="G99">
        <v>1081</v>
      </c>
      <c r="H99">
        <v>2</v>
      </c>
      <c r="I99" t="s">
        <v>712</v>
      </c>
      <c r="J99" t="s">
        <v>713</v>
      </c>
      <c r="K99" t="s">
        <v>714</v>
      </c>
      <c r="L99">
        <v>1368</v>
      </c>
      <c r="N99">
        <v>1011</v>
      </c>
      <c r="O99" t="s">
        <v>657</v>
      </c>
      <c r="P99" t="s">
        <v>657</v>
      </c>
      <c r="Q99">
        <v>1</v>
      </c>
      <c r="X99">
        <v>1.6</v>
      </c>
      <c r="Y99">
        <v>0</v>
      </c>
      <c r="Z99">
        <v>0.77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25</v>
      </c>
      <c r="AG99">
        <v>0.57599999999999996</v>
      </c>
      <c r="AH99">
        <v>2</v>
      </c>
      <c r="AI99">
        <v>55983810</v>
      </c>
      <c r="AJ99">
        <v>81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ROW(Source!A40)</f>
        <v>40</v>
      </c>
      <c r="B100">
        <v>55983816</v>
      </c>
      <c r="C100">
        <v>55983807</v>
      </c>
      <c r="D100">
        <v>55459457</v>
      </c>
      <c r="E100">
        <v>1</v>
      </c>
      <c r="F100">
        <v>1</v>
      </c>
      <c r="G100">
        <v>1081</v>
      </c>
      <c r="H100">
        <v>3</v>
      </c>
      <c r="I100" t="s">
        <v>715</v>
      </c>
      <c r="J100" t="s">
        <v>716</v>
      </c>
      <c r="K100" t="s">
        <v>717</v>
      </c>
      <c r="L100">
        <v>1346</v>
      </c>
      <c r="N100">
        <v>1009</v>
      </c>
      <c r="O100" t="s">
        <v>175</v>
      </c>
      <c r="P100" t="s">
        <v>175</v>
      </c>
      <c r="Q100">
        <v>1</v>
      </c>
      <c r="X100">
        <v>2.5000000000000001E-2</v>
      </c>
      <c r="Y100">
        <v>23.87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24</v>
      </c>
      <c r="AG100">
        <v>0</v>
      </c>
      <c r="AH100">
        <v>2</v>
      </c>
      <c r="AI100">
        <v>55983811</v>
      </c>
      <c r="AJ100">
        <v>82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ROW(Source!A40)</f>
        <v>40</v>
      </c>
      <c r="B101">
        <v>55983817</v>
      </c>
      <c r="C101">
        <v>55983807</v>
      </c>
      <c r="D101">
        <v>55459641</v>
      </c>
      <c r="E101">
        <v>1</v>
      </c>
      <c r="F101">
        <v>1</v>
      </c>
      <c r="G101">
        <v>1081</v>
      </c>
      <c r="H101">
        <v>3</v>
      </c>
      <c r="I101" t="s">
        <v>718</v>
      </c>
      <c r="J101" t="s">
        <v>719</v>
      </c>
      <c r="K101" t="s">
        <v>720</v>
      </c>
      <c r="L101">
        <v>1327</v>
      </c>
      <c r="N101">
        <v>1005</v>
      </c>
      <c r="O101" t="s">
        <v>721</v>
      </c>
      <c r="P101" t="s">
        <v>721</v>
      </c>
      <c r="Q101">
        <v>1</v>
      </c>
      <c r="X101">
        <v>0.45</v>
      </c>
      <c r="Y101">
        <v>7.39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24</v>
      </c>
      <c r="AG101">
        <v>0</v>
      </c>
      <c r="AH101">
        <v>2</v>
      </c>
      <c r="AI101">
        <v>55983812</v>
      </c>
      <c r="AJ101">
        <v>83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ROW(Source!A40)</f>
        <v>40</v>
      </c>
      <c r="B102">
        <v>55983818</v>
      </c>
      <c r="C102">
        <v>55983807</v>
      </c>
      <c r="D102">
        <v>55448129</v>
      </c>
      <c r="E102">
        <v>1081</v>
      </c>
      <c r="F102">
        <v>1</v>
      </c>
      <c r="G102">
        <v>1081</v>
      </c>
      <c r="H102">
        <v>3</v>
      </c>
      <c r="I102" t="s">
        <v>936</v>
      </c>
      <c r="J102" t="s">
        <v>3</v>
      </c>
      <c r="K102" t="s">
        <v>937</v>
      </c>
      <c r="L102">
        <v>1354</v>
      </c>
      <c r="N102">
        <v>1010</v>
      </c>
      <c r="O102" t="s">
        <v>268</v>
      </c>
      <c r="P102" t="s">
        <v>268</v>
      </c>
      <c r="Q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24</v>
      </c>
      <c r="AG102">
        <v>0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ROW(Source!A41)</f>
        <v>41</v>
      </c>
      <c r="B103">
        <v>55983813</v>
      </c>
      <c r="C103">
        <v>55983807</v>
      </c>
      <c r="D103">
        <v>55424304</v>
      </c>
      <c r="E103">
        <v>1081</v>
      </c>
      <c r="F103">
        <v>1</v>
      </c>
      <c r="G103">
        <v>1081</v>
      </c>
      <c r="H103">
        <v>1</v>
      </c>
      <c r="I103" t="s">
        <v>651</v>
      </c>
      <c r="J103" t="s">
        <v>3</v>
      </c>
      <c r="K103" t="s">
        <v>652</v>
      </c>
      <c r="L103">
        <v>1191</v>
      </c>
      <c r="N103">
        <v>1013</v>
      </c>
      <c r="O103" t="s">
        <v>653</v>
      </c>
      <c r="P103" t="s">
        <v>653</v>
      </c>
      <c r="Q103">
        <v>1</v>
      </c>
      <c r="X103">
        <v>13.4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 t="s">
        <v>25</v>
      </c>
      <c r="AG103">
        <v>4.823999999999999</v>
      </c>
      <c r="AH103">
        <v>2</v>
      </c>
      <c r="AI103">
        <v>55983808</v>
      </c>
      <c r="AJ103">
        <v>84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ROW(Source!A41)</f>
        <v>41</v>
      </c>
      <c r="B104">
        <v>55983814</v>
      </c>
      <c r="C104">
        <v>55983807</v>
      </c>
      <c r="D104">
        <v>55489513</v>
      </c>
      <c r="E104">
        <v>1</v>
      </c>
      <c r="F104">
        <v>1</v>
      </c>
      <c r="G104">
        <v>1081</v>
      </c>
      <c r="H104">
        <v>2</v>
      </c>
      <c r="I104" t="s">
        <v>654</v>
      </c>
      <c r="J104" t="s">
        <v>655</v>
      </c>
      <c r="K104" t="s">
        <v>656</v>
      </c>
      <c r="L104">
        <v>1368</v>
      </c>
      <c r="N104">
        <v>1011</v>
      </c>
      <c r="O104" t="s">
        <v>657</v>
      </c>
      <c r="P104" t="s">
        <v>657</v>
      </c>
      <c r="Q104">
        <v>1</v>
      </c>
      <c r="X104">
        <v>0.54</v>
      </c>
      <c r="Y104">
        <v>0</v>
      </c>
      <c r="Z104">
        <v>114.83</v>
      </c>
      <c r="AA104">
        <v>12.62</v>
      </c>
      <c r="AB104">
        <v>0</v>
      </c>
      <c r="AC104">
        <v>0</v>
      </c>
      <c r="AD104">
        <v>1</v>
      </c>
      <c r="AE104">
        <v>0</v>
      </c>
      <c r="AF104" t="s">
        <v>25</v>
      </c>
      <c r="AG104">
        <v>0.19439999999999999</v>
      </c>
      <c r="AH104">
        <v>2</v>
      </c>
      <c r="AI104">
        <v>55983809</v>
      </c>
      <c r="AJ104">
        <v>85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ROW(Source!A41)</f>
        <v>41</v>
      </c>
      <c r="B105">
        <v>55983815</v>
      </c>
      <c r="C105">
        <v>55983807</v>
      </c>
      <c r="D105">
        <v>55489525</v>
      </c>
      <c r="E105">
        <v>1</v>
      </c>
      <c r="F105">
        <v>1</v>
      </c>
      <c r="G105">
        <v>1081</v>
      </c>
      <c r="H105">
        <v>2</v>
      </c>
      <c r="I105" t="s">
        <v>712</v>
      </c>
      <c r="J105" t="s">
        <v>713</v>
      </c>
      <c r="K105" t="s">
        <v>714</v>
      </c>
      <c r="L105">
        <v>1368</v>
      </c>
      <c r="N105">
        <v>1011</v>
      </c>
      <c r="O105" t="s">
        <v>657</v>
      </c>
      <c r="P105" t="s">
        <v>657</v>
      </c>
      <c r="Q105">
        <v>1</v>
      </c>
      <c r="X105">
        <v>1.6</v>
      </c>
      <c r="Y105">
        <v>0</v>
      </c>
      <c r="Z105">
        <v>0.77</v>
      </c>
      <c r="AA105">
        <v>0</v>
      </c>
      <c r="AB105">
        <v>0</v>
      </c>
      <c r="AC105">
        <v>0</v>
      </c>
      <c r="AD105">
        <v>1</v>
      </c>
      <c r="AE105">
        <v>0</v>
      </c>
      <c r="AF105" t="s">
        <v>25</v>
      </c>
      <c r="AG105">
        <v>0.57599999999999996</v>
      </c>
      <c r="AH105">
        <v>2</v>
      </c>
      <c r="AI105">
        <v>55983810</v>
      </c>
      <c r="AJ105">
        <v>86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ROW(Source!A41)</f>
        <v>41</v>
      </c>
      <c r="B106">
        <v>55983816</v>
      </c>
      <c r="C106">
        <v>55983807</v>
      </c>
      <c r="D106">
        <v>55459457</v>
      </c>
      <c r="E106">
        <v>1</v>
      </c>
      <c r="F106">
        <v>1</v>
      </c>
      <c r="G106">
        <v>1081</v>
      </c>
      <c r="H106">
        <v>3</v>
      </c>
      <c r="I106" t="s">
        <v>715</v>
      </c>
      <c r="J106" t="s">
        <v>716</v>
      </c>
      <c r="K106" t="s">
        <v>717</v>
      </c>
      <c r="L106">
        <v>1346</v>
      </c>
      <c r="N106">
        <v>1009</v>
      </c>
      <c r="O106" t="s">
        <v>175</v>
      </c>
      <c r="P106" t="s">
        <v>175</v>
      </c>
      <c r="Q106">
        <v>1</v>
      </c>
      <c r="X106">
        <v>2.5000000000000001E-2</v>
      </c>
      <c r="Y106">
        <v>23.87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24</v>
      </c>
      <c r="AG106">
        <v>0</v>
      </c>
      <c r="AH106">
        <v>2</v>
      </c>
      <c r="AI106">
        <v>55983811</v>
      </c>
      <c r="AJ106">
        <v>87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ROW(Source!A41)</f>
        <v>41</v>
      </c>
      <c r="B107">
        <v>55983817</v>
      </c>
      <c r="C107">
        <v>55983807</v>
      </c>
      <c r="D107">
        <v>55459641</v>
      </c>
      <c r="E107">
        <v>1</v>
      </c>
      <c r="F107">
        <v>1</v>
      </c>
      <c r="G107">
        <v>1081</v>
      </c>
      <c r="H107">
        <v>3</v>
      </c>
      <c r="I107" t="s">
        <v>718</v>
      </c>
      <c r="J107" t="s">
        <v>719</v>
      </c>
      <c r="K107" t="s">
        <v>720</v>
      </c>
      <c r="L107">
        <v>1327</v>
      </c>
      <c r="N107">
        <v>1005</v>
      </c>
      <c r="O107" t="s">
        <v>721</v>
      </c>
      <c r="P107" t="s">
        <v>721</v>
      </c>
      <c r="Q107">
        <v>1</v>
      </c>
      <c r="X107">
        <v>0.45</v>
      </c>
      <c r="Y107">
        <v>7.39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24</v>
      </c>
      <c r="AG107">
        <v>0</v>
      </c>
      <c r="AH107">
        <v>2</v>
      </c>
      <c r="AI107">
        <v>55983812</v>
      </c>
      <c r="AJ107">
        <v>88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ROW(Source!A41)</f>
        <v>41</v>
      </c>
      <c r="B108">
        <v>55983818</v>
      </c>
      <c r="C108">
        <v>55983807</v>
      </c>
      <c r="D108">
        <v>55448129</v>
      </c>
      <c r="E108">
        <v>1081</v>
      </c>
      <c r="F108">
        <v>1</v>
      </c>
      <c r="G108">
        <v>1081</v>
      </c>
      <c r="H108">
        <v>3</v>
      </c>
      <c r="I108" t="s">
        <v>936</v>
      </c>
      <c r="J108" t="s">
        <v>3</v>
      </c>
      <c r="K108" t="s">
        <v>937</v>
      </c>
      <c r="L108">
        <v>1354</v>
      </c>
      <c r="N108">
        <v>1010</v>
      </c>
      <c r="O108" t="s">
        <v>268</v>
      </c>
      <c r="P108" t="s">
        <v>268</v>
      </c>
      <c r="Q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24</v>
      </c>
      <c r="AG108">
        <v>0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ROW(Source!A42)</f>
        <v>42</v>
      </c>
      <c r="B109">
        <v>55983821</v>
      </c>
      <c r="C109">
        <v>55983819</v>
      </c>
      <c r="D109">
        <v>55424304</v>
      </c>
      <c r="E109">
        <v>1081</v>
      </c>
      <c r="F109">
        <v>1</v>
      </c>
      <c r="G109">
        <v>1081</v>
      </c>
      <c r="H109">
        <v>1</v>
      </c>
      <c r="I109" t="s">
        <v>651</v>
      </c>
      <c r="J109" t="s">
        <v>3</v>
      </c>
      <c r="K109" t="s">
        <v>652</v>
      </c>
      <c r="L109">
        <v>1191</v>
      </c>
      <c r="N109">
        <v>1013</v>
      </c>
      <c r="O109" t="s">
        <v>653</v>
      </c>
      <c r="P109" t="s">
        <v>653</v>
      </c>
      <c r="Q109">
        <v>1</v>
      </c>
      <c r="X109">
        <v>5.84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63</v>
      </c>
      <c r="AG109">
        <v>7.008</v>
      </c>
      <c r="AH109">
        <v>2</v>
      </c>
      <c r="AI109">
        <v>55983820</v>
      </c>
      <c r="AJ109">
        <v>89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ROW(Source!A43)</f>
        <v>43</v>
      </c>
      <c r="B110">
        <v>55983821</v>
      </c>
      <c r="C110">
        <v>55983819</v>
      </c>
      <c r="D110">
        <v>55424304</v>
      </c>
      <c r="E110">
        <v>1081</v>
      </c>
      <c r="F110">
        <v>1</v>
      </c>
      <c r="G110">
        <v>1081</v>
      </c>
      <c r="H110">
        <v>1</v>
      </c>
      <c r="I110" t="s">
        <v>651</v>
      </c>
      <c r="J110" t="s">
        <v>3</v>
      </c>
      <c r="K110" t="s">
        <v>652</v>
      </c>
      <c r="L110">
        <v>1191</v>
      </c>
      <c r="N110">
        <v>1013</v>
      </c>
      <c r="O110" t="s">
        <v>653</v>
      </c>
      <c r="P110" t="s">
        <v>653</v>
      </c>
      <c r="Q110">
        <v>1</v>
      </c>
      <c r="X110">
        <v>5.84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 t="s">
        <v>63</v>
      </c>
      <c r="AG110">
        <v>7.008</v>
      </c>
      <c r="AH110">
        <v>2</v>
      </c>
      <c r="AI110">
        <v>55983820</v>
      </c>
      <c r="AJ110">
        <v>90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ROW(Source!A44)</f>
        <v>44</v>
      </c>
      <c r="B111">
        <v>55983829</v>
      </c>
      <c r="C111">
        <v>55983822</v>
      </c>
      <c r="D111">
        <v>55424304</v>
      </c>
      <c r="E111">
        <v>1081</v>
      </c>
      <c r="F111">
        <v>1</v>
      </c>
      <c r="G111">
        <v>1081</v>
      </c>
      <c r="H111">
        <v>1</v>
      </c>
      <c r="I111" t="s">
        <v>651</v>
      </c>
      <c r="J111" t="s">
        <v>3</v>
      </c>
      <c r="K111" t="s">
        <v>652</v>
      </c>
      <c r="L111">
        <v>1191</v>
      </c>
      <c r="N111">
        <v>1013</v>
      </c>
      <c r="O111" t="s">
        <v>653</v>
      </c>
      <c r="P111" t="s">
        <v>653</v>
      </c>
      <c r="Q111">
        <v>1</v>
      </c>
      <c r="X111">
        <v>30.75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 t="s">
        <v>25</v>
      </c>
      <c r="AG111">
        <v>11.069999999999999</v>
      </c>
      <c r="AH111">
        <v>2</v>
      </c>
      <c r="AI111">
        <v>55983823</v>
      </c>
      <c r="AJ111">
        <v>91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ROW(Source!A44)</f>
        <v>44</v>
      </c>
      <c r="B112">
        <v>55983830</v>
      </c>
      <c r="C112">
        <v>55983822</v>
      </c>
      <c r="D112">
        <v>55490209</v>
      </c>
      <c r="E112">
        <v>1</v>
      </c>
      <c r="F112">
        <v>1</v>
      </c>
      <c r="G112">
        <v>1081</v>
      </c>
      <c r="H112">
        <v>2</v>
      </c>
      <c r="I112" t="s">
        <v>694</v>
      </c>
      <c r="J112" t="s">
        <v>695</v>
      </c>
      <c r="K112" t="s">
        <v>696</v>
      </c>
      <c r="L112">
        <v>1368</v>
      </c>
      <c r="N112">
        <v>1011</v>
      </c>
      <c r="O112" t="s">
        <v>657</v>
      </c>
      <c r="P112" t="s">
        <v>657</v>
      </c>
      <c r="Q112">
        <v>1</v>
      </c>
      <c r="X112">
        <v>0.01</v>
      </c>
      <c r="Y112">
        <v>0</v>
      </c>
      <c r="Z112">
        <v>83.1</v>
      </c>
      <c r="AA112">
        <v>12.62</v>
      </c>
      <c r="AB112">
        <v>0</v>
      </c>
      <c r="AC112">
        <v>0</v>
      </c>
      <c r="AD112">
        <v>1</v>
      </c>
      <c r="AE112">
        <v>0</v>
      </c>
      <c r="AF112" t="s">
        <v>25</v>
      </c>
      <c r="AG112">
        <v>3.5999999999999999E-3</v>
      </c>
      <c r="AH112">
        <v>2</v>
      </c>
      <c r="AI112">
        <v>55983824</v>
      </c>
      <c r="AJ112">
        <v>92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ROW(Source!A44)</f>
        <v>44</v>
      </c>
      <c r="B113">
        <v>55983831</v>
      </c>
      <c r="C113">
        <v>55983822</v>
      </c>
      <c r="D113">
        <v>55490263</v>
      </c>
      <c r="E113">
        <v>1</v>
      </c>
      <c r="F113">
        <v>1</v>
      </c>
      <c r="G113">
        <v>1081</v>
      </c>
      <c r="H113">
        <v>2</v>
      </c>
      <c r="I113" t="s">
        <v>722</v>
      </c>
      <c r="J113" t="s">
        <v>723</v>
      </c>
      <c r="K113" t="s">
        <v>724</v>
      </c>
      <c r="L113">
        <v>1368</v>
      </c>
      <c r="N113">
        <v>1011</v>
      </c>
      <c r="O113" t="s">
        <v>657</v>
      </c>
      <c r="P113" t="s">
        <v>657</v>
      </c>
      <c r="Q113">
        <v>1</v>
      </c>
      <c r="X113">
        <v>18.62</v>
      </c>
      <c r="Y113">
        <v>0</v>
      </c>
      <c r="Z113">
        <v>0.77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25</v>
      </c>
      <c r="AG113">
        <v>6.7031999999999998</v>
      </c>
      <c r="AH113">
        <v>2</v>
      </c>
      <c r="AI113">
        <v>55983825</v>
      </c>
      <c r="AJ113">
        <v>93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ROW(Source!A44)</f>
        <v>44</v>
      </c>
      <c r="B114">
        <v>55983832</v>
      </c>
      <c r="C114">
        <v>55983822</v>
      </c>
      <c r="D114">
        <v>55459237</v>
      </c>
      <c r="E114">
        <v>1</v>
      </c>
      <c r="F114">
        <v>1</v>
      </c>
      <c r="G114">
        <v>1081</v>
      </c>
      <c r="H114">
        <v>3</v>
      </c>
      <c r="I114" t="s">
        <v>725</v>
      </c>
      <c r="J114" t="s">
        <v>726</v>
      </c>
      <c r="K114" t="s">
        <v>727</v>
      </c>
      <c r="L114">
        <v>1339</v>
      </c>
      <c r="N114">
        <v>1007</v>
      </c>
      <c r="O114" t="s">
        <v>728</v>
      </c>
      <c r="P114" t="s">
        <v>728</v>
      </c>
      <c r="Q114">
        <v>1</v>
      </c>
      <c r="X114">
        <v>3.2000000000000002E-3</v>
      </c>
      <c r="Y114">
        <v>7.07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24</v>
      </c>
      <c r="AG114">
        <v>0</v>
      </c>
      <c r="AH114">
        <v>2</v>
      </c>
      <c r="AI114">
        <v>55983826</v>
      </c>
      <c r="AJ114">
        <v>94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ROW(Source!A44)</f>
        <v>44</v>
      </c>
      <c r="B115">
        <v>55983833</v>
      </c>
      <c r="C115">
        <v>55983822</v>
      </c>
      <c r="D115">
        <v>55466860</v>
      </c>
      <c r="E115">
        <v>1</v>
      </c>
      <c r="F115">
        <v>1</v>
      </c>
      <c r="G115">
        <v>1081</v>
      </c>
      <c r="H115">
        <v>3</v>
      </c>
      <c r="I115" t="s">
        <v>729</v>
      </c>
      <c r="J115" t="s">
        <v>730</v>
      </c>
      <c r="K115" t="s">
        <v>731</v>
      </c>
      <c r="L115">
        <v>1346</v>
      </c>
      <c r="N115">
        <v>1009</v>
      </c>
      <c r="O115" t="s">
        <v>175</v>
      </c>
      <c r="P115" t="s">
        <v>175</v>
      </c>
      <c r="Q115">
        <v>1</v>
      </c>
      <c r="X115">
        <v>4.5659999999999998</v>
      </c>
      <c r="Y115">
        <v>3.17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24</v>
      </c>
      <c r="AG115">
        <v>0</v>
      </c>
      <c r="AH115">
        <v>2</v>
      </c>
      <c r="AI115">
        <v>55983827</v>
      </c>
      <c r="AJ115">
        <v>95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ROW(Source!A44)</f>
        <v>44</v>
      </c>
      <c r="B116">
        <v>55983834</v>
      </c>
      <c r="C116">
        <v>55983822</v>
      </c>
      <c r="D116">
        <v>55469280</v>
      </c>
      <c r="E116">
        <v>1</v>
      </c>
      <c r="F116">
        <v>1</v>
      </c>
      <c r="G116">
        <v>1081</v>
      </c>
      <c r="H116">
        <v>3</v>
      </c>
      <c r="I116" t="s">
        <v>732</v>
      </c>
      <c r="J116" t="s">
        <v>733</v>
      </c>
      <c r="K116" t="s">
        <v>734</v>
      </c>
      <c r="L116">
        <v>1354</v>
      </c>
      <c r="N116">
        <v>1010</v>
      </c>
      <c r="O116" t="s">
        <v>268</v>
      </c>
      <c r="P116" t="s">
        <v>268</v>
      </c>
      <c r="Q116">
        <v>1</v>
      </c>
      <c r="X116">
        <v>1.946</v>
      </c>
      <c r="Y116">
        <v>780.82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24</v>
      </c>
      <c r="AG116">
        <v>0</v>
      </c>
      <c r="AH116">
        <v>2</v>
      </c>
      <c r="AI116">
        <v>55983828</v>
      </c>
      <c r="AJ116">
        <v>96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ROW(Source!A44)</f>
        <v>44</v>
      </c>
      <c r="B117">
        <v>55983835</v>
      </c>
      <c r="C117">
        <v>55983822</v>
      </c>
      <c r="D117">
        <v>55431527</v>
      </c>
      <c r="E117">
        <v>1081</v>
      </c>
      <c r="F117">
        <v>1</v>
      </c>
      <c r="G117">
        <v>1081</v>
      </c>
      <c r="H117">
        <v>3</v>
      </c>
      <c r="I117" t="s">
        <v>938</v>
      </c>
      <c r="J117" t="s">
        <v>3</v>
      </c>
      <c r="K117" t="s">
        <v>939</v>
      </c>
      <c r="L117">
        <v>1354</v>
      </c>
      <c r="N117">
        <v>1010</v>
      </c>
      <c r="O117" t="s">
        <v>268</v>
      </c>
      <c r="P117" t="s">
        <v>268</v>
      </c>
      <c r="Q117">
        <v>1</v>
      </c>
      <c r="X117">
        <v>102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24</v>
      </c>
      <c r="AG117">
        <v>0</v>
      </c>
      <c r="AH117">
        <v>3</v>
      </c>
      <c r="AI117">
        <v>-1</v>
      </c>
      <c r="AJ117" t="s">
        <v>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ROW(Source!A45)</f>
        <v>45</v>
      </c>
      <c r="B118">
        <v>55983829</v>
      </c>
      <c r="C118">
        <v>55983822</v>
      </c>
      <c r="D118">
        <v>55424304</v>
      </c>
      <c r="E118">
        <v>1081</v>
      </c>
      <c r="F118">
        <v>1</v>
      </c>
      <c r="G118">
        <v>1081</v>
      </c>
      <c r="H118">
        <v>1</v>
      </c>
      <c r="I118" t="s">
        <v>651</v>
      </c>
      <c r="J118" t="s">
        <v>3</v>
      </c>
      <c r="K118" t="s">
        <v>652</v>
      </c>
      <c r="L118">
        <v>1191</v>
      </c>
      <c r="N118">
        <v>1013</v>
      </c>
      <c r="O118" t="s">
        <v>653</v>
      </c>
      <c r="P118" t="s">
        <v>653</v>
      </c>
      <c r="Q118">
        <v>1</v>
      </c>
      <c r="X118">
        <v>30.75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 t="s">
        <v>25</v>
      </c>
      <c r="AG118">
        <v>11.069999999999999</v>
      </c>
      <c r="AH118">
        <v>2</v>
      </c>
      <c r="AI118">
        <v>55983823</v>
      </c>
      <c r="AJ118">
        <v>97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ROW(Source!A45)</f>
        <v>45</v>
      </c>
      <c r="B119">
        <v>55983830</v>
      </c>
      <c r="C119">
        <v>55983822</v>
      </c>
      <c r="D119">
        <v>55490209</v>
      </c>
      <c r="E119">
        <v>1</v>
      </c>
      <c r="F119">
        <v>1</v>
      </c>
      <c r="G119">
        <v>1081</v>
      </c>
      <c r="H119">
        <v>2</v>
      </c>
      <c r="I119" t="s">
        <v>694</v>
      </c>
      <c r="J119" t="s">
        <v>695</v>
      </c>
      <c r="K119" t="s">
        <v>696</v>
      </c>
      <c r="L119">
        <v>1368</v>
      </c>
      <c r="N119">
        <v>1011</v>
      </c>
      <c r="O119" t="s">
        <v>657</v>
      </c>
      <c r="P119" t="s">
        <v>657</v>
      </c>
      <c r="Q119">
        <v>1</v>
      </c>
      <c r="X119">
        <v>0.01</v>
      </c>
      <c r="Y119">
        <v>0</v>
      </c>
      <c r="Z119">
        <v>83.1</v>
      </c>
      <c r="AA119">
        <v>12.62</v>
      </c>
      <c r="AB119">
        <v>0</v>
      </c>
      <c r="AC119">
        <v>0</v>
      </c>
      <c r="AD119">
        <v>1</v>
      </c>
      <c r="AE119">
        <v>0</v>
      </c>
      <c r="AF119" t="s">
        <v>25</v>
      </c>
      <c r="AG119">
        <v>3.5999999999999999E-3</v>
      </c>
      <c r="AH119">
        <v>2</v>
      </c>
      <c r="AI119">
        <v>55983824</v>
      </c>
      <c r="AJ119">
        <v>98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ROW(Source!A45)</f>
        <v>45</v>
      </c>
      <c r="B120">
        <v>55983831</v>
      </c>
      <c r="C120">
        <v>55983822</v>
      </c>
      <c r="D120">
        <v>55490263</v>
      </c>
      <c r="E120">
        <v>1</v>
      </c>
      <c r="F120">
        <v>1</v>
      </c>
      <c r="G120">
        <v>1081</v>
      </c>
      <c r="H120">
        <v>2</v>
      </c>
      <c r="I120" t="s">
        <v>722</v>
      </c>
      <c r="J120" t="s">
        <v>723</v>
      </c>
      <c r="K120" t="s">
        <v>724</v>
      </c>
      <c r="L120">
        <v>1368</v>
      </c>
      <c r="N120">
        <v>1011</v>
      </c>
      <c r="O120" t="s">
        <v>657</v>
      </c>
      <c r="P120" t="s">
        <v>657</v>
      </c>
      <c r="Q120">
        <v>1</v>
      </c>
      <c r="X120">
        <v>18.62</v>
      </c>
      <c r="Y120">
        <v>0</v>
      </c>
      <c r="Z120">
        <v>0.77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25</v>
      </c>
      <c r="AG120">
        <v>6.7031999999999998</v>
      </c>
      <c r="AH120">
        <v>2</v>
      </c>
      <c r="AI120">
        <v>55983825</v>
      </c>
      <c r="AJ120">
        <v>99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ROW(Source!A45)</f>
        <v>45</v>
      </c>
      <c r="B121">
        <v>55983832</v>
      </c>
      <c r="C121">
        <v>55983822</v>
      </c>
      <c r="D121">
        <v>55459237</v>
      </c>
      <c r="E121">
        <v>1</v>
      </c>
      <c r="F121">
        <v>1</v>
      </c>
      <c r="G121">
        <v>1081</v>
      </c>
      <c r="H121">
        <v>3</v>
      </c>
      <c r="I121" t="s">
        <v>725</v>
      </c>
      <c r="J121" t="s">
        <v>726</v>
      </c>
      <c r="K121" t="s">
        <v>727</v>
      </c>
      <c r="L121">
        <v>1339</v>
      </c>
      <c r="N121">
        <v>1007</v>
      </c>
      <c r="O121" t="s">
        <v>728</v>
      </c>
      <c r="P121" t="s">
        <v>728</v>
      </c>
      <c r="Q121">
        <v>1</v>
      </c>
      <c r="X121">
        <v>3.2000000000000002E-3</v>
      </c>
      <c r="Y121">
        <v>7.07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24</v>
      </c>
      <c r="AG121">
        <v>0</v>
      </c>
      <c r="AH121">
        <v>2</v>
      </c>
      <c r="AI121">
        <v>55983826</v>
      </c>
      <c r="AJ121">
        <v>100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ROW(Source!A45)</f>
        <v>45</v>
      </c>
      <c r="B122">
        <v>55983833</v>
      </c>
      <c r="C122">
        <v>55983822</v>
      </c>
      <c r="D122">
        <v>55466860</v>
      </c>
      <c r="E122">
        <v>1</v>
      </c>
      <c r="F122">
        <v>1</v>
      </c>
      <c r="G122">
        <v>1081</v>
      </c>
      <c r="H122">
        <v>3</v>
      </c>
      <c r="I122" t="s">
        <v>729</v>
      </c>
      <c r="J122" t="s">
        <v>730</v>
      </c>
      <c r="K122" t="s">
        <v>731</v>
      </c>
      <c r="L122">
        <v>1346</v>
      </c>
      <c r="N122">
        <v>1009</v>
      </c>
      <c r="O122" t="s">
        <v>175</v>
      </c>
      <c r="P122" t="s">
        <v>175</v>
      </c>
      <c r="Q122">
        <v>1</v>
      </c>
      <c r="X122">
        <v>4.5659999999999998</v>
      </c>
      <c r="Y122">
        <v>3.17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24</v>
      </c>
      <c r="AG122">
        <v>0</v>
      </c>
      <c r="AH122">
        <v>2</v>
      </c>
      <c r="AI122">
        <v>55983827</v>
      </c>
      <c r="AJ122">
        <v>101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ROW(Source!A45)</f>
        <v>45</v>
      </c>
      <c r="B123">
        <v>55983834</v>
      </c>
      <c r="C123">
        <v>55983822</v>
      </c>
      <c r="D123">
        <v>55469280</v>
      </c>
      <c r="E123">
        <v>1</v>
      </c>
      <c r="F123">
        <v>1</v>
      </c>
      <c r="G123">
        <v>1081</v>
      </c>
      <c r="H123">
        <v>3</v>
      </c>
      <c r="I123" t="s">
        <v>732</v>
      </c>
      <c r="J123" t="s">
        <v>733</v>
      </c>
      <c r="K123" t="s">
        <v>734</v>
      </c>
      <c r="L123">
        <v>1354</v>
      </c>
      <c r="N123">
        <v>1010</v>
      </c>
      <c r="O123" t="s">
        <v>268</v>
      </c>
      <c r="P123" t="s">
        <v>268</v>
      </c>
      <c r="Q123">
        <v>1</v>
      </c>
      <c r="X123">
        <v>1.946</v>
      </c>
      <c r="Y123">
        <v>780.82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24</v>
      </c>
      <c r="AG123">
        <v>0</v>
      </c>
      <c r="AH123">
        <v>2</v>
      </c>
      <c r="AI123">
        <v>55983828</v>
      </c>
      <c r="AJ123">
        <v>102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ROW(Source!A45)</f>
        <v>45</v>
      </c>
      <c r="B124">
        <v>55983835</v>
      </c>
      <c r="C124">
        <v>55983822</v>
      </c>
      <c r="D124">
        <v>55431527</v>
      </c>
      <c r="E124">
        <v>1081</v>
      </c>
      <c r="F124">
        <v>1</v>
      </c>
      <c r="G124">
        <v>1081</v>
      </c>
      <c r="H124">
        <v>3</v>
      </c>
      <c r="I124" t="s">
        <v>938</v>
      </c>
      <c r="J124" t="s">
        <v>3</v>
      </c>
      <c r="K124" t="s">
        <v>939</v>
      </c>
      <c r="L124">
        <v>1354</v>
      </c>
      <c r="N124">
        <v>1010</v>
      </c>
      <c r="O124" t="s">
        <v>268</v>
      </c>
      <c r="P124" t="s">
        <v>268</v>
      </c>
      <c r="Q124">
        <v>1</v>
      </c>
      <c r="X124">
        <v>102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24</v>
      </c>
      <c r="AG124">
        <v>0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ROW(Source!A46)</f>
        <v>46</v>
      </c>
      <c r="B125">
        <v>55983843</v>
      </c>
      <c r="C125">
        <v>55983836</v>
      </c>
      <c r="D125">
        <v>55424304</v>
      </c>
      <c r="E125">
        <v>1081</v>
      </c>
      <c r="F125">
        <v>1</v>
      </c>
      <c r="G125">
        <v>1081</v>
      </c>
      <c r="H125">
        <v>1</v>
      </c>
      <c r="I125" t="s">
        <v>651</v>
      </c>
      <c r="J125" t="s">
        <v>3</v>
      </c>
      <c r="K125" t="s">
        <v>652</v>
      </c>
      <c r="L125">
        <v>1191</v>
      </c>
      <c r="N125">
        <v>1013</v>
      </c>
      <c r="O125" t="s">
        <v>653</v>
      </c>
      <c r="P125" t="s">
        <v>653</v>
      </c>
      <c r="Q125">
        <v>1</v>
      </c>
      <c r="X125">
        <v>15.54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 t="s">
        <v>25</v>
      </c>
      <c r="AG125">
        <v>5.5943999999999994</v>
      </c>
      <c r="AH125">
        <v>2</v>
      </c>
      <c r="AI125">
        <v>55983837</v>
      </c>
      <c r="AJ125">
        <v>103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ROW(Source!A46)</f>
        <v>46</v>
      </c>
      <c r="B126">
        <v>55983844</v>
      </c>
      <c r="C126">
        <v>55983836</v>
      </c>
      <c r="D126">
        <v>55490209</v>
      </c>
      <c r="E126">
        <v>1</v>
      </c>
      <c r="F126">
        <v>1</v>
      </c>
      <c r="G126">
        <v>1081</v>
      </c>
      <c r="H126">
        <v>2</v>
      </c>
      <c r="I126" t="s">
        <v>694</v>
      </c>
      <c r="J126" t="s">
        <v>695</v>
      </c>
      <c r="K126" t="s">
        <v>696</v>
      </c>
      <c r="L126">
        <v>1368</v>
      </c>
      <c r="N126">
        <v>1011</v>
      </c>
      <c r="O126" t="s">
        <v>657</v>
      </c>
      <c r="P126" t="s">
        <v>657</v>
      </c>
      <c r="Q126">
        <v>1</v>
      </c>
      <c r="X126">
        <v>0.01</v>
      </c>
      <c r="Y126">
        <v>0</v>
      </c>
      <c r="Z126">
        <v>83.1</v>
      </c>
      <c r="AA126">
        <v>12.62</v>
      </c>
      <c r="AB126">
        <v>0</v>
      </c>
      <c r="AC126">
        <v>0</v>
      </c>
      <c r="AD126">
        <v>1</v>
      </c>
      <c r="AE126">
        <v>0</v>
      </c>
      <c r="AF126" t="s">
        <v>25</v>
      </c>
      <c r="AG126">
        <v>3.5999999999999999E-3</v>
      </c>
      <c r="AH126">
        <v>2</v>
      </c>
      <c r="AI126">
        <v>55983838</v>
      </c>
      <c r="AJ126">
        <v>104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ROW(Source!A46)</f>
        <v>46</v>
      </c>
      <c r="B127">
        <v>55983845</v>
      </c>
      <c r="C127">
        <v>55983836</v>
      </c>
      <c r="D127">
        <v>55490263</v>
      </c>
      <c r="E127">
        <v>1</v>
      </c>
      <c r="F127">
        <v>1</v>
      </c>
      <c r="G127">
        <v>1081</v>
      </c>
      <c r="H127">
        <v>2</v>
      </c>
      <c r="I127" t="s">
        <v>722</v>
      </c>
      <c r="J127" t="s">
        <v>723</v>
      </c>
      <c r="K127" t="s">
        <v>724</v>
      </c>
      <c r="L127">
        <v>1368</v>
      </c>
      <c r="N127">
        <v>1011</v>
      </c>
      <c r="O127" t="s">
        <v>657</v>
      </c>
      <c r="P127" t="s">
        <v>657</v>
      </c>
      <c r="Q127">
        <v>1</v>
      </c>
      <c r="X127">
        <v>1.87</v>
      </c>
      <c r="Y127">
        <v>0</v>
      </c>
      <c r="Z127">
        <v>0.77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25</v>
      </c>
      <c r="AG127">
        <v>0.67320000000000002</v>
      </c>
      <c r="AH127">
        <v>2</v>
      </c>
      <c r="AI127">
        <v>55983839</v>
      </c>
      <c r="AJ127">
        <v>105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ROW(Source!A46)</f>
        <v>46</v>
      </c>
      <c r="B128">
        <v>55983846</v>
      </c>
      <c r="C128">
        <v>55983836</v>
      </c>
      <c r="D128">
        <v>55490296</v>
      </c>
      <c r="E128">
        <v>1</v>
      </c>
      <c r="F128">
        <v>1</v>
      </c>
      <c r="G128">
        <v>1081</v>
      </c>
      <c r="H128">
        <v>2</v>
      </c>
      <c r="I128" t="s">
        <v>735</v>
      </c>
      <c r="J128" t="s">
        <v>736</v>
      </c>
      <c r="K128" t="s">
        <v>737</v>
      </c>
      <c r="L128">
        <v>1368</v>
      </c>
      <c r="N128">
        <v>1011</v>
      </c>
      <c r="O128" t="s">
        <v>657</v>
      </c>
      <c r="P128" t="s">
        <v>657</v>
      </c>
      <c r="Q128">
        <v>1</v>
      </c>
      <c r="X128">
        <v>0.19</v>
      </c>
      <c r="Y128">
        <v>0</v>
      </c>
      <c r="Z128">
        <v>0.47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25</v>
      </c>
      <c r="AG128">
        <v>6.8399999999999989E-2</v>
      </c>
      <c r="AH128">
        <v>2</v>
      </c>
      <c r="AI128">
        <v>55983840</v>
      </c>
      <c r="AJ128">
        <v>106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ROW(Source!A46)</f>
        <v>46</v>
      </c>
      <c r="B129">
        <v>55983847</v>
      </c>
      <c r="C129">
        <v>55983836</v>
      </c>
      <c r="D129">
        <v>55459340</v>
      </c>
      <c r="E129">
        <v>1</v>
      </c>
      <c r="F129">
        <v>1</v>
      </c>
      <c r="G129">
        <v>1081</v>
      </c>
      <c r="H129">
        <v>3</v>
      </c>
      <c r="I129" t="s">
        <v>738</v>
      </c>
      <c r="J129" t="s">
        <v>739</v>
      </c>
      <c r="K129" t="s">
        <v>740</v>
      </c>
      <c r="L129">
        <v>1354</v>
      </c>
      <c r="N129">
        <v>1010</v>
      </c>
      <c r="O129" t="s">
        <v>268</v>
      </c>
      <c r="P129" t="s">
        <v>268</v>
      </c>
      <c r="Q129">
        <v>1</v>
      </c>
      <c r="X129">
        <v>40</v>
      </c>
      <c r="Y129">
        <v>0.89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24</v>
      </c>
      <c r="AG129">
        <v>0</v>
      </c>
      <c r="AH129">
        <v>2</v>
      </c>
      <c r="AI129">
        <v>55983841</v>
      </c>
      <c r="AJ129">
        <v>107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ROW(Source!A46)</f>
        <v>46</v>
      </c>
      <c r="B130">
        <v>55983848</v>
      </c>
      <c r="C130">
        <v>55983836</v>
      </c>
      <c r="D130">
        <v>55461503</v>
      </c>
      <c r="E130">
        <v>1</v>
      </c>
      <c r="F130">
        <v>1</v>
      </c>
      <c r="G130">
        <v>1081</v>
      </c>
      <c r="H130">
        <v>3</v>
      </c>
      <c r="I130" t="s">
        <v>741</v>
      </c>
      <c r="J130" t="s">
        <v>742</v>
      </c>
      <c r="K130" t="s">
        <v>743</v>
      </c>
      <c r="L130">
        <v>1355</v>
      </c>
      <c r="N130">
        <v>1010</v>
      </c>
      <c r="O130" t="s">
        <v>60</v>
      </c>
      <c r="P130" t="s">
        <v>60</v>
      </c>
      <c r="Q130">
        <v>100</v>
      </c>
      <c r="X130">
        <v>0.4</v>
      </c>
      <c r="Y130">
        <v>17.28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24</v>
      </c>
      <c r="AG130">
        <v>0</v>
      </c>
      <c r="AH130">
        <v>2</v>
      </c>
      <c r="AI130">
        <v>55983842</v>
      </c>
      <c r="AJ130">
        <v>108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ROW(Source!A46)</f>
        <v>46</v>
      </c>
      <c r="B131">
        <v>55983849</v>
      </c>
      <c r="C131">
        <v>55983836</v>
      </c>
      <c r="D131">
        <v>55441140</v>
      </c>
      <c r="E131">
        <v>1081</v>
      </c>
      <c r="F131">
        <v>1</v>
      </c>
      <c r="G131">
        <v>1081</v>
      </c>
      <c r="H131">
        <v>3</v>
      </c>
      <c r="I131" t="s">
        <v>940</v>
      </c>
      <c r="J131" t="s">
        <v>3</v>
      </c>
      <c r="K131" t="s">
        <v>941</v>
      </c>
      <c r="L131">
        <v>1358</v>
      </c>
      <c r="N131">
        <v>1010</v>
      </c>
      <c r="O131" t="s">
        <v>77</v>
      </c>
      <c r="P131" t="s">
        <v>77</v>
      </c>
      <c r="Q131">
        <v>10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24</v>
      </c>
      <c r="AG131">
        <v>0</v>
      </c>
      <c r="AH131">
        <v>3</v>
      </c>
      <c r="AI131">
        <v>-1</v>
      </c>
      <c r="AJ131" t="s">
        <v>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ROW(Source!A47)</f>
        <v>47</v>
      </c>
      <c r="B132">
        <v>55983843</v>
      </c>
      <c r="C132">
        <v>55983836</v>
      </c>
      <c r="D132">
        <v>55424304</v>
      </c>
      <c r="E132">
        <v>1081</v>
      </c>
      <c r="F132">
        <v>1</v>
      </c>
      <c r="G132">
        <v>1081</v>
      </c>
      <c r="H132">
        <v>1</v>
      </c>
      <c r="I132" t="s">
        <v>651</v>
      </c>
      <c r="J132" t="s">
        <v>3</v>
      </c>
      <c r="K132" t="s">
        <v>652</v>
      </c>
      <c r="L132">
        <v>1191</v>
      </c>
      <c r="N132">
        <v>1013</v>
      </c>
      <c r="O132" t="s">
        <v>653</v>
      </c>
      <c r="P132" t="s">
        <v>653</v>
      </c>
      <c r="Q132">
        <v>1</v>
      </c>
      <c r="X132">
        <v>15.54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</v>
      </c>
      <c r="AF132" t="s">
        <v>25</v>
      </c>
      <c r="AG132">
        <v>5.5943999999999994</v>
      </c>
      <c r="AH132">
        <v>2</v>
      </c>
      <c r="AI132">
        <v>55983837</v>
      </c>
      <c r="AJ132">
        <v>109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ROW(Source!A47)</f>
        <v>47</v>
      </c>
      <c r="B133">
        <v>55983844</v>
      </c>
      <c r="C133">
        <v>55983836</v>
      </c>
      <c r="D133">
        <v>55490209</v>
      </c>
      <c r="E133">
        <v>1</v>
      </c>
      <c r="F133">
        <v>1</v>
      </c>
      <c r="G133">
        <v>1081</v>
      </c>
      <c r="H133">
        <v>2</v>
      </c>
      <c r="I133" t="s">
        <v>694</v>
      </c>
      <c r="J133" t="s">
        <v>695</v>
      </c>
      <c r="K133" t="s">
        <v>696</v>
      </c>
      <c r="L133">
        <v>1368</v>
      </c>
      <c r="N133">
        <v>1011</v>
      </c>
      <c r="O133" t="s">
        <v>657</v>
      </c>
      <c r="P133" t="s">
        <v>657</v>
      </c>
      <c r="Q133">
        <v>1</v>
      </c>
      <c r="X133">
        <v>0.01</v>
      </c>
      <c r="Y133">
        <v>0</v>
      </c>
      <c r="Z133">
        <v>83.1</v>
      </c>
      <c r="AA133">
        <v>12.62</v>
      </c>
      <c r="AB133">
        <v>0</v>
      </c>
      <c r="AC133">
        <v>0</v>
      </c>
      <c r="AD133">
        <v>1</v>
      </c>
      <c r="AE133">
        <v>0</v>
      </c>
      <c r="AF133" t="s">
        <v>25</v>
      </c>
      <c r="AG133">
        <v>3.5999999999999999E-3</v>
      </c>
      <c r="AH133">
        <v>2</v>
      </c>
      <c r="AI133">
        <v>55983838</v>
      </c>
      <c r="AJ133">
        <v>110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ROW(Source!A47)</f>
        <v>47</v>
      </c>
      <c r="B134">
        <v>55983845</v>
      </c>
      <c r="C134">
        <v>55983836</v>
      </c>
      <c r="D134">
        <v>55490263</v>
      </c>
      <c r="E134">
        <v>1</v>
      </c>
      <c r="F134">
        <v>1</v>
      </c>
      <c r="G134">
        <v>1081</v>
      </c>
      <c r="H134">
        <v>2</v>
      </c>
      <c r="I134" t="s">
        <v>722</v>
      </c>
      <c r="J134" t="s">
        <v>723</v>
      </c>
      <c r="K134" t="s">
        <v>724</v>
      </c>
      <c r="L134">
        <v>1368</v>
      </c>
      <c r="N134">
        <v>1011</v>
      </c>
      <c r="O134" t="s">
        <v>657</v>
      </c>
      <c r="P134" t="s">
        <v>657</v>
      </c>
      <c r="Q134">
        <v>1</v>
      </c>
      <c r="X134">
        <v>1.87</v>
      </c>
      <c r="Y134">
        <v>0</v>
      </c>
      <c r="Z134">
        <v>0.77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25</v>
      </c>
      <c r="AG134">
        <v>0.67320000000000002</v>
      </c>
      <c r="AH134">
        <v>2</v>
      </c>
      <c r="AI134">
        <v>55983839</v>
      </c>
      <c r="AJ134">
        <v>111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ROW(Source!A47)</f>
        <v>47</v>
      </c>
      <c r="B135">
        <v>55983846</v>
      </c>
      <c r="C135">
        <v>55983836</v>
      </c>
      <c r="D135">
        <v>55490296</v>
      </c>
      <c r="E135">
        <v>1</v>
      </c>
      <c r="F135">
        <v>1</v>
      </c>
      <c r="G135">
        <v>1081</v>
      </c>
      <c r="H135">
        <v>2</v>
      </c>
      <c r="I135" t="s">
        <v>735</v>
      </c>
      <c r="J135" t="s">
        <v>736</v>
      </c>
      <c r="K135" t="s">
        <v>737</v>
      </c>
      <c r="L135">
        <v>1368</v>
      </c>
      <c r="N135">
        <v>1011</v>
      </c>
      <c r="O135" t="s">
        <v>657</v>
      </c>
      <c r="P135" t="s">
        <v>657</v>
      </c>
      <c r="Q135">
        <v>1</v>
      </c>
      <c r="X135">
        <v>0.19</v>
      </c>
      <c r="Y135">
        <v>0</v>
      </c>
      <c r="Z135">
        <v>0.47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25</v>
      </c>
      <c r="AG135">
        <v>6.8399999999999989E-2</v>
      </c>
      <c r="AH135">
        <v>2</v>
      </c>
      <c r="AI135">
        <v>55983840</v>
      </c>
      <c r="AJ135">
        <v>112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ROW(Source!A47)</f>
        <v>47</v>
      </c>
      <c r="B136">
        <v>55983847</v>
      </c>
      <c r="C136">
        <v>55983836</v>
      </c>
      <c r="D136">
        <v>55459340</v>
      </c>
      <c r="E136">
        <v>1</v>
      </c>
      <c r="F136">
        <v>1</v>
      </c>
      <c r="G136">
        <v>1081</v>
      </c>
      <c r="H136">
        <v>3</v>
      </c>
      <c r="I136" t="s">
        <v>738</v>
      </c>
      <c r="J136" t="s">
        <v>739</v>
      </c>
      <c r="K136" t="s">
        <v>740</v>
      </c>
      <c r="L136">
        <v>1354</v>
      </c>
      <c r="N136">
        <v>1010</v>
      </c>
      <c r="O136" t="s">
        <v>268</v>
      </c>
      <c r="P136" t="s">
        <v>268</v>
      </c>
      <c r="Q136">
        <v>1</v>
      </c>
      <c r="X136">
        <v>40</v>
      </c>
      <c r="Y136">
        <v>0.89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24</v>
      </c>
      <c r="AG136">
        <v>0</v>
      </c>
      <c r="AH136">
        <v>2</v>
      </c>
      <c r="AI136">
        <v>55983841</v>
      </c>
      <c r="AJ136">
        <v>113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ROW(Source!A47)</f>
        <v>47</v>
      </c>
      <c r="B137">
        <v>55983848</v>
      </c>
      <c r="C137">
        <v>55983836</v>
      </c>
      <c r="D137">
        <v>55461503</v>
      </c>
      <c r="E137">
        <v>1</v>
      </c>
      <c r="F137">
        <v>1</v>
      </c>
      <c r="G137">
        <v>1081</v>
      </c>
      <c r="H137">
        <v>3</v>
      </c>
      <c r="I137" t="s">
        <v>741</v>
      </c>
      <c r="J137" t="s">
        <v>742</v>
      </c>
      <c r="K137" t="s">
        <v>743</v>
      </c>
      <c r="L137">
        <v>1355</v>
      </c>
      <c r="N137">
        <v>1010</v>
      </c>
      <c r="O137" t="s">
        <v>60</v>
      </c>
      <c r="P137" t="s">
        <v>60</v>
      </c>
      <c r="Q137">
        <v>100</v>
      </c>
      <c r="X137">
        <v>0.4</v>
      </c>
      <c r="Y137">
        <v>17.28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24</v>
      </c>
      <c r="AG137">
        <v>0</v>
      </c>
      <c r="AH137">
        <v>2</v>
      </c>
      <c r="AI137">
        <v>55983842</v>
      </c>
      <c r="AJ137">
        <v>114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ROW(Source!A47)</f>
        <v>47</v>
      </c>
      <c r="B138">
        <v>55983849</v>
      </c>
      <c r="C138">
        <v>55983836</v>
      </c>
      <c r="D138">
        <v>55441140</v>
      </c>
      <c r="E138">
        <v>1081</v>
      </c>
      <c r="F138">
        <v>1</v>
      </c>
      <c r="G138">
        <v>1081</v>
      </c>
      <c r="H138">
        <v>3</v>
      </c>
      <c r="I138" t="s">
        <v>940</v>
      </c>
      <c r="J138" t="s">
        <v>3</v>
      </c>
      <c r="K138" t="s">
        <v>941</v>
      </c>
      <c r="L138">
        <v>1358</v>
      </c>
      <c r="N138">
        <v>1010</v>
      </c>
      <c r="O138" t="s">
        <v>77</v>
      </c>
      <c r="P138" t="s">
        <v>77</v>
      </c>
      <c r="Q138">
        <v>10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24</v>
      </c>
      <c r="AG138">
        <v>0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ROW(Source!A48)</f>
        <v>48</v>
      </c>
      <c r="B139">
        <v>55983852</v>
      </c>
      <c r="C139">
        <v>55983850</v>
      </c>
      <c r="D139">
        <v>55424304</v>
      </c>
      <c r="E139">
        <v>1081</v>
      </c>
      <c r="F139">
        <v>1</v>
      </c>
      <c r="G139">
        <v>1081</v>
      </c>
      <c r="H139">
        <v>1</v>
      </c>
      <c r="I139" t="s">
        <v>651</v>
      </c>
      <c r="J139" t="s">
        <v>3</v>
      </c>
      <c r="K139" t="s">
        <v>652</v>
      </c>
      <c r="L139">
        <v>1191</v>
      </c>
      <c r="N139">
        <v>1013</v>
      </c>
      <c r="O139" t="s">
        <v>653</v>
      </c>
      <c r="P139" t="s">
        <v>653</v>
      </c>
      <c r="Q139">
        <v>1</v>
      </c>
      <c r="X139">
        <v>9.64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 t="s">
        <v>63</v>
      </c>
      <c r="AG139">
        <v>11.568</v>
      </c>
      <c r="AH139">
        <v>2</v>
      </c>
      <c r="AI139">
        <v>55983851</v>
      </c>
      <c r="AJ139">
        <v>115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ROW(Source!A49)</f>
        <v>49</v>
      </c>
      <c r="B140">
        <v>55983852</v>
      </c>
      <c r="C140">
        <v>55983850</v>
      </c>
      <c r="D140">
        <v>55424304</v>
      </c>
      <c r="E140">
        <v>1081</v>
      </c>
      <c r="F140">
        <v>1</v>
      </c>
      <c r="G140">
        <v>1081</v>
      </c>
      <c r="H140">
        <v>1</v>
      </c>
      <c r="I140" t="s">
        <v>651</v>
      </c>
      <c r="J140" t="s">
        <v>3</v>
      </c>
      <c r="K140" t="s">
        <v>652</v>
      </c>
      <c r="L140">
        <v>1191</v>
      </c>
      <c r="N140">
        <v>1013</v>
      </c>
      <c r="O140" t="s">
        <v>653</v>
      </c>
      <c r="P140" t="s">
        <v>653</v>
      </c>
      <c r="Q140">
        <v>1</v>
      </c>
      <c r="X140">
        <v>9.64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1</v>
      </c>
      <c r="AF140" t="s">
        <v>63</v>
      </c>
      <c r="AG140">
        <v>11.568</v>
      </c>
      <c r="AH140">
        <v>2</v>
      </c>
      <c r="AI140">
        <v>55983851</v>
      </c>
      <c r="AJ140">
        <v>116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ROW(Source!A50)</f>
        <v>50</v>
      </c>
      <c r="B141">
        <v>55983862</v>
      </c>
      <c r="C141">
        <v>55983853</v>
      </c>
      <c r="D141">
        <v>55424304</v>
      </c>
      <c r="E141">
        <v>1081</v>
      </c>
      <c r="F141">
        <v>1</v>
      </c>
      <c r="G141">
        <v>1081</v>
      </c>
      <c r="H141">
        <v>1</v>
      </c>
      <c r="I141" t="s">
        <v>651</v>
      </c>
      <c r="J141" t="s">
        <v>3</v>
      </c>
      <c r="K141" t="s">
        <v>652</v>
      </c>
      <c r="L141">
        <v>1191</v>
      </c>
      <c r="N141">
        <v>1013</v>
      </c>
      <c r="O141" t="s">
        <v>653</v>
      </c>
      <c r="P141" t="s">
        <v>653</v>
      </c>
      <c r="Q141">
        <v>1</v>
      </c>
      <c r="X141">
        <v>18.14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 t="s">
        <v>25</v>
      </c>
      <c r="AG141">
        <v>6.5304000000000002</v>
      </c>
      <c r="AH141">
        <v>2</v>
      </c>
      <c r="AI141">
        <v>55983854</v>
      </c>
      <c r="AJ141">
        <v>117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ROW(Source!A50)</f>
        <v>50</v>
      </c>
      <c r="B142">
        <v>55983863</v>
      </c>
      <c r="C142">
        <v>55983853</v>
      </c>
      <c r="D142">
        <v>55490209</v>
      </c>
      <c r="E142">
        <v>1</v>
      </c>
      <c r="F142">
        <v>1</v>
      </c>
      <c r="G142">
        <v>1081</v>
      </c>
      <c r="H142">
        <v>2</v>
      </c>
      <c r="I142" t="s">
        <v>694</v>
      </c>
      <c r="J142" t="s">
        <v>695</v>
      </c>
      <c r="K142" t="s">
        <v>696</v>
      </c>
      <c r="L142">
        <v>1368</v>
      </c>
      <c r="N142">
        <v>1011</v>
      </c>
      <c r="O142" t="s">
        <v>657</v>
      </c>
      <c r="P142" t="s">
        <v>657</v>
      </c>
      <c r="Q142">
        <v>1</v>
      </c>
      <c r="X142">
        <v>0.05</v>
      </c>
      <c r="Y142">
        <v>0</v>
      </c>
      <c r="Z142">
        <v>83.1</v>
      </c>
      <c r="AA142">
        <v>12.62</v>
      </c>
      <c r="AB142">
        <v>0</v>
      </c>
      <c r="AC142">
        <v>0</v>
      </c>
      <c r="AD142">
        <v>1</v>
      </c>
      <c r="AE142">
        <v>0</v>
      </c>
      <c r="AF142" t="s">
        <v>25</v>
      </c>
      <c r="AG142">
        <v>1.7999999999999999E-2</v>
      </c>
      <c r="AH142">
        <v>2</v>
      </c>
      <c r="AI142">
        <v>55983855</v>
      </c>
      <c r="AJ142">
        <v>118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ROW(Source!A50)</f>
        <v>50</v>
      </c>
      <c r="B143">
        <v>55983864</v>
      </c>
      <c r="C143">
        <v>55983853</v>
      </c>
      <c r="D143">
        <v>55490270</v>
      </c>
      <c r="E143">
        <v>1</v>
      </c>
      <c r="F143">
        <v>1</v>
      </c>
      <c r="G143">
        <v>1081</v>
      </c>
      <c r="H143">
        <v>2</v>
      </c>
      <c r="I143" t="s">
        <v>744</v>
      </c>
      <c r="J143" t="s">
        <v>745</v>
      </c>
      <c r="K143" t="s">
        <v>746</v>
      </c>
      <c r="L143">
        <v>1368</v>
      </c>
      <c r="N143">
        <v>1011</v>
      </c>
      <c r="O143" t="s">
        <v>657</v>
      </c>
      <c r="P143" t="s">
        <v>657</v>
      </c>
      <c r="Q143">
        <v>1</v>
      </c>
      <c r="X143">
        <v>0.21</v>
      </c>
      <c r="Y143">
        <v>0</v>
      </c>
      <c r="Z143">
        <v>0.42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25</v>
      </c>
      <c r="AG143">
        <v>7.5600000000000001E-2</v>
      </c>
      <c r="AH143">
        <v>2</v>
      </c>
      <c r="AI143">
        <v>55983856</v>
      </c>
      <c r="AJ143">
        <v>119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ROW(Source!A50)</f>
        <v>50</v>
      </c>
      <c r="B144">
        <v>55983865</v>
      </c>
      <c r="C144">
        <v>55983853</v>
      </c>
      <c r="D144">
        <v>55489510</v>
      </c>
      <c r="E144">
        <v>1</v>
      </c>
      <c r="F144">
        <v>1</v>
      </c>
      <c r="G144">
        <v>1081</v>
      </c>
      <c r="H144">
        <v>2</v>
      </c>
      <c r="I144" t="s">
        <v>747</v>
      </c>
      <c r="J144" t="s">
        <v>748</v>
      </c>
      <c r="K144" t="s">
        <v>749</v>
      </c>
      <c r="L144">
        <v>1368</v>
      </c>
      <c r="N144">
        <v>1011</v>
      </c>
      <c r="O144" t="s">
        <v>657</v>
      </c>
      <c r="P144" t="s">
        <v>657</v>
      </c>
      <c r="Q144">
        <v>1</v>
      </c>
      <c r="X144">
        <v>4.4999999999999998E-2</v>
      </c>
      <c r="Y144">
        <v>0</v>
      </c>
      <c r="Z144">
        <v>53.9</v>
      </c>
      <c r="AA144">
        <v>12.62</v>
      </c>
      <c r="AB144">
        <v>0</v>
      </c>
      <c r="AC144">
        <v>0</v>
      </c>
      <c r="AD144">
        <v>1</v>
      </c>
      <c r="AE144">
        <v>0</v>
      </c>
      <c r="AF144" t="s">
        <v>25</v>
      </c>
      <c r="AG144">
        <v>1.6199999999999999E-2</v>
      </c>
      <c r="AH144">
        <v>2</v>
      </c>
      <c r="AI144">
        <v>55983857</v>
      </c>
      <c r="AJ144">
        <v>120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ROW(Source!A50)</f>
        <v>50</v>
      </c>
      <c r="B145">
        <v>55983866</v>
      </c>
      <c r="C145">
        <v>55983853</v>
      </c>
      <c r="D145">
        <v>55459234</v>
      </c>
      <c r="E145">
        <v>1</v>
      </c>
      <c r="F145">
        <v>1</v>
      </c>
      <c r="G145">
        <v>1081</v>
      </c>
      <c r="H145">
        <v>3</v>
      </c>
      <c r="I145" t="s">
        <v>706</v>
      </c>
      <c r="J145" t="s">
        <v>707</v>
      </c>
      <c r="K145" t="s">
        <v>708</v>
      </c>
      <c r="L145">
        <v>1346</v>
      </c>
      <c r="N145">
        <v>1009</v>
      </c>
      <c r="O145" t="s">
        <v>175</v>
      </c>
      <c r="P145" t="s">
        <v>175</v>
      </c>
      <c r="Q145">
        <v>1</v>
      </c>
      <c r="X145">
        <v>3.0000000000000001E-3</v>
      </c>
      <c r="Y145">
        <v>1.61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24</v>
      </c>
      <c r="AG145">
        <v>0</v>
      </c>
      <c r="AH145">
        <v>2</v>
      </c>
      <c r="AI145">
        <v>55983858</v>
      </c>
      <c r="AJ145">
        <v>121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ROW(Source!A50)</f>
        <v>50</v>
      </c>
      <c r="B146">
        <v>55983867</v>
      </c>
      <c r="C146">
        <v>55983853</v>
      </c>
      <c r="D146">
        <v>55466158</v>
      </c>
      <c r="E146">
        <v>1</v>
      </c>
      <c r="F146">
        <v>1</v>
      </c>
      <c r="G146">
        <v>1081</v>
      </c>
      <c r="H146">
        <v>3</v>
      </c>
      <c r="I146" t="s">
        <v>750</v>
      </c>
      <c r="J146" t="s">
        <v>751</v>
      </c>
      <c r="K146" t="s">
        <v>752</v>
      </c>
      <c r="L146">
        <v>1354</v>
      </c>
      <c r="N146">
        <v>1010</v>
      </c>
      <c r="O146" t="s">
        <v>268</v>
      </c>
      <c r="P146" t="s">
        <v>268</v>
      </c>
      <c r="Q146">
        <v>1</v>
      </c>
      <c r="X146">
        <v>0.14000000000000001</v>
      </c>
      <c r="Y146">
        <v>48.47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24</v>
      </c>
      <c r="AG146">
        <v>0</v>
      </c>
      <c r="AH146">
        <v>2</v>
      </c>
      <c r="AI146">
        <v>55983859</v>
      </c>
      <c r="AJ146">
        <v>122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ROW(Source!A50)</f>
        <v>50</v>
      </c>
      <c r="B147">
        <v>55983868</v>
      </c>
      <c r="C147">
        <v>55983853</v>
      </c>
      <c r="D147">
        <v>55459835</v>
      </c>
      <c r="E147">
        <v>1</v>
      </c>
      <c r="F147">
        <v>1</v>
      </c>
      <c r="G147">
        <v>1081</v>
      </c>
      <c r="H147">
        <v>3</v>
      </c>
      <c r="I147" t="s">
        <v>753</v>
      </c>
      <c r="J147" t="s">
        <v>754</v>
      </c>
      <c r="K147" t="s">
        <v>755</v>
      </c>
      <c r="L147">
        <v>1348</v>
      </c>
      <c r="N147">
        <v>1009</v>
      </c>
      <c r="O147" t="s">
        <v>538</v>
      </c>
      <c r="P147" t="s">
        <v>538</v>
      </c>
      <c r="Q147">
        <v>1000</v>
      </c>
      <c r="X147">
        <v>7.9999999999999996E-6</v>
      </c>
      <c r="Y147">
        <v>12521.99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24</v>
      </c>
      <c r="AG147">
        <v>0</v>
      </c>
      <c r="AH147">
        <v>2</v>
      </c>
      <c r="AI147">
        <v>55983860</v>
      </c>
      <c r="AJ147">
        <v>123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ROW(Source!A50)</f>
        <v>50</v>
      </c>
      <c r="B148">
        <v>55983869</v>
      </c>
      <c r="C148">
        <v>55983853</v>
      </c>
      <c r="D148">
        <v>55469222</v>
      </c>
      <c r="E148">
        <v>1</v>
      </c>
      <c r="F148">
        <v>1</v>
      </c>
      <c r="G148">
        <v>1081</v>
      </c>
      <c r="H148">
        <v>3</v>
      </c>
      <c r="I148" t="s">
        <v>756</v>
      </c>
      <c r="J148" t="s">
        <v>757</v>
      </c>
      <c r="K148" t="s">
        <v>758</v>
      </c>
      <c r="L148">
        <v>1354</v>
      </c>
      <c r="N148">
        <v>1010</v>
      </c>
      <c r="O148" t="s">
        <v>268</v>
      </c>
      <c r="P148" t="s">
        <v>268</v>
      </c>
      <c r="Q148">
        <v>1</v>
      </c>
      <c r="X148">
        <v>1.02</v>
      </c>
      <c r="Y148">
        <v>4.3600000000000003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24</v>
      </c>
      <c r="AG148">
        <v>0</v>
      </c>
      <c r="AH148">
        <v>2</v>
      </c>
      <c r="AI148">
        <v>55983861</v>
      </c>
      <c r="AJ148">
        <v>124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ROW(Source!A50)</f>
        <v>50</v>
      </c>
      <c r="B149">
        <v>55983870</v>
      </c>
      <c r="C149">
        <v>55983853</v>
      </c>
      <c r="D149">
        <v>55431810</v>
      </c>
      <c r="E149">
        <v>1081</v>
      </c>
      <c r="F149">
        <v>1</v>
      </c>
      <c r="G149">
        <v>1081</v>
      </c>
      <c r="H149">
        <v>3</v>
      </c>
      <c r="I149" t="s">
        <v>942</v>
      </c>
      <c r="J149" t="s">
        <v>3</v>
      </c>
      <c r="K149" t="s">
        <v>943</v>
      </c>
      <c r="L149">
        <v>1301</v>
      </c>
      <c r="N149">
        <v>1003</v>
      </c>
      <c r="O149" t="s">
        <v>486</v>
      </c>
      <c r="P149" t="s">
        <v>486</v>
      </c>
      <c r="Q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24</v>
      </c>
      <c r="AG149">
        <v>0</v>
      </c>
      <c r="AH149">
        <v>3</v>
      </c>
      <c r="AI149">
        <v>-1</v>
      </c>
      <c r="AJ149" t="s">
        <v>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ROW(Source!A50)</f>
        <v>50</v>
      </c>
      <c r="B150">
        <v>55983871</v>
      </c>
      <c r="C150">
        <v>55983853</v>
      </c>
      <c r="D150">
        <v>55431810</v>
      </c>
      <c r="E150">
        <v>1081</v>
      </c>
      <c r="F150">
        <v>1</v>
      </c>
      <c r="G150">
        <v>1081</v>
      </c>
      <c r="H150">
        <v>3</v>
      </c>
      <c r="I150" t="s">
        <v>942</v>
      </c>
      <c r="J150" t="s">
        <v>3</v>
      </c>
      <c r="K150" t="s">
        <v>944</v>
      </c>
      <c r="L150">
        <v>1354</v>
      </c>
      <c r="N150">
        <v>1010</v>
      </c>
      <c r="O150" t="s">
        <v>268</v>
      </c>
      <c r="P150" t="s">
        <v>268</v>
      </c>
      <c r="Q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24</v>
      </c>
      <c r="AG150">
        <v>0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ROW(Source!A50)</f>
        <v>50</v>
      </c>
      <c r="B151">
        <v>55983872</v>
      </c>
      <c r="C151">
        <v>55983853</v>
      </c>
      <c r="D151">
        <v>55433140</v>
      </c>
      <c r="E151">
        <v>1081</v>
      </c>
      <c r="F151">
        <v>1</v>
      </c>
      <c r="G151">
        <v>1081</v>
      </c>
      <c r="H151">
        <v>3</v>
      </c>
      <c r="I151" t="s">
        <v>945</v>
      </c>
      <c r="J151" t="s">
        <v>3</v>
      </c>
      <c r="K151" t="s">
        <v>946</v>
      </c>
      <c r="L151">
        <v>1354</v>
      </c>
      <c r="N151">
        <v>1010</v>
      </c>
      <c r="O151" t="s">
        <v>268</v>
      </c>
      <c r="P151" t="s">
        <v>268</v>
      </c>
      <c r="Q151">
        <v>1</v>
      </c>
      <c r="X151">
        <v>23.65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s">
        <v>24</v>
      </c>
      <c r="AG151">
        <v>0</v>
      </c>
      <c r="AH151">
        <v>3</v>
      </c>
      <c r="AI151">
        <v>-1</v>
      </c>
      <c r="AJ151" t="s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ROW(Source!A50)</f>
        <v>50</v>
      </c>
      <c r="B152">
        <v>55983873</v>
      </c>
      <c r="C152">
        <v>55983853</v>
      </c>
      <c r="D152">
        <v>55433582</v>
      </c>
      <c r="E152">
        <v>1081</v>
      </c>
      <c r="F152">
        <v>1</v>
      </c>
      <c r="G152">
        <v>1081</v>
      </c>
      <c r="H152">
        <v>3</v>
      </c>
      <c r="I152" t="s">
        <v>947</v>
      </c>
      <c r="J152" t="s">
        <v>3</v>
      </c>
      <c r="K152" t="s">
        <v>948</v>
      </c>
      <c r="L152">
        <v>1354</v>
      </c>
      <c r="N152">
        <v>1010</v>
      </c>
      <c r="O152" t="s">
        <v>268</v>
      </c>
      <c r="P152" t="s">
        <v>268</v>
      </c>
      <c r="Q152">
        <v>1</v>
      </c>
      <c r="X152">
        <v>13.34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24</v>
      </c>
      <c r="AG152">
        <v>0</v>
      </c>
      <c r="AH152">
        <v>3</v>
      </c>
      <c r="AI152">
        <v>-1</v>
      </c>
      <c r="AJ152" t="s">
        <v>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ROW(Source!A50)</f>
        <v>50</v>
      </c>
      <c r="B153">
        <v>55983874</v>
      </c>
      <c r="C153">
        <v>55983853</v>
      </c>
      <c r="D153">
        <v>55441152</v>
      </c>
      <c r="E153">
        <v>1081</v>
      </c>
      <c r="F153">
        <v>1</v>
      </c>
      <c r="G153">
        <v>1081</v>
      </c>
      <c r="H153">
        <v>3</v>
      </c>
      <c r="I153" t="s">
        <v>949</v>
      </c>
      <c r="J153" t="s">
        <v>3</v>
      </c>
      <c r="K153" t="s">
        <v>950</v>
      </c>
      <c r="L153">
        <v>1346</v>
      </c>
      <c r="N153">
        <v>1009</v>
      </c>
      <c r="O153" t="s">
        <v>175</v>
      </c>
      <c r="P153" t="s">
        <v>175</v>
      </c>
      <c r="Q153">
        <v>1</v>
      </c>
      <c r="X153">
        <v>8.73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24</v>
      </c>
      <c r="AG153">
        <v>0</v>
      </c>
      <c r="AH153">
        <v>3</v>
      </c>
      <c r="AI153">
        <v>-1</v>
      </c>
      <c r="AJ153" t="s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ROW(Source!A51)</f>
        <v>51</v>
      </c>
      <c r="B154">
        <v>55983862</v>
      </c>
      <c r="C154">
        <v>55983853</v>
      </c>
      <c r="D154">
        <v>55424304</v>
      </c>
      <c r="E154">
        <v>1081</v>
      </c>
      <c r="F154">
        <v>1</v>
      </c>
      <c r="G154">
        <v>1081</v>
      </c>
      <c r="H154">
        <v>1</v>
      </c>
      <c r="I154" t="s">
        <v>651</v>
      </c>
      <c r="J154" t="s">
        <v>3</v>
      </c>
      <c r="K154" t="s">
        <v>652</v>
      </c>
      <c r="L154">
        <v>1191</v>
      </c>
      <c r="N154">
        <v>1013</v>
      </c>
      <c r="O154" t="s">
        <v>653</v>
      </c>
      <c r="P154" t="s">
        <v>653</v>
      </c>
      <c r="Q154">
        <v>1</v>
      </c>
      <c r="X154">
        <v>18.14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 t="s">
        <v>25</v>
      </c>
      <c r="AG154">
        <v>6.5304000000000002</v>
      </c>
      <c r="AH154">
        <v>2</v>
      </c>
      <c r="AI154">
        <v>55983854</v>
      </c>
      <c r="AJ154">
        <v>125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ROW(Source!A51)</f>
        <v>51</v>
      </c>
      <c r="B155">
        <v>55983863</v>
      </c>
      <c r="C155">
        <v>55983853</v>
      </c>
      <c r="D155">
        <v>55490209</v>
      </c>
      <c r="E155">
        <v>1</v>
      </c>
      <c r="F155">
        <v>1</v>
      </c>
      <c r="G155">
        <v>1081</v>
      </c>
      <c r="H155">
        <v>2</v>
      </c>
      <c r="I155" t="s">
        <v>694</v>
      </c>
      <c r="J155" t="s">
        <v>695</v>
      </c>
      <c r="K155" t="s">
        <v>696</v>
      </c>
      <c r="L155">
        <v>1368</v>
      </c>
      <c r="N155">
        <v>1011</v>
      </c>
      <c r="O155" t="s">
        <v>657</v>
      </c>
      <c r="P155" t="s">
        <v>657</v>
      </c>
      <c r="Q155">
        <v>1</v>
      </c>
      <c r="X155">
        <v>0.05</v>
      </c>
      <c r="Y155">
        <v>0</v>
      </c>
      <c r="Z155">
        <v>83.1</v>
      </c>
      <c r="AA155">
        <v>12.62</v>
      </c>
      <c r="AB155">
        <v>0</v>
      </c>
      <c r="AC155">
        <v>0</v>
      </c>
      <c r="AD155">
        <v>1</v>
      </c>
      <c r="AE155">
        <v>0</v>
      </c>
      <c r="AF155" t="s">
        <v>25</v>
      </c>
      <c r="AG155">
        <v>1.7999999999999999E-2</v>
      </c>
      <c r="AH155">
        <v>2</v>
      </c>
      <c r="AI155">
        <v>55983855</v>
      </c>
      <c r="AJ155">
        <v>126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ROW(Source!A51)</f>
        <v>51</v>
      </c>
      <c r="B156">
        <v>55983864</v>
      </c>
      <c r="C156">
        <v>55983853</v>
      </c>
      <c r="D156">
        <v>55490270</v>
      </c>
      <c r="E156">
        <v>1</v>
      </c>
      <c r="F156">
        <v>1</v>
      </c>
      <c r="G156">
        <v>1081</v>
      </c>
      <c r="H156">
        <v>2</v>
      </c>
      <c r="I156" t="s">
        <v>744</v>
      </c>
      <c r="J156" t="s">
        <v>745</v>
      </c>
      <c r="K156" t="s">
        <v>746</v>
      </c>
      <c r="L156">
        <v>1368</v>
      </c>
      <c r="N156">
        <v>1011</v>
      </c>
      <c r="O156" t="s">
        <v>657</v>
      </c>
      <c r="P156" t="s">
        <v>657</v>
      </c>
      <c r="Q156">
        <v>1</v>
      </c>
      <c r="X156">
        <v>0.21</v>
      </c>
      <c r="Y156">
        <v>0</v>
      </c>
      <c r="Z156">
        <v>0.42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25</v>
      </c>
      <c r="AG156">
        <v>7.5600000000000001E-2</v>
      </c>
      <c r="AH156">
        <v>2</v>
      </c>
      <c r="AI156">
        <v>55983856</v>
      </c>
      <c r="AJ156">
        <v>127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ROW(Source!A51)</f>
        <v>51</v>
      </c>
      <c r="B157">
        <v>55983865</v>
      </c>
      <c r="C157">
        <v>55983853</v>
      </c>
      <c r="D157">
        <v>55489510</v>
      </c>
      <c r="E157">
        <v>1</v>
      </c>
      <c r="F157">
        <v>1</v>
      </c>
      <c r="G157">
        <v>1081</v>
      </c>
      <c r="H157">
        <v>2</v>
      </c>
      <c r="I157" t="s">
        <v>747</v>
      </c>
      <c r="J157" t="s">
        <v>748</v>
      </c>
      <c r="K157" t="s">
        <v>749</v>
      </c>
      <c r="L157">
        <v>1368</v>
      </c>
      <c r="N157">
        <v>1011</v>
      </c>
      <c r="O157" t="s">
        <v>657</v>
      </c>
      <c r="P157" t="s">
        <v>657</v>
      </c>
      <c r="Q157">
        <v>1</v>
      </c>
      <c r="X157">
        <v>4.4999999999999998E-2</v>
      </c>
      <c r="Y157">
        <v>0</v>
      </c>
      <c r="Z157">
        <v>53.9</v>
      </c>
      <c r="AA157">
        <v>12.62</v>
      </c>
      <c r="AB157">
        <v>0</v>
      </c>
      <c r="AC157">
        <v>0</v>
      </c>
      <c r="AD157">
        <v>1</v>
      </c>
      <c r="AE157">
        <v>0</v>
      </c>
      <c r="AF157" t="s">
        <v>25</v>
      </c>
      <c r="AG157">
        <v>1.6199999999999999E-2</v>
      </c>
      <c r="AH157">
        <v>2</v>
      </c>
      <c r="AI157">
        <v>55983857</v>
      </c>
      <c r="AJ157">
        <v>128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ROW(Source!A51)</f>
        <v>51</v>
      </c>
      <c r="B158">
        <v>55983866</v>
      </c>
      <c r="C158">
        <v>55983853</v>
      </c>
      <c r="D158">
        <v>55459234</v>
      </c>
      <c r="E158">
        <v>1</v>
      </c>
      <c r="F158">
        <v>1</v>
      </c>
      <c r="G158">
        <v>1081</v>
      </c>
      <c r="H158">
        <v>3</v>
      </c>
      <c r="I158" t="s">
        <v>706</v>
      </c>
      <c r="J158" t="s">
        <v>707</v>
      </c>
      <c r="K158" t="s">
        <v>708</v>
      </c>
      <c r="L158">
        <v>1346</v>
      </c>
      <c r="N158">
        <v>1009</v>
      </c>
      <c r="O158" t="s">
        <v>175</v>
      </c>
      <c r="P158" t="s">
        <v>175</v>
      </c>
      <c r="Q158">
        <v>1</v>
      </c>
      <c r="X158">
        <v>3.0000000000000001E-3</v>
      </c>
      <c r="Y158">
        <v>1.61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24</v>
      </c>
      <c r="AG158">
        <v>0</v>
      </c>
      <c r="AH158">
        <v>2</v>
      </c>
      <c r="AI158">
        <v>55983858</v>
      </c>
      <c r="AJ158">
        <v>129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ROW(Source!A51)</f>
        <v>51</v>
      </c>
      <c r="B159">
        <v>55983867</v>
      </c>
      <c r="C159">
        <v>55983853</v>
      </c>
      <c r="D159">
        <v>55466158</v>
      </c>
      <c r="E159">
        <v>1</v>
      </c>
      <c r="F159">
        <v>1</v>
      </c>
      <c r="G159">
        <v>1081</v>
      </c>
      <c r="H159">
        <v>3</v>
      </c>
      <c r="I159" t="s">
        <v>750</v>
      </c>
      <c r="J159" t="s">
        <v>751</v>
      </c>
      <c r="K159" t="s">
        <v>752</v>
      </c>
      <c r="L159">
        <v>1354</v>
      </c>
      <c r="N159">
        <v>1010</v>
      </c>
      <c r="O159" t="s">
        <v>268</v>
      </c>
      <c r="P159" t="s">
        <v>268</v>
      </c>
      <c r="Q159">
        <v>1</v>
      </c>
      <c r="X159">
        <v>0.14000000000000001</v>
      </c>
      <c r="Y159">
        <v>48.47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24</v>
      </c>
      <c r="AG159">
        <v>0</v>
      </c>
      <c r="AH159">
        <v>2</v>
      </c>
      <c r="AI159">
        <v>55983859</v>
      </c>
      <c r="AJ159">
        <v>130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ROW(Source!A51)</f>
        <v>51</v>
      </c>
      <c r="B160">
        <v>55983868</v>
      </c>
      <c r="C160">
        <v>55983853</v>
      </c>
      <c r="D160">
        <v>55459835</v>
      </c>
      <c r="E160">
        <v>1</v>
      </c>
      <c r="F160">
        <v>1</v>
      </c>
      <c r="G160">
        <v>1081</v>
      </c>
      <c r="H160">
        <v>3</v>
      </c>
      <c r="I160" t="s">
        <v>753</v>
      </c>
      <c r="J160" t="s">
        <v>754</v>
      </c>
      <c r="K160" t="s">
        <v>755</v>
      </c>
      <c r="L160">
        <v>1348</v>
      </c>
      <c r="N160">
        <v>1009</v>
      </c>
      <c r="O160" t="s">
        <v>538</v>
      </c>
      <c r="P160" t="s">
        <v>538</v>
      </c>
      <c r="Q160">
        <v>1000</v>
      </c>
      <c r="X160">
        <v>7.9999999999999996E-6</v>
      </c>
      <c r="Y160">
        <v>12521.99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24</v>
      </c>
      <c r="AG160">
        <v>0</v>
      </c>
      <c r="AH160">
        <v>2</v>
      </c>
      <c r="AI160">
        <v>55983860</v>
      </c>
      <c r="AJ160">
        <v>131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ROW(Source!A51)</f>
        <v>51</v>
      </c>
      <c r="B161">
        <v>55983869</v>
      </c>
      <c r="C161">
        <v>55983853</v>
      </c>
      <c r="D161">
        <v>55469222</v>
      </c>
      <c r="E161">
        <v>1</v>
      </c>
      <c r="F161">
        <v>1</v>
      </c>
      <c r="G161">
        <v>1081</v>
      </c>
      <c r="H161">
        <v>3</v>
      </c>
      <c r="I161" t="s">
        <v>756</v>
      </c>
      <c r="J161" t="s">
        <v>757</v>
      </c>
      <c r="K161" t="s">
        <v>758</v>
      </c>
      <c r="L161">
        <v>1354</v>
      </c>
      <c r="N161">
        <v>1010</v>
      </c>
      <c r="O161" t="s">
        <v>268</v>
      </c>
      <c r="P161" t="s">
        <v>268</v>
      </c>
      <c r="Q161">
        <v>1</v>
      </c>
      <c r="X161">
        <v>1.02</v>
      </c>
      <c r="Y161">
        <v>4.3600000000000003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24</v>
      </c>
      <c r="AG161">
        <v>0</v>
      </c>
      <c r="AH161">
        <v>2</v>
      </c>
      <c r="AI161">
        <v>55983861</v>
      </c>
      <c r="AJ161">
        <v>132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ROW(Source!A51)</f>
        <v>51</v>
      </c>
      <c r="B162">
        <v>55983870</v>
      </c>
      <c r="C162">
        <v>55983853</v>
      </c>
      <c r="D162">
        <v>55431810</v>
      </c>
      <c r="E162">
        <v>1081</v>
      </c>
      <c r="F162">
        <v>1</v>
      </c>
      <c r="G162">
        <v>1081</v>
      </c>
      <c r="H162">
        <v>3</v>
      </c>
      <c r="I162" t="s">
        <v>942</v>
      </c>
      <c r="J162" t="s">
        <v>3</v>
      </c>
      <c r="K162" t="s">
        <v>943</v>
      </c>
      <c r="L162">
        <v>1301</v>
      </c>
      <c r="N162">
        <v>1003</v>
      </c>
      <c r="O162" t="s">
        <v>486</v>
      </c>
      <c r="P162" t="s">
        <v>486</v>
      </c>
      <c r="Q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24</v>
      </c>
      <c r="AG162">
        <v>0</v>
      </c>
      <c r="AH162">
        <v>3</v>
      </c>
      <c r="AI162">
        <v>-1</v>
      </c>
      <c r="AJ162" t="s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ROW(Source!A51)</f>
        <v>51</v>
      </c>
      <c r="B163">
        <v>55983871</v>
      </c>
      <c r="C163">
        <v>55983853</v>
      </c>
      <c r="D163">
        <v>55431810</v>
      </c>
      <c r="E163">
        <v>1081</v>
      </c>
      <c r="F163">
        <v>1</v>
      </c>
      <c r="G163">
        <v>1081</v>
      </c>
      <c r="H163">
        <v>3</v>
      </c>
      <c r="I163" t="s">
        <v>942</v>
      </c>
      <c r="J163" t="s">
        <v>3</v>
      </c>
      <c r="K163" t="s">
        <v>944</v>
      </c>
      <c r="L163">
        <v>1354</v>
      </c>
      <c r="N163">
        <v>1010</v>
      </c>
      <c r="O163" t="s">
        <v>268</v>
      </c>
      <c r="P163" t="s">
        <v>268</v>
      </c>
      <c r="Q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24</v>
      </c>
      <c r="AG163">
        <v>0</v>
      </c>
      <c r="AH163">
        <v>3</v>
      </c>
      <c r="AI163">
        <v>-1</v>
      </c>
      <c r="AJ163" t="s">
        <v>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ROW(Source!A51)</f>
        <v>51</v>
      </c>
      <c r="B164">
        <v>55983872</v>
      </c>
      <c r="C164">
        <v>55983853</v>
      </c>
      <c r="D164">
        <v>55433140</v>
      </c>
      <c r="E164">
        <v>1081</v>
      </c>
      <c r="F164">
        <v>1</v>
      </c>
      <c r="G164">
        <v>1081</v>
      </c>
      <c r="H164">
        <v>3</v>
      </c>
      <c r="I164" t="s">
        <v>945</v>
      </c>
      <c r="J164" t="s">
        <v>3</v>
      </c>
      <c r="K164" t="s">
        <v>946</v>
      </c>
      <c r="L164">
        <v>1354</v>
      </c>
      <c r="N164">
        <v>1010</v>
      </c>
      <c r="O164" t="s">
        <v>268</v>
      </c>
      <c r="P164" t="s">
        <v>268</v>
      </c>
      <c r="Q164">
        <v>1</v>
      </c>
      <c r="X164">
        <v>23.65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24</v>
      </c>
      <c r="AG164">
        <v>0</v>
      </c>
      <c r="AH164">
        <v>3</v>
      </c>
      <c r="AI164">
        <v>-1</v>
      </c>
      <c r="AJ164" t="s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ROW(Source!A51)</f>
        <v>51</v>
      </c>
      <c r="B165">
        <v>55983873</v>
      </c>
      <c r="C165">
        <v>55983853</v>
      </c>
      <c r="D165">
        <v>55433582</v>
      </c>
      <c r="E165">
        <v>1081</v>
      </c>
      <c r="F165">
        <v>1</v>
      </c>
      <c r="G165">
        <v>1081</v>
      </c>
      <c r="H165">
        <v>3</v>
      </c>
      <c r="I165" t="s">
        <v>947</v>
      </c>
      <c r="J165" t="s">
        <v>3</v>
      </c>
      <c r="K165" t="s">
        <v>948</v>
      </c>
      <c r="L165">
        <v>1354</v>
      </c>
      <c r="N165">
        <v>1010</v>
      </c>
      <c r="O165" t="s">
        <v>268</v>
      </c>
      <c r="P165" t="s">
        <v>268</v>
      </c>
      <c r="Q165">
        <v>1</v>
      </c>
      <c r="X165">
        <v>13.34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24</v>
      </c>
      <c r="AG165">
        <v>0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ROW(Source!A51)</f>
        <v>51</v>
      </c>
      <c r="B166">
        <v>55983874</v>
      </c>
      <c r="C166">
        <v>55983853</v>
      </c>
      <c r="D166">
        <v>55441152</v>
      </c>
      <c r="E166">
        <v>1081</v>
      </c>
      <c r="F166">
        <v>1</v>
      </c>
      <c r="G166">
        <v>1081</v>
      </c>
      <c r="H166">
        <v>3</v>
      </c>
      <c r="I166" t="s">
        <v>949</v>
      </c>
      <c r="J166" t="s">
        <v>3</v>
      </c>
      <c r="K166" t="s">
        <v>950</v>
      </c>
      <c r="L166">
        <v>1346</v>
      </c>
      <c r="N166">
        <v>1009</v>
      </c>
      <c r="O166" t="s">
        <v>175</v>
      </c>
      <c r="P166" t="s">
        <v>175</v>
      </c>
      <c r="Q166">
        <v>1</v>
      </c>
      <c r="X166">
        <v>8.73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24</v>
      </c>
      <c r="AG166">
        <v>0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ROW(Source!A52)</f>
        <v>52</v>
      </c>
      <c r="B167">
        <v>55983886</v>
      </c>
      <c r="C167">
        <v>55983875</v>
      </c>
      <c r="D167">
        <v>55424304</v>
      </c>
      <c r="E167">
        <v>1081</v>
      </c>
      <c r="F167">
        <v>1</v>
      </c>
      <c r="G167">
        <v>1081</v>
      </c>
      <c r="H167">
        <v>1</v>
      </c>
      <c r="I167" t="s">
        <v>651</v>
      </c>
      <c r="J167" t="s">
        <v>3</v>
      </c>
      <c r="K167" t="s">
        <v>652</v>
      </c>
      <c r="L167">
        <v>1191</v>
      </c>
      <c r="N167">
        <v>1013</v>
      </c>
      <c r="O167" t="s">
        <v>653</v>
      </c>
      <c r="P167" t="s">
        <v>653</v>
      </c>
      <c r="Q167">
        <v>1</v>
      </c>
      <c r="X167">
        <v>7.27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">
        <v>25</v>
      </c>
      <c r="AG167">
        <v>2.6171999999999995</v>
      </c>
      <c r="AH167">
        <v>2</v>
      </c>
      <c r="AI167">
        <v>55983876</v>
      </c>
      <c r="AJ167">
        <v>133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ROW(Source!A52)</f>
        <v>52</v>
      </c>
      <c r="B168">
        <v>55983887</v>
      </c>
      <c r="C168">
        <v>55983875</v>
      </c>
      <c r="D168">
        <v>55490209</v>
      </c>
      <c r="E168">
        <v>1</v>
      </c>
      <c r="F168">
        <v>1</v>
      </c>
      <c r="G168">
        <v>1081</v>
      </c>
      <c r="H168">
        <v>2</v>
      </c>
      <c r="I168" t="s">
        <v>694</v>
      </c>
      <c r="J168" t="s">
        <v>695</v>
      </c>
      <c r="K168" t="s">
        <v>696</v>
      </c>
      <c r="L168">
        <v>1368</v>
      </c>
      <c r="N168">
        <v>1011</v>
      </c>
      <c r="O168" t="s">
        <v>657</v>
      </c>
      <c r="P168" t="s">
        <v>657</v>
      </c>
      <c r="Q168">
        <v>1</v>
      </c>
      <c r="X168">
        <v>3.7999999999999999E-2</v>
      </c>
      <c r="Y168">
        <v>0</v>
      </c>
      <c r="Z168">
        <v>83.1</v>
      </c>
      <c r="AA168">
        <v>12.62</v>
      </c>
      <c r="AB168">
        <v>0</v>
      </c>
      <c r="AC168">
        <v>0</v>
      </c>
      <c r="AD168">
        <v>1</v>
      </c>
      <c r="AE168">
        <v>0</v>
      </c>
      <c r="AF168" t="s">
        <v>25</v>
      </c>
      <c r="AG168">
        <v>1.3679999999999998E-2</v>
      </c>
      <c r="AH168">
        <v>2</v>
      </c>
      <c r="AI168">
        <v>55983877</v>
      </c>
      <c r="AJ168">
        <v>134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ROW(Source!A52)</f>
        <v>52</v>
      </c>
      <c r="B169">
        <v>55983888</v>
      </c>
      <c r="C169">
        <v>55983875</v>
      </c>
      <c r="D169">
        <v>55490270</v>
      </c>
      <c r="E169">
        <v>1</v>
      </c>
      <c r="F169">
        <v>1</v>
      </c>
      <c r="G169">
        <v>1081</v>
      </c>
      <c r="H169">
        <v>2</v>
      </c>
      <c r="I169" t="s">
        <v>744</v>
      </c>
      <c r="J169" t="s">
        <v>745</v>
      </c>
      <c r="K169" t="s">
        <v>746</v>
      </c>
      <c r="L169">
        <v>1368</v>
      </c>
      <c r="N169">
        <v>1011</v>
      </c>
      <c r="O169" t="s">
        <v>657</v>
      </c>
      <c r="P169" t="s">
        <v>657</v>
      </c>
      <c r="Q169">
        <v>1</v>
      </c>
      <c r="X169">
        <v>0.2</v>
      </c>
      <c r="Y169">
        <v>0</v>
      </c>
      <c r="Z169">
        <v>0.42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25</v>
      </c>
      <c r="AG169">
        <v>7.1999999999999995E-2</v>
      </c>
      <c r="AH169">
        <v>2</v>
      </c>
      <c r="AI169">
        <v>55983878</v>
      </c>
      <c r="AJ169">
        <v>135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ROW(Source!A52)</f>
        <v>52</v>
      </c>
      <c r="B170">
        <v>55983889</v>
      </c>
      <c r="C170">
        <v>55983875</v>
      </c>
      <c r="D170">
        <v>55490296</v>
      </c>
      <c r="E170">
        <v>1</v>
      </c>
      <c r="F170">
        <v>1</v>
      </c>
      <c r="G170">
        <v>1081</v>
      </c>
      <c r="H170">
        <v>2</v>
      </c>
      <c r="I170" t="s">
        <v>735</v>
      </c>
      <c r="J170" t="s">
        <v>736</v>
      </c>
      <c r="K170" t="s">
        <v>737</v>
      </c>
      <c r="L170">
        <v>1368</v>
      </c>
      <c r="N170">
        <v>1011</v>
      </c>
      <c r="O170" t="s">
        <v>657</v>
      </c>
      <c r="P170" t="s">
        <v>657</v>
      </c>
      <c r="Q170">
        <v>1</v>
      </c>
      <c r="X170">
        <v>0.15</v>
      </c>
      <c r="Y170">
        <v>0</v>
      </c>
      <c r="Z170">
        <v>0.47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25</v>
      </c>
      <c r="AG170">
        <v>5.3999999999999999E-2</v>
      </c>
      <c r="AH170">
        <v>2</v>
      </c>
      <c r="AI170">
        <v>55983879</v>
      </c>
      <c r="AJ170">
        <v>136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ROW(Source!A52)</f>
        <v>52</v>
      </c>
      <c r="B171">
        <v>55983890</v>
      </c>
      <c r="C171">
        <v>55983875</v>
      </c>
      <c r="D171">
        <v>55489510</v>
      </c>
      <c r="E171">
        <v>1</v>
      </c>
      <c r="F171">
        <v>1</v>
      </c>
      <c r="G171">
        <v>1081</v>
      </c>
      <c r="H171">
        <v>2</v>
      </c>
      <c r="I171" t="s">
        <v>747</v>
      </c>
      <c r="J171" t="s">
        <v>748</v>
      </c>
      <c r="K171" t="s">
        <v>749</v>
      </c>
      <c r="L171">
        <v>1368</v>
      </c>
      <c r="N171">
        <v>1011</v>
      </c>
      <c r="O171" t="s">
        <v>657</v>
      </c>
      <c r="P171" t="s">
        <v>657</v>
      </c>
      <c r="Q171">
        <v>1</v>
      </c>
      <c r="X171">
        <v>4.4999999999999998E-2</v>
      </c>
      <c r="Y171">
        <v>0</v>
      </c>
      <c r="Z171">
        <v>53.9</v>
      </c>
      <c r="AA171">
        <v>12.62</v>
      </c>
      <c r="AB171">
        <v>0</v>
      </c>
      <c r="AC171">
        <v>0</v>
      </c>
      <c r="AD171">
        <v>1</v>
      </c>
      <c r="AE171">
        <v>0</v>
      </c>
      <c r="AF171" t="s">
        <v>25</v>
      </c>
      <c r="AG171">
        <v>1.6199999999999999E-2</v>
      </c>
      <c r="AH171">
        <v>2</v>
      </c>
      <c r="AI171">
        <v>55983880</v>
      </c>
      <c r="AJ171">
        <v>137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ROW(Source!A52)</f>
        <v>52</v>
      </c>
      <c r="B172">
        <v>55983891</v>
      </c>
      <c r="C172">
        <v>55983875</v>
      </c>
      <c r="D172">
        <v>55459234</v>
      </c>
      <c r="E172">
        <v>1</v>
      </c>
      <c r="F172">
        <v>1</v>
      </c>
      <c r="G172">
        <v>1081</v>
      </c>
      <c r="H172">
        <v>3</v>
      </c>
      <c r="I172" t="s">
        <v>706</v>
      </c>
      <c r="J172" t="s">
        <v>707</v>
      </c>
      <c r="K172" t="s">
        <v>708</v>
      </c>
      <c r="L172">
        <v>1346</v>
      </c>
      <c r="N172">
        <v>1009</v>
      </c>
      <c r="O172" t="s">
        <v>175</v>
      </c>
      <c r="P172" t="s">
        <v>175</v>
      </c>
      <c r="Q172">
        <v>1</v>
      </c>
      <c r="X172">
        <v>3.3999999999999998E-3</v>
      </c>
      <c r="Y172">
        <v>1.61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24</v>
      </c>
      <c r="AG172">
        <v>0</v>
      </c>
      <c r="AH172">
        <v>2</v>
      </c>
      <c r="AI172">
        <v>55983881</v>
      </c>
      <c r="AJ172">
        <v>138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ROW(Source!A52)</f>
        <v>52</v>
      </c>
      <c r="B173">
        <v>55983892</v>
      </c>
      <c r="C173">
        <v>55983875</v>
      </c>
      <c r="D173">
        <v>55466158</v>
      </c>
      <c r="E173">
        <v>1</v>
      </c>
      <c r="F173">
        <v>1</v>
      </c>
      <c r="G173">
        <v>1081</v>
      </c>
      <c r="H173">
        <v>3</v>
      </c>
      <c r="I173" t="s">
        <v>750</v>
      </c>
      <c r="J173" t="s">
        <v>751</v>
      </c>
      <c r="K173" t="s">
        <v>752</v>
      </c>
      <c r="L173">
        <v>1354</v>
      </c>
      <c r="N173">
        <v>1010</v>
      </c>
      <c r="O173" t="s">
        <v>268</v>
      </c>
      <c r="P173" t="s">
        <v>268</v>
      </c>
      <c r="Q173">
        <v>1</v>
      </c>
      <c r="X173">
        <v>0.15</v>
      </c>
      <c r="Y173">
        <v>48.47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24</v>
      </c>
      <c r="AG173">
        <v>0</v>
      </c>
      <c r="AH173">
        <v>2</v>
      </c>
      <c r="AI173">
        <v>55983882</v>
      </c>
      <c r="AJ173">
        <v>139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ROW(Source!A52)</f>
        <v>52</v>
      </c>
      <c r="B174">
        <v>55983893</v>
      </c>
      <c r="C174">
        <v>55983875</v>
      </c>
      <c r="D174">
        <v>55459835</v>
      </c>
      <c r="E174">
        <v>1</v>
      </c>
      <c r="F174">
        <v>1</v>
      </c>
      <c r="G174">
        <v>1081</v>
      </c>
      <c r="H174">
        <v>3</v>
      </c>
      <c r="I174" t="s">
        <v>753</v>
      </c>
      <c r="J174" t="s">
        <v>754</v>
      </c>
      <c r="K174" t="s">
        <v>755</v>
      </c>
      <c r="L174">
        <v>1348</v>
      </c>
      <c r="N174">
        <v>1009</v>
      </c>
      <c r="O174" t="s">
        <v>538</v>
      </c>
      <c r="P174" t="s">
        <v>538</v>
      </c>
      <c r="Q174">
        <v>1000</v>
      </c>
      <c r="X174">
        <v>9.0000000000000002E-6</v>
      </c>
      <c r="Y174">
        <v>12521.99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24</v>
      </c>
      <c r="AG174">
        <v>0</v>
      </c>
      <c r="AH174">
        <v>2</v>
      </c>
      <c r="AI174">
        <v>55983883</v>
      </c>
      <c r="AJ174">
        <v>140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ROW(Source!A52)</f>
        <v>52</v>
      </c>
      <c r="B175">
        <v>55983894</v>
      </c>
      <c r="C175">
        <v>55983875</v>
      </c>
      <c r="D175">
        <v>55469257</v>
      </c>
      <c r="E175">
        <v>1</v>
      </c>
      <c r="F175">
        <v>1</v>
      </c>
      <c r="G175">
        <v>1081</v>
      </c>
      <c r="H175">
        <v>3</v>
      </c>
      <c r="I175" t="s">
        <v>759</v>
      </c>
      <c r="J175" t="s">
        <v>760</v>
      </c>
      <c r="K175" t="s">
        <v>761</v>
      </c>
      <c r="L175">
        <v>1354</v>
      </c>
      <c r="N175">
        <v>1010</v>
      </c>
      <c r="O175" t="s">
        <v>268</v>
      </c>
      <c r="P175" t="s">
        <v>268</v>
      </c>
      <c r="Q175">
        <v>1</v>
      </c>
      <c r="X175">
        <v>9.9000000000000005E-2</v>
      </c>
      <c r="Y175">
        <v>42.43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24</v>
      </c>
      <c r="AG175">
        <v>0</v>
      </c>
      <c r="AH175">
        <v>2</v>
      </c>
      <c r="AI175">
        <v>55983884</v>
      </c>
      <c r="AJ175">
        <v>141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ROW(Source!A52)</f>
        <v>52</v>
      </c>
      <c r="B176">
        <v>55983895</v>
      </c>
      <c r="C176">
        <v>55983875</v>
      </c>
      <c r="D176">
        <v>55469222</v>
      </c>
      <c r="E176">
        <v>1</v>
      </c>
      <c r="F176">
        <v>1</v>
      </c>
      <c r="G176">
        <v>1081</v>
      </c>
      <c r="H176">
        <v>3</v>
      </c>
      <c r="I176" t="s">
        <v>756</v>
      </c>
      <c r="J176" t="s">
        <v>757</v>
      </c>
      <c r="K176" t="s">
        <v>758</v>
      </c>
      <c r="L176">
        <v>1354</v>
      </c>
      <c r="N176">
        <v>1010</v>
      </c>
      <c r="O176" t="s">
        <v>268</v>
      </c>
      <c r="P176" t="s">
        <v>268</v>
      </c>
      <c r="Q176">
        <v>1</v>
      </c>
      <c r="X176">
        <v>1.1180000000000001</v>
      </c>
      <c r="Y176">
        <v>4.3600000000000003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24</v>
      </c>
      <c r="AG176">
        <v>0</v>
      </c>
      <c r="AH176">
        <v>2</v>
      </c>
      <c r="AI176">
        <v>55983885</v>
      </c>
      <c r="AJ176">
        <v>142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ROW(Source!A52)</f>
        <v>52</v>
      </c>
      <c r="B177">
        <v>55983896</v>
      </c>
      <c r="C177">
        <v>55983875</v>
      </c>
      <c r="D177">
        <v>55432828</v>
      </c>
      <c r="E177">
        <v>1081</v>
      </c>
      <c r="F177">
        <v>1</v>
      </c>
      <c r="G177">
        <v>1081</v>
      </c>
      <c r="H177">
        <v>3</v>
      </c>
      <c r="I177" t="s">
        <v>951</v>
      </c>
      <c r="J177" t="s">
        <v>3</v>
      </c>
      <c r="K177" t="s">
        <v>952</v>
      </c>
      <c r="L177">
        <v>1301</v>
      </c>
      <c r="N177">
        <v>1003</v>
      </c>
      <c r="O177" t="s">
        <v>486</v>
      </c>
      <c r="P177" t="s">
        <v>486</v>
      </c>
      <c r="Q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24</v>
      </c>
      <c r="AG177">
        <v>0</v>
      </c>
      <c r="AH177">
        <v>3</v>
      </c>
      <c r="AI177">
        <v>-1</v>
      </c>
      <c r="AJ177" t="s">
        <v>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ROW(Source!A52)</f>
        <v>52</v>
      </c>
      <c r="B178">
        <v>55983897</v>
      </c>
      <c r="C178">
        <v>55983875</v>
      </c>
      <c r="D178">
        <v>55432828</v>
      </c>
      <c r="E178">
        <v>1081</v>
      </c>
      <c r="F178">
        <v>1</v>
      </c>
      <c r="G178">
        <v>1081</v>
      </c>
      <c r="H178">
        <v>3</v>
      </c>
      <c r="I178" t="s">
        <v>951</v>
      </c>
      <c r="J178" t="s">
        <v>3</v>
      </c>
      <c r="K178" t="s">
        <v>953</v>
      </c>
      <c r="L178">
        <v>1354</v>
      </c>
      <c r="N178">
        <v>1010</v>
      </c>
      <c r="O178" t="s">
        <v>268</v>
      </c>
      <c r="P178" t="s">
        <v>268</v>
      </c>
      <c r="Q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24</v>
      </c>
      <c r="AG178">
        <v>0</v>
      </c>
      <c r="AH178">
        <v>3</v>
      </c>
      <c r="AI178">
        <v>-1</v>
      </c>
      <c r="AJ178" t="s">
        <v>3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ROW(Source!A52)</f>
        <v>52</v>
      </c>
      <c r="B179">
        <v>55983898</v>
      </c>
      <c r="C179">
        <v>55983875</v>
      </c>
      <c r="D179">
        <v>55433582</v>
      </c>
      <c r="E179">
        <v>1081</v>
      </c>
      <c r="F179">
        <v>1</v>
      </c>
      <c r="G179">
        <v>1081</v>
      </c>
      <c r="H179">
        <v>3</v>
      </c>
      <c r="I179" t="s">
        <v>947</v>
      </c>
      <c r="J179" t="s">
        <v>3</v>
      </c>
      <c r="K179" t="s">
        <v>948</v>
      </c>
      <c r="L179">
        <v>1354</v>
      </c>
      <c r="N179">
        <v>1010</v>
      </c>
      <c r="O179" t="s">
        <v>268</v>
      </c>
      <c r="P179" t="s">
        <v>268</v>
      </c>
      <c r="Q179">
        <v>1</v>
      </c>
      <c r="X179">
        <v>13.34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24</v>
      </c>
      <c r="AG179">
        <v>0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ROW(Source!A52)</f>
        <v>52</v>
      </c>
      <c r="B180">
        <v>55983899</v>
      </c>
      <c r="C180">
        <v>55983875</v>
      </c>
      <c r="D180">
        <v>55441152</v>
      </c>
      <c r="E180">
        <v>1081</v>
      </c>
      <c r="F180">
        <v>1</v>
      </c>
      <c r="G180">
        <v>1081</v>
      </c>
      <c r="H180">
        <v>3</v>
      </c>
      <c r="I180" t="s">
        <v>949</v>
      </c>
      <c r="J180" t="s">
        <v>3</v>
      </c>
      <c r="K180" t="s">
        <v>950</v>
      </c>
      <c r="L180">
        <v>1346</v>
      </c>
      <c r="N180">
        <v>1009</v>
      </c>
      <c r="O180" t="s">
        <v>175</v>
      </c>
      <c r="P180" t="s">
        <v>175</v>
      </c>
      <c r="Q180">
        <v>1</v>
      </c>
      <c r="X180">
        <v>0.86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24</v>
      </c>
      <c r="AG180">
        <v>0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ROW(Source!A53)</f>
        <v>53</v>
      </c>
      <c r="B181">
        <v>55983886</v>
      </c>
      <c r="C181">
        <v>55983875</v>
      </c>
      <c r="D181">
        <v>55424304</v>
      </c>
      <c r="E181">
        <v>1081</v>
      </c>
      <c r="F181">
        <v>1</v>
      </c>
      <c r="G181">
        <v>1081</v>
      </c>
      <c r="H181">
        <v>1</v>
      </c>
      <c r="I181" t="s">
        <v>651</v>
      </c>
      <c r="J181" t="s">
        <v>3</v>
      </c>
      <c r="K181" t="s">
        <v>652</v>
      </c>
      <c r="L181">
        <v>1191</v>
      </c>
      <c r="N181">
        <v>1013</v>
      </c>
      <c r="O181" t="s">
        <v>653</v>
      </c>
      <c r="P181" t="s">
        <v>653</v>
      </c>
      <c r="Q181">
        <v>1</v>
      </c>
      <c r="X181">
        <v>7.27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25</v>
      </c>
      <c r="AG181">
        <v>2.6171999999999995</v>
      </c>
      <c r="AH181">
        <v>2</v>
      </c>
      <c r="AI181">
        <v>55983876</v>
      </c>
      <c r="AJ181">
        <v>143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ROW(Source!A53)</f>
        <v>53</v>
      </c>
      <c r="B182">
        <v>55983887</v>
      </c>
      <c r="C182">
        <v>55983875</v>
      </c>
      <c r="D182">
        <v>55490209</v>
      </c>
      <c r="E182">
        <v>1</v>
      </c>
      <c r="F182">
        <v>1</v>
      </c>
      <c r="G182">
        <v>1081</v>
      </c>
      <c r="H182">
        <v>2</v>
      </c>
      <c r="I182" t="s">
        <v>694</v>
      </c>
      <c r="J182" t="s">
        <v>695</v>
      </c>
      <c r="K182" t="s">
        <v>696</v>
      </c>
      <c r="L182">
        <v>1368</v>
      </c>
      <c r="N182">
        <v>1011</v>
      </c>
      <c r="O182" t="s">
        <v>657</v>
      </c>
      <c r="P182" t="s">
        <v>657</v>
      </c>
      <c r="Q182">
        <v>1</v>
      </c>
      <c r="X182">
        <v>3.7999999999999999E-2</v>
      </c>
      <c r="Y182">
        <v>0</v>
      </c>
      <c r="Z182">
        <v>83.1</v>
      </c>
      <c r="AA182">
        <v>12.62</v>
      </c>
      <c r="AB182">
        <v>0</v>
      </c>
      <c r="AC182">
        <v>0</v>
      </c>
      <c r="AD182">
        <v>1</v>
      </c>
      <c r="AE182">
        <v>0</v>
      </c>
      <c r="AF182" t="s">
        <v>25</v>
      </c>
      <c r="AG182">
        <v>1.3679999999999998E-2</v>
      </c>
      <c r="AH182">
        <v>2</v>
      </c>
      <c r="AI182">
        <v>55983877</v>
      </c>
      <c r="AJ182">
        <v>144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ROW(Source!A53)</f>
        <v>53</v>
      </c>
      <c r="B183">
        <v>55983888</v>
      </c>
      <c r="C183">
        <v>55983875</v>
      </c>
      <c r="D183">
        <v>55490270</v>
      </c>
      <c r="E183">
        <v>1</v>
      </c>
      <c r="F183">
        <v>1</v>
      </c>
      <c r="G183">
        <v>1081</v>
      </c>
      <c r="H183">
        <v>2</v>
      </c>
      <c r="I183" t="s">
        <v>744</v>
      </c>
      <c r="J183" t="s">
        <v>745</v>
      </c>
      <c r="K183" t="s">
        <v>746</v>
      </c>
      <c r="L183">
        <v>1368</v>
      </c>
      <c r="N183">
        <v>1011</v>
      </c>
      <c r="O183" t="s">
        <v>657</v>
      </c>
      <c r="P183" t="s">
        <v>657</v>
      </c>
      <c r="Q183">
        <v>1</v>
      </c>
      <c r="X183">
        <v>0.2</v>
      </c>
      <c r="Y183">
        <v>0</v>
      </c>
      <c r="Z183">
        <v>0.42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25</v>
      </c>
      <c r="AG183">
        <v>7.1999999999999995E-2</v>
      </c>
      <c r="AH183">
        <v>2</v>
      </c>
      <c r="AI183">
        <v>55983878</v>
      </c>
      <c r="AJ183">
        <v>145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ROW(Source!A53)</f>
        <v>53</v>
      </c>
      <c r="B184">
        <v>55983889</v>
      </c>
      <c r="C184">
        <v>55983875</v>
      </c>
      <c r="D184">
        <v>55490296</v>
      </c>
      <c r="E184">
        <v>1</v>
      </c>
      <c r="F184">
        <v>1</v>
      </c>
      <c r="G184">
        <v>1081</v>
      </c>
      <c r="H184">
        <v>2</v>
      </c>
      <c r="I184" t="s">
        <v>735</v>
      </c>
      <c r="J184" t="s">
        <v>736</v>
      </c>
      <c r="K184" t="s">
        <v>737</v>
      </c>
      <c r="L184">
        <v>1368</v>
      </c>
      <c r="N184">
        <v>1011</v>
      </c>
      <c r="O184" t="s">
        <v>657</v>
      </c>
      <c r="P184" t="s">
        <v>657</v>
      </c>
      <c r="Q184">
        <v>1</v>
      </c>
      <c r="X184">
        <v>0.15</v>
      </c>
      <c r="Y184">
        <v>0</v>
      </c>
      <c r="Z184">
        <v>0.47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25</v>
      </c>
      <c r="AG184">
        <v>5.3999999999999999E-2</v>
      </c>
      <c r="AH184">
        <v>2</v>
      </c>
      <c r="AI184">
        <v>55983879</v>
      </c>
      <c r="AJ184">
        <v>146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ROW(Source!A53)</f>
        <v>53</v>
      </c>
      <c r="B185">
        <v>55983890</v>
      </c>
      <c r="C185">
        <v>55983875</v>
      </c>
      <c r="D185">
        <v>55489510</v>
      </c>
      <c r="E185">
        <v>1</v>
      </c>
      <c r="F185">
        <v>1</v>
      </c>
      <c r="G185">
        <v>1081</v>
      </c>
      <c r="H185">
        <v>2</v>
      </c>
      <c r="I185" t="s">
        <v>747</v>
      </c>
      <c r="J185" t="s">
        <v>748</v>
      </c>
      <c r="K185" t="s">
        <v>749</v>
      </c>
      <c r="L185">
        <v>1368</v>
      </c>
      <c r="N185">
        <v>1011</v>
      </c>
      <c r="O185" t="s">
        <v>657</v>
      </c>
      <c r="P185" t="s">
        <v>657</v>
      </c>
      <c r="Q185">
        <v>1</v>
      </c>
      <c r="X185">
        <v>4.4999999999999998E-2</v>
      </c>
      <c r="Y185">
        <v>0</v>
      </c>
      <c r="Z185">
        <v>53.9</v>
      </c>
      <c r="AA185">
        <v>12.62</v>
      </c>
      <c r="AB185">
        <v>0</v>
      </c>
      <c r="AC185">
        <v>0</v>
      </c>
      <c r="AD185">
        <v>1</v>
      </c>
      <c r="AE185">
        <v>0</v>
      </c>
      <c r="AF185" t="s">
        <v>25</v>
      </c>
      <c r="AG185">
        <v>1.6199999999999999E-2</v>
      </c>
      <c r="AH185">
        <v>2</v>
      </c>
      <c r="AI185">
        <v>55983880</v>
      </c>
      <c r="AJ185">
        <v>147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ROW(Source!A53)</f>
        <v>53</v>
      </c>
      <c r="B186">
        <v>55983891</v>
      </c>
      <c r="C186">
        <v>55983875</v>
      </c>
      <c r="D186">
        <v>55459234</v>
      </c>
      <c r="E186">
        <v>1</v>
      </c>
      <c r="F186">
        <v>1</v>
      </c>
      <c r="G186">
        <v>1081</v>
      </c>
      <c r="H186">
        <v>3</v>
      </c>
      <c r="I186" t="s">
        <v>706</v>
      </c>
      <c r="J186" t="s">
        <v>707</v>
      </c>
      <c r="K186" t="s">
        <v>708</v>
      </c>
      <c r="L186">
        <v>1346</v>
      </c>
      <c r="N186">
        <v>1009</v>
      </c>
      <c r="O186" t="s">
        <v>175</v>
      </c>
      <c r="P186" t="s">
        <v>175</v>
      </c>
      <c r="Q186">
        <v>1</v>
      </c>
      <c r="X186">
        <v>3.3999999999999998E-3</v>
      </c>
      <c r="Y186">
        <v>1.61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24</v>
      </c>
      <c r="AG186">
        <v>0</v>
      </c>
      <c r="AH186">
        <v>2</v>
      </c>
      <c r="AI186">
        <v>55983881</v>
      </c>
      <c r="AJ186">
        <v>148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ROW(Source!A53)</f>
        <v>53</v>
      </c>
      <c r="B187">
        <v>55983892</v>
      </c>
      <c r="C187">
        <v>55983875</v>
      </c>
      <c r="D187">
        <v>55466158</v>
      </c>
      <c r="E187">
        <v>1</v>
      </c>
      <c r="F187">
        <v>1</v>
      </c>
      <c r="G187">
        <v>1081</v>
      </c>
      <c r="H187">
        <v>3</v>
      </c>
      <c r="I187" t="s">
        <v>750</v>
      </c>
      <c r="J187" t="s">
        <v>751</v>
      </c>
      <c r="K187" t="s">
        <v>752</v>
      </c>
      <c r="L187">
        <v>1354</v>
      </c>
      <c r="N187">
        <v>1010</v>
      </c>
      <c r="O187" t="s">
        <v>268</v>
      </c>
      <c r="P187" t="s">
        <v>268</v>
      </c>
      <c r="Q187">
        <v>1</v>
      </c>
      <c r="X187">
        <v>0.15</v>
      </c>
      <c r="Y187">
        <v>48.47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24</v>
      </c>
      <c r="AG187">
        <v>0</v>
      </c>
      <c r="AH187">
        <v>2</v>
      </c>
      <c r="AI187">
        <v>55983882</v>
      </c>
      <c r="AJ187">
        <v>149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ROW(Source!A53)</f>
        <v>53</v>
      </c>
      <c r="B188">
        <v>55983893</v>
      </c>
      <c r="C188">
        <v>55983875</v>
      </c>
      <c r="D188">
        <v>55459835</v>
      </c>
      <c r="E188">
        <v>1</v>
      </c>
      <c r="F188">
        <v>1</v>
      </c>
      <c r="G188">
        <v>1081</v>
      </c>
      <c r="H188">
        <v>3</v>
      </c>
      <c r="I188" t="s">
        <v>753</v>
      </c>
      <c r="J188" t="s">
        <v>754</v>
      </c>
      <c r="K188" t="s">
        <v>755</v>
      </c>
      <c r="L188">
        <v>1348</v>
      </c>
      <c r="N188">
        <v>1009</v>
      </c>
      <c r="O188" t="s">
        <v>538</v>
      </c>
      <c r="P188" t="s">
        <v>538</v>
      </c>
      <c r="Q188">
        <v>1000</v>
      </c>
      <c r="X188">
        <v>9.0000000000000002E-6</v>
      </c>
      <c r="Y188">
        <v>12521.99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24</v>
      </c>
      <c r="AG188">
        <v>0</v>
      </c>
      <c r="AH188">
        <v>2</v>
      </c>
      <c r="AI188">
        <v>55983883</v>
      </c>
      <c r="AJ188">
        <v>150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ROW(Source!A53)</f>
        <v>53</v>
      </c>
      <c r="B189">
        <v>55983894</v>
      </c>
      <c r="C189">
        <v>55983875</v>
      </c>
      <c r="D189">
        <v>55469257</v>
      </c>
      <c r="E189">
        <v>1</v>
      </c>
      <c r="F189">
        <v>1</v>
      </c>
      <c r="G189">
        <v>1081</v>
      </c>
      <c r="H189">
        <v>3</v>
      </c>
      <c r="I189" t="s">
        <v>759</v>
      </c>
      <c r="J189" t="s">
        <v>760</v>
      </c>
      <c r="K189" t="s">
        <v>761</v>
      </c>
      <c r="L189">
        <v>1354</v>
      </c>
      <c r="N189">
        <v>1010</v>
      </c>
      <c r="O189" t="s">
        <v>268</v>
      </c>
      <c r="P189" t="s">
        <v>268</v>
      </c>
      <c r="Q189">
        <v>1</v>
      </c>
      <c r="X189">
        <v>9.9000000000000005E-2</v>
      </c>
      <c r="Y189">
        <v>42.43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24</v>
      </c>
      <c r="AG189">
        <v>0</v>
      </c>
      <c r="AH189">
        <v>2</v>
      </c>
      <c r="AI189">
        <v>55983884</v>
      </c>
      <c r="AJ189">
        <v>151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ROW(Source!A53)</f>
        <v>53</v>
      </c>
      <c r="B190">
        <v>55983895</v>
      </c>
      <c r="C190">
        <v>55983875</v>
      </c>
      <c r="D190">
        <v>55469222</v>
      </c>
      <c r="E190">
        <v>1</v>
      </c>
      <c r="F190">
        <v>1</v>
      </c>
      <c r="G190">
        <v>1081</v>
      </c>
      <c r="H190">
        <v>3</v>
      </c>
      <c r="I190" t="s">
        <v>756</v>
      </c>
      <c r="J190" t="s">
        <v>757</v>
      </c>
      <c r="K190" t="s">
        <v>758</v>
      </c>
      <c r="L190">
        <v>1354</v>
      </c>
      <c r="N190">
        <v>1010</v>
      </c>
      <c r="O190" t="s">
        <v>268</v>
      </c>
      <c r="P190" t="s">
        <v>268</v>
      </c>
      <c r="Q190">
        <v>1</v>
      </c>
      <c r="X190">
        <v>1.1180000000000001</v>
      </c>
      <c r="Y190">
        <v>4.3600000000000003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24</v>
      </c>
      <c r="AG190">
        <v>0</v>
      </c>
      <c r="AH190">
        <v>2</v>
      </c>
      <c r="AI190">
        <v>55983885</v>
      </c>
      <c r="AJ190">
        <v>152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ROW(Source!A53)</f>
        <v>53</v>
      </c>
      <c r="B191">
        <v>55983896</v>
      </c>
      <c r="C191">
        <v>55983875</v>
      </c>
      <c r="D191">
        <v>55432828</v>
      </c>
      <c r="E191">
        <v>1081</v>
      </c>
      <c r="F191">
        <v>1</v>
      </c>
      <c r="G191">
        <v>1081</v>
      </c>
      <c r="H191">
        <v>3</v>
      </c>
      <c r="I191" t="s">
        <v>951</v>
      </c>
      <c r="J191" t="s">
        <v>3</v>
      </c>
      <c r="K191" t="s">
        <v>952</v>
      </c>
      <c r="L191">
        <v>1301</v>
      </c>
      <c r="N191">
        <v>1003</v>
      </c>
      <c r="O191" t="s">
        <v>486</v>
      </c>
      <c r="P191" t="s">
        <v>486</v>
      </c>
      <c r="Q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t="s">
        <v>24</v>
      </c>
      <c r="AG191">
        <v>0</v>
      </c>
      <c r="AH191">
        <v>3</v>
      </c>
      <c r="AI191">
        <v>-1</v>
      </c>
      <c r="AJ191" t="s">
        <v>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ROW(Source!A53)</f>
        <v>53</v>
      </c>
      <c r="B192">
        <v>55983897</v>
      </c>
      <c r="C192">
        <v>55983875</v>
      </c>
      <c r="D192">
        <v>55432828</v>
      </c>
      <c r="E192">
        <v>1081</v>
      </c>
      <c r="F192">
        <v>1</v>
      </c>
      <c r="G192">
        <v>1081</v>
      </c>
      <c r="H192">
        <v>3</v>
      </c>
      <c r="I192" t="s">
        <v>951</v>
      </c>
      <c r="J192" t="s">
        <v>3</v>
      </c>
      <c r="K192" t="s">
        <v>953</v>
      </c>
      <c r="L192">
        <v>1354</v>
      </c>
      <c r="N192">
        <v>1010</v>
      </c>
      <c r="O192" t="s">
        <v>268</v>
      </c>
      <c r="P192" t="s">
        <v>268</v>
      </c>
      <c r="Q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24</v>
      </c>
      <c r="AG192">
        <v>0</v>
      </c>
      <c r="AH192">
        <v>3</v>
      </c>
      <c r="AI192">
        <v>-1</v>
      </c>
      <c r="AJ192" t="s">
        <v>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ROW(Source!A53)</f>
        <v>53</v>
      </c>
      <c r="B193">
        <v>55983898</v>
      </c>
      <c r="C193">
        <v>55983875</v>
      </c>
      <c r="D193">
        <v>55433582</v>
      </c>
      <c r="E193">
        <v>1081</v>
      </c>
      <c r="F193">
        <v>1</v>
      </c>
      <c r="G193">
        <v>1081</v>
      </c>
      <c r="H193">
        <v>3</v>
      </c>
      <c r="I193" t="s">
        <v>947</v>
      </c>
      <c r="J193" t="s">
        <v>3</v>
      </c>
      <c r="K193" t="s">
        <v>948</v>
      </c>
      <c r="L193">
        <v>1354</v>
      </c>
      <c r="N193">
        <v>1010</v>
      </c>
      <c r="O193" t="s">
        <v>268</v>
      </c>
      <c r="P193" t="s">
        <v>268</v>
      </c>
      <c r="Q193">
        <v>1</v>
      </c>
      <c r="X193">
        <v>13.34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24</v>
      </c>
      <c r="AG193">
        <v>0</v>
      </c>
      <c r="AH193">
        <v>3</v>
      </c>
      <c r="AI193">
        <v>-1</v>
      </c>
      <c r="AJ193" t="s">
        <v>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ROW(Source!A53)</f>
        <v>53</v>
      </c>
      <c r="B194">
        <v>55983899</v>
      </c>
      <c r="C194">
        <v>55983875</v>
      </c>
      <c r="D194">
        <v>55441152</v>
      </c>
      <c r="E194">
        <v>1081</v>
      </c>
      <c r="F194">
        <v>1</v>
      </c>
      <c r="G194">
        <v>1081</v>
      </c>
      <c r="H194">
        <v>3</v>
      </c>
      <c r="I194" t="s">
        <v>949</v>
      </c>
      <c r="J194" t="s">
        <v>3</v>
      </c>
      <c r="K194" t="s">
        <v>950</v>
      </c>
      <c r="L194">
        <v>1346</v>
      </c>
      <c r="N194">
        <v>1009</v>
      </c>
      <c r="O194" t="s">
        <v>175</v>
      </c>
      <c r="P194" t="s">
        <v>175</v>
      </c>
      <c r="Q194">
        <v>1</v>
      </c>
      <c r="X194">
        <v>0.86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24</v>
      </c>
      <c r="AG194">
        <v>0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ROW(Source!A54)</f>
        <v>54</v>
      </c>
      <c r="B195">
        <v>55983905</v>
      </c>
      <c r="C195">
        <v>55983900</v>
      </c>
      <c r="D195">
        <v>55424304</v>
      </c>
      <c r="E195">
        <v>1081</v>
      </c>
      <c r="F195">
        <v>1</v>
      </c>
      <c r="G195">
        <v>1081</v>
      </c>
      <c r="H195">
        <v>1</v>
      </c>
      <c r="I195" t="s">
        <v>651</v>
      </c>
      <c r="J195" t="s">
        <v>3</v>
      </c>
      <c r="K195" t="s">
        <v>652</v>
      </c>
      <c r="L195">
        <v>1191</v>
      </c>
      <c r="N195">
        <v>1013</v>
      </c>
      <c r="O195" t="s">
        <v>653</v>
      </c>
      <c r="P195" t="s">
        <v>653</v>
      </c>
      <c r="Q195">
        <v>1</v>
      </c>
      <c r="X195">
        <v>21.71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 t="s">
        <v>25</v>
      </c>
      <c r="AG195">
        <v>7.8155999999999999</v>
      </c>
      <c r="AH195">
        <v>2</v>
      </c>
      <c r="AI195">
        <v>55983901</v>
      </c>
      <c r="AJ195">
        <v>153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ROW(Source!A54)</f>
        <v>54</v>
      </c>
      <c r="B196">
        <v>55983906</v>
      </c>
      <c r="C196">
        <v>55983900</v>
      </c>
      <c r="D196">
        <v>55490209</v>
      </c>
      <c r="E196">
        <v>1</v>
      </c>
      <c r="F196">
        <v>1</v>
      </c>
      <c r="G196">
        <v>1081</v>
      </c>
      <c r="H196">
        <v>2</v>
      </c>
      <c r="I196" t="s">
        <v>694</v>
      </c>
      <c r="J196" t="s">
        <v>695</v>
      </c>
      <c r="K196" t="s">
        <v>696</v>
      </c>
      <c r="L196">
        <v>1368</v>
      </c>
      <c r="N196">
        <v>1011</v>
      </c>
      <c r="O196" t="s">
        <v>657</v>
      </c>
      <c r="P196" t="s">
        <v>657</v>
      </c>
      <c r="Q196">
        <v>1</v>
      </c>
      <c r="X196">
        <v>0.08</v>
      </c>
      <c r="Y196">
        <v>0</v>
      </c>
      <c r="Z196">
        <v>83.1</v>
      </c>
      <c r="AA196">
        <v>12.62</v>
      </c>
      <c r="AB196">
        <v>0</v>
      </c>
      <c r="AC196">
        <v>0</v>
      </c>
      <c r="AD196">
        <v>1</v>
      </c>
      <c r="AE196">
        <v>0</v>
      </c>
      <c r="AF196" t="s">
        <v>25</v>
      </c>
      <c r="AG196">
        <v>2.8799999999999999E-2</v>
      </c>
      <c r="AH196">
        <v>2</v>
      </c>
      <c r="AI196">
        <v>55983902</v>
      </c>
      <c r="AJ196">
        <v>154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ROW(Source!A54)</f>
        <v>54</v>
      </c>
      <c r="B197">
        <v>55983907</v>
      </c>
      <c r="C197">
        <v>55983900</v>
      </c>
      <c r="D197">
        <v>55490331</v>
      </c>
      <c r="E197">
        <v>1</v>
      </c>
      <c r="F197">
        <v>1</v>
      </c>
      <c r="G197">
        <v>1081</v>
      </c>
      <c r="H197">
        <v>2</v>
      </c>
      <c r="I197" t="s">
        <v>762</v>
      </c>
      <c r="J197" t="s">
        <v>763</v>
      </c>
      <c r="K197" t="s">
        <v>764</v>
      </c>
      <c r="L197">
        <v>1368</v>
      </c>
      <c r="N197">
        <v>1011</v>
      </c>
      <c r="O197" t="s">
        <v>657</v>
      </c>
      <c r="P197" t="s">
        <v>657</v>
      </c>
      <c r="Q197">
        <v>1</v>
      </c>
      <c r="X197">
        <v>2.5</v>
      </c>
      <c r="Y197">
        <v>0</v>
      </c>
      <c r="Z197">
        <v>1.1100000000000001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25</v>
      </c>
      <c r="AG197">
        <v>0.89999999999999991</v>
      </c>
      <c r="AH197">
        <v>2</v>
      </c>
      <c r="AI197">
        <v>55983903</v>
      </c>
      <c r="AJ197">
        <v>155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ROW(Source!A54)</f>
        <v>54</v>
      </c>
      <c r="B198">
        <v>55983908</v>
      </c>
      <c r="C198">
        <v>55983900</v>
      </c>
      <c r="D198">
        <v>55469263</v>
      </c>
      <c r="E198">
        <v>1</v>
      </c>
      <c r="F198">
        <v>1</v>
      </c>
      <c r="G198">
        <v>1081</v>
      </c>
      <c r="H198">
        <v>3</v>
      </c>
      <c r="I198" t="s">
        <v>765</v>
      </c>
      <c r="J198" t="s">
        <v>766</v>
      </c>
      <c r="K198" t="s">
        <v>767</v>
      </c>
      <c r="L198">
        <v>1354</v>
      </c>
      <c r="N198">
        <v>1010</v>
      </c>
      <c r="O198" t="s">
        <v>268</v>
      </c>
      <c r="P198" t="s">
        <v>268</v>
      </c>
      <c r="Q198">
        <v>1</v>
      </c>
      <c r="X198">
        <v>0.27</v>
      </c>
      <c r="Y198">
        <v>14.22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24</v>
      </c>
      <c r="AG198">
        <v>0</v>
      </c>
      <c r="AH198">
        <v>2</v>
      </c>
      <c r="AI198">
        <v>55983904</v>
      </c>
      <c r="AJ198">
        <v>156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ROW(Source!A54)</f>
        <v>54</v>
      </c>
      <c r="B199">
        <v>55983909</v>
      </c>
      <c r="C199">
        <v>55983900</v>
      </c>
      <c r="D199">
        <v>55433010</v>
      </c>
      <c r="E199">
        <v>1081</v>
      </c>
      <c r="F199">
        <v>1</v>
      </c>
      <c r="G199">
        <v>1081</v>
      </c>
      <c r="H199">
        <v>3</v>
      </c>
      <c r="I199" t="s">
        <v>954</v>
      </c>
      <c r="J199" t="s">
        <v>3</v>
      </c>
      <c r="K199" t="s">
        <v>955</v>
      </c>
      <c r="L199">
        <v>1354</v>
      </c>
      <c r="N199">
        <v>1010</v>
      </c>
      <c r="O199" t="s">
        <v>268</v>
      </c>
      <c r="P199" t="s">
        <v>268</v>
      </c>
      <c r="Q199">
        <v>1</v>
      </c>
      <c r="X199">
        <v>100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24</v>
      </c>
      <c r="AG199">
        <v>0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ROW(Source!A54)</f>
        <v>54</v>
      </c>
      <c r="B200">
        <v>55983910</v>
      </c>
      <c r="C200">
        <v>55983900</v>
      </c>
      <c r="D200">
        <v>55447796</v>
      </c>
      <c r="E200">
        <v>1081</v>
      </c>
      <c r="F200">
        <v>1</v>
      </c>
      <c r="G200">
        <v>1081</v>
      </c>
      <c r="H200">
        <v>3</v>
      </c>
      <c r="I200" t="s">
        <v>956</v>
      </c>
      <c r="J200" t="s">
        <v>3</v>
      </c>
      <c r="K200" t="s">
        <v>957</v>
      </c>
      <c r="L200">
        <v>1354</v>
      </c>
      <c r="N200">
        <v>1010</v>
      </c>
      <c r="O200" t="s">
        <v>268</v>
      </c>
      <c r="P200" t="s">
        <v>268</v>
      </c>
      <c r="Q200">
        <v>1</v>
      </c>
      <c r="X200">
        <v>202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24</v>
      </c>
      <c r="AG200">
        <v>0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ROW(Source!A55)</f>
        <v>55</v>
      </c>
      <c r="B201">
        <v>55983905</v>
      </c>
      <c r="C201">
        <v>55983900</v>
      </c>
      <c r="D201">
        <v>55424304</v>
      </c>
      <c r="E201">
        <v>1081</v>
      </c>
      <c r="F201">
        <v>1</v>
      </c>
      <c r="G201">
        <v>1081</v>
      </c>
      <c r="H201">
        <v>1</v>
      </c>
      <c r="I201" t="s">
        <v>651</v>
      </c>
      <c r="J201" t="s">
        <v>3</v>
      </c>
      <c r="K201" t="s">
        <v>652</v>
      </c>
      <c r="L201">
        <v>1191</v>
      </c>
      <c r="N201">
        <v>1013</v>
      </c>
      <c r="O201" t="s">
        <v>653</v>
      </c>
      <c r="P201" t="s">
        <v>653</v>
      </c>
      <c r="Q201">
        <v>1</v>
      </c>
      <c r="X201">
        <v>21.71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 t="s">
        <v>25</v>
      </c>
      <c r="AG201">
        <v>7.8155999999999999</v>
      </c>
      <c r="AH201">
        <v>2</v>
      </c>
      <c r="AI201">
        <v>55983901</v>
      </c>
      <c r="AJ201">
        <v>157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ROW(Source!A55)</f>
        <v>55</v>
      </c>
      <c r="B202">
        <v>55983906</v>
      </c>
      <c r="C202">
        <v>55983900</v>
      </c>
      <c r="D202">
        <v>55490209</v>
      </c>
      <c r="E202">
        <v>1</v>
      </c>
      <c r="F202">
        <v>1</v>
      </c>
      <c r="G202">
        <v>1081</v>
      </c>
      <c r="H202">
        <v>2</v>
      </c>
      <c r="I202" t="s">
        <v>694</v>
      </c>
      <c r="J202" t="s">
        <v>695</v>
      </c>
      <c r="K202" t="s">
        <v>696</v>
      </c>
      <c r="L202">
        <v>1368</v>
      </c>
      <c r="N202">
        <v>1011</v>
      </c>
      <c r="O202" t="s">
        <v>657</v>
      </c>
      <c r="P202" t="s">
        <v>657</v>
      </c>
      <c r="Q202">
        <v>1</v>
      </c>
      <c r="X202">
        <v>0.08</v>
      </c>
      <c r="Y202">
        <v>0</v>
      </c>
      <c r="Z202">
        <v>83.1</v>
      </c>
      <c r="AA202">
        <v>12.62</v>
      </c>
      <c r="AB202">
        <v>0</v>
      </c>
      <c r="AC202">
        <v>0</v>
      </c>
      <c r="AD202">
        <v>1</v>
      </c>
      <c r="AE202">
        <v>0</v>
      </c>
      <c r="AF202" t="s">
        <v>25</v>
      </c>
      <c r="AG202">
        <v>2.8799999999999999E-2</v>
      </c>
      <c r="AH202">
        <v>2</v>
      </c>
      <c r="AI202">
        <v>55983902</v>
      </c>
      <c r="AJ202">
        <v>158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ROW(Source!A55)</f>
        <v>55</v>
      </c>
      <c r="B203">
        <v>55983907</v>
      </c>
      <c r="C203">
        <v>55983900</v>
      </c>
      <c r="D203">
        <v>55490331</v>
      </c>
      <c r="E203">
        <v>1</v>
      </c>
      <c r="F203">
        <v>1</v>
      </c>
      <c r="G203">
        <v>1081</v>
      </c>
      <c r="H203">
        <v>2</v>
      </c>
      <c r="I203" t="s">
        <v>762</v>
      </c>
      <c r="J203" t="s">
        <v>763</v>
      </c>
      <c r="K203" t="s">
        <v>764</v>
      </c>
      <c r="L203">
        <v>1368</v>
      </c>
      <c r="N203">
        <v>1011</v>
      </c>
      <c r="O203" t="s">
        <v>657</v>
      </c>
      <c r="P203" t="s">
        <v>657</v>
      </c>
      <c r="Q203">
        <v>1</v>
      </c>
      <c r="X203">
        <v>2.5</v>
      </c>
      <c r="Y203">
        <v>0</v>
      </c>
      <c r="Z203">
        <v>1.1100000000000001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25</v>
      </c>
      <c r="AG203">
        <v>0.89999999999999991</v>
      </c>
      <c r="AH203">
        <v>2</v>
      </c>
      <c r="AI203">
        <v>55983903</v>
      </c>
      <c r="AJ203">
        <v>159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ROW(Source!A55)</f>
        <v>55</v>
      </c>
      <c r="B204">
        <v>55983908</v>
      </c>
      <c r="C204">
        <v>55983900</v>
      </c>
      <c r="D204">
        <v>55469263</v>
      </c>
      <c r="E204">
        <v>1</v>
      </c>
      <c r="F204">
        <v>1</v>
      </c>
      <c r="G204">
        <v>1081</v>
      </c>
      <c r="H204">
        <v>3</v>
      </c>
      <c r="I204" t="s">
        <v>765</v>
      </c>
      <c r="J204" t="s">
        <v>766</v>
      </c>
      <c r="K204" t="s">
        <v>767</v>
      </c>
      <c r="L204">
        <v>1354</v>
      </c>
      <c r="N204">
        <v>1010</v>
      </c>
      <c r="O204" t="s">
        <v>268</v>
      </c>
      <c r="P204" t="s">
        <v>268</v>
      </c>
      <c r="Q204">
        <v>1</v>
      </c>
      <c r="X204">
        <v>0.27</v>
      </c>
      <c r="Y204">
        <v>14.22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24</v>
      </c>
      <c r="AG204">
        <v>0</v>
      </c>
      <c r="AH204">
        <v>2</v>
      </c>
      <c r="AI204">
        <v>55983904</v>
      </c>
      <c r="AJ204">
        <v>160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ROW(Source!A55)</f>
        <v>55</v>
      </c>
      <c r="B205">
        <v>55983909</v>
      </c>
      <c r="C205">
        <v>55983900</v>
      </c>
      <c r="D205">
        <v>55433010</v>
      </c>
      <c r="E205">
        <v>1081</v>
      </c>
      <c r="F205">
        <v>1</v>
      </c>
      <c r="G205">
        <v>1081</v>
      </c>
      <c r="H205">
        <v>3</v>
      </c>
      <c r="I205" t="s">
        <v>954</v>
      </c>
      <c r="J205" t="s">
        <v>3</v>
      </c>
      <c r="K205" t="s">
        <v>955</v>
      </c>
      <c r="L205">
        <v>1354</v>
      </c>
      <c r="N205">
        <v>1010</v>
      </c>
      <c r="O205" t="s">
        <v>268</v>
      </c>
      <c r="P205" t="s">
        <v>268</v>
      </c>
      <c r="Q205">
        <v>1</v>
      </c>
      <c r="X205">
        <v>100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 t="s">
        <v>24</v>
      </c>
      <c r="AG205">
        <v>0</v>
      </c>
      <c r="AH205">
        <v>3</v>
      </c>
      <c r="AI205">
        <v>-1</v>
      </c>
      <c r="AJ205" t="s">
        <v>3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ROW(Source!A55)</f>
        <v>55</v>
      </c>
      <c r="B206">
        <v>55983910</v>
      </c>
      <c r="C206">
        <v>55983900</v>
      </c>
      <c r="D206">
        <v>55447796</v>
      </c>
      <c r="E206">
        <v>1081</v>
      </c>
      <c r="F206">
        <v>1</v>
      </c>
      <c r="G206">
        <v>1081</v>
      </c>
      <c r="H206">
        <v>3</v>
      </c>
      <c r="I206" t="s">
        <v>956</v>
      </c>
      <c r="J206" t="s">
        <v>3</v>
      </c>
      <c r="K206" t="s">
        <v>957</v>
      </c>
      <c r="L206">
        <v>1354</v>
      </c>
      <c r="N206">
        <v>1010</v>
      </c>
      <c r="O206" t="s">
        <v>268</v>
      </c>
      <c r="P206" t="s">
        <v>268</v>
      </c>
      <c r="Q206">
        <v>1</v>
      </c>
      <c r="X206">
        <v>202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24</v>
      </c>
      <c r="AG206">
        <v>0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ROW(Source!A56)</f>
        <v>56</v>
      </c>
      <c r="B207">
        <v>55983914</v>
      </c>
      <c r="C207">
        <v>55983911</v>
      </c>
      <c r="D207">
        <v>55424304</v>
      </c>
      <c r="E207">
        <v>1081</v>
      </c>
      <c r="F207">
        <v>1</v>
      </c>
      <c r="G207">
        <v>1081</v>
      </c>
      <c r="H207">
        <v>1</v>
      </c>
      <c r="I207" t="s">
        <v>651</v>
      </c>
      <c r="J207" t="s">
        <v>3</v>
      </c>
      <c r="K207" t="s">
        <v>652</v>
      </c>
      <c r="L207">
        <v>1191</v>
      </c>
      <c r="N207">
        <v>1013</v>
      </c>
      <c r="O207" t="s">
        <v>653</v>
      </c>
      <c r="P207" t="s">
        <v>653</v>
      </c>
      <c r="Q207">
        <v>1</v>
      </c>
      <c r="X207">
        <v>30.44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  <c r="AF207" t="s">
        <v>63</v>
      </c>
      <c r="AG207">
        <v>36.527999999999999</v>
      </c>
      <c r="AH207">
        <v>2</v>
      </c>
      <c r="AI207">
        <v>55983912</v>
      </c>
      <c r="AJ207">
        <v>161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ROW(Source!A56)</f>
        <v>56</v>
      </c>
      <c r="B208">
        <v>55983915</v>
      </c>
      <c r="C208">
        <v>55983911</v>
      </c>
      <c r="D208">
        <v>55424288</v>
      </c>
      <c r="E208">
        <v>1081</v>
      </c>
      <c r="F208">
        <v>1</v>
      </c>
      <c r="G208">
        <v>1081</v>
      </c>
      <c r="H208">
        <v>3</v>
      </c>
      <c r="I208" t="s">
        <v>768</v>
      </c>
      <c r="J208" t="s">
        <v>3</v>
      </c>
      <c r="K208" t="s">
        <v>769</v>
      </c>
      <c r="L208">
        <v>1348</v>
      </c>
      <c r="N208">
        <v>1009</v>
      </c>
      <c r="O208" t="s">
        <v>538</v>
      </c>
      <c r="P208" t="s">
        <v>538</v>
      </c>
      <c r="Q208">
        <v>1000</v>
      </c>
      <c r="X208">
        <v>0.247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62</v>
      </c>
      <c r="AG208">
        <v>0.247</v>
      </c>
      <c r="AH208">
        <v>2</v>
      </c>
      <c r="AI208">
        <v>55983913</v>
      </c>
      <c r="AJ208">
        <v>162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ROW(Source!A57)</f>
        <v>57</v>
      </c>
      <c r="B209">
        <v>55983914</v>
      </c>
      <c r="C209">
        <v>55983911</v>
      </c>
      <c r="D209">
        <v>55424304</v>
      </c>
      <c r="E209">
        <v>1081</v>
      </c>
      <c r="F209">
        <v>1</v>
      </c>
      <c r="G209">
        <v>1081</v>
      </c>
      <c r="H209">
        <v>1</v>
      </c>
      <c r="I209" t="s">
        <v>651</v>
      </c>
      <c r="J209" t="s">
        <v>3</v>
      </c>
      <c r="K209" t="s">
        <v>652</v>
      </c>
      <c r="L209">
        <v>1191</v>
      </c>
      <c r="N209">
        <v>1013</v>
      </c>
      <c r="O209" t="s">
        <v>653</v>
      </c>
      <c r="P209" t="s">
        <v>653</v>
      </c>
      <c r="Q209">
        <v>1</v>
      </c>
      <c r="X209">
        <v>30.44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1</v>
      </c>
      <c r="AF209" t="s">
        <v>63</v>
      </c>
      <c r="AG209">
        <v>36.527999999999999</v>
      </c>
      <c r="AH209">
        <v>2</v>
      </c>
      <c r="AI209">
        <v>55983912</v>
      </c>
      <c r="AJ209">
        <v>163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ROW(Source!A57)</f>
        <v>57</v>
      </c>
      <c r="B210">
        <v>55983915</v>
      </c>
      <c r="C210">
        <v>55983911</v>
      </c>
      <c r="D210">
        <v>55424288</v>
      </c>
      <c r="E210">
        <v>1081</v>
      </c>
      <c r="F210">
        <v>1</v>
      </c>
      <c r="G210">
        <v>1081</v>
      </c>
      <c r="H210">
        <v>3</v>
      </c>
      <c r="I210" t="s">
        <v>768</v>
      </c>
      <c r="J210" t="s">
        <v>3</v>
      </c>
      <c r="K210" t="s">
        <v>769</v>
      </c>
      <c r="L210">
        <v>1348</v>
      </c>
      <c r="N210">
        <v>1009</v>
      </c>
      <c r="O210" t="s">
        <v>538</v>
      </c>
      <c r="P210" t="s">
        <v>538</v>
      </c>
      <c r="Q210">
        <v>1000</v>
      </c>
      <c r="X210">
        <v>0.247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62</v>
      </c>
      <c r="AG210">
        <v>0.247</v>
      </c>
      <c r="AH210">
        <v>2</v>
      </c>
      <c r="AI210">
        <v>55983913</v>
      </c>
      <c r="AJ210">
        <v>164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ROW(Source!A93)</f>
        <v>93</v>
      </c>
      <c r="B211">
        <v>55929238</v>
      </c>
      <c r="C211">
        <v>55929237</v>
      </c>
      <c r="D211">
        <v>55424304</v>
      </c>
      <c r="E211">
        <v>1081</v>
      </c>
      <c r="F211">
        <v>1</v>
      </c>
      <c r="G211">
        <v>1081</v>
      </c>
      <c r="H211">
        <v>1</v>
      </c>
      <c r="I211" t="s">
        <v>651</v>
      </c>
      <c r="J211" t="s">
        <v>3</v>
      </c>
      <c r="K211" t="s">
        <v>652</v>
      </c>
      <c r="L211">
        <v>1191</v>
      </c>
      <c r="N211">
        <v>1013</v>
      </c>
      <c r="O211" t="s">
        <v>653</v>
      </c>
      <c r="P211" t="s">
        <v>653</v>
      </c>
      <c r="Q211">
        <v>1</v>
      </c>
      <c r="X211">
        <v>6.2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 t="s">
        <v>63</v>
      </c>
      <c r="AG211">
        <v>7.4399999999999995</v>
      </c>
      <c r="AH211">
        <v>2</v>
      </c>
      <c r="AI211">
        <v>55929238</v>
      </c>
      <c r="AJ211">
        <v>165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ROW(Source!A93)</f>
        <v>93</v>
      </c>
      <c r="B212">
        <v>55929239</v>
      </c>
      <c r="C212">
        <v>55929237</v>
      </c>
      <c r="D212">
        <v>55489513</v>
      </c>
      <c r="E212">
        <v>1</v>
      </c>
      <c r="F212">
        <v>1</v>
      </c>
      <c r="G212">
        <v>1081</v>
      </c>
      <c r="H212">
        <v>2</v>
      </c>
      <c r="I212" t="s">
        <v>654</v>
      </c>
      <c r="J212" t="s">
        <v>655</v>
      </c>
      <c r="K212" t="s">
        <v>656</v>
      </c>
      <c r="L212">
        <v>1368</v>
      </c>
      <c r="N212">
        <v>1011</v>
      </c>
      <c r="O212" t="s">
        <v>657</v>
      </c>
      <c r="P212" t="s">
        <v>657</v>
      </c>
      <c r="Q212">
        <v>1</v>
      </c>
      <c r="X212">
        <v>0.25</v>
      </c>
      <c r="Y212">
        <v>0</v>
      </c>
      <c r="Z212">
        <v>114.83</v>
      </c>
      <c r="AA212">
        <v>12.62</v>
      </c>
      <c r="AB212">
        <v>0</v>
      </c>
      <c r="AC212">
        <v>0</v>
      </c>
      <c r="AD212">
        <v>1</v>
      </c>
      <c r="AE212">
        <v>0</v>
      </c>
      <c r="AF212" t="s">
        <v>63</v>
      </c>
      <c r="AG212">
        <v>0.3</v>
      </c>
      <c r="AH212">
        <v>2</v>
      </c>
      <c r="AI212">
        <v>55929239</v>
      </c>
      <c r="AJ212">
        <v>166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ROW(Source!A93)</f>
        <v>93</v>
      </c>
      <c r="B213">
        <v>55929240</v>
      </c>
      <c r="C213">
        <v>55929237</v>
      </c>
      <c r="D213">
        <v>55461719</v>
      </c>
      <c r="E213">
        <v>1</v>
      </c>
      <c r="F213">
        <v>1</v>
      </c>
      <c r="G213">
        <v>1081</v>
      </c>
      <c r="H213">
        <v>3</v>
      </c>
      <c r="I213" t="s">
        <v>659</v>
      </c>
      <c r="J213" t="s">
        <v>660</v>
      </c>
      <c r="K213" t="s">
        <v>661</v>
      </c>
      <c r="L213">
        <v>1348</v>
      </c>
      <c r="N213">
        <v>1009</v>
      </c>
      <c r="O213" t="s">
        <v>538</v>
      </c>
      <c r="P213" t="s">
        <v>538</v>
      </c>
      <c r="Q213">
        <v>1000</v>
      </c>
      <c r="X213">
        <v>1.1000000000000001E-3</v>
      </c>
      <c r="Y213">
        <v>10643.18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62</v>
      </c>
      <c r="AG213">
        <v>1.1000000000000001E-3</v>
      </c>
      <c r="AH213">
        <v>2</v>
      </c>
      <c r="AI213">
        <v>55929240</v>
      </c>
      <c r="AJ213">
        <v>167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ROW(Source!A93)</f>
        <v>93</v>
      </c>
      <c r="B214">
        <v>55929241</v>
      </c>
      <c r="C214">
        <v>55929237</v>
      </c>
      <c r="D214">
        <v>55459793</v>
      </c>
      <c r="E214">
        <v>1</v>
      </c>
      <c r="F214">
        <v>1</v>
      </c>
      <c r="G214">
        <v>1081</v>
      </c>
      <c r="H214">
        <v>3</v>
      </c>
      <c r="I214" t="s">
        <v>662</v>
      </c>
      <c r="J214" t="s">
        <v>663</v>
      </c>
      <c r="K214" t="s">
        <v>664</v>
      </c>
      <c r="L214">
        <v>1348</v>
      </c>
      <c r="N214">
        <v>1009</v>
      </c>
      <c r="O214" t="s">
        <v>538</v>
      </c>
      <c r="P214" t="s">
        <v>538</v>
      </c>
      <c r="Q214">
        <v>1000</v>
      </c>
      <c r="X214">
        <v>1.0000000000000001E-5</v>
      </c>
      <c r="Y214">
        <v>64123.05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62</v>
      </c>
      <c r="AG214">
        <v>1.0000000000000001E-5</v>
      </c>
      <c r="AH214">
        <v>2</v>
      </c>
      <c r="AI214">
        <v>55929241</v>
      </c>
      <c r="AJ214">
        <v>168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ROW(Source!A93)</f>
        <v>93</v>
      </c>
      <c r="B215">
        <v>55929242</v>
      </c>
      <c r="C215">
        <v>55929237</v>
      </c>
      <c r="D215">
        <v>55448114</v>
      </c>
      <c r="E215">
        <v>1081</v>
      </c>
      <c r="F215">
        <v>1</v>
      </c>
      <c r="G215">
        <v>1081</v>
      </c>
      <c r="H215">
        <v>3</v>
      </c>
      <c r="I215" t="s">
        <v>924</v>
      </c>
      <c r="J215" t="s">
        <v>3</v>
      </c>
      <c r="K215" t="s">
        <v>925</v>
      </c>
      <c r="L215">
        <v>1354</v>
      </c>
      <c r="N215">
        <v>1010</v>
      </c>
      <c r="O215" t="s">
        <v>268</v>
      </c>
      <c r="P215" t="s">
        <v>268</v>
      </c>
      <c r="Q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 t="s">
        <v>62</v>
      </c>
      <c r="AG215">
        <v>1</v>
      </c>
      <c r="AH215">
        <v>3</v>
      </c>
      <c r="AI215">
        <v>-1</v>
      </c>
      <c r="AJ215" t="s">
        <v>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ROW(Source!A94)</f>
        <v>94</v>
      </c>
      <c r="B216">
        <v>55929238</v>
      </c>
      <c r="C216">
        <v>55929237</v>
      </c>
      <c r="D216">
        <v>55424304</v>
      </c>
      <c r="E216">
        <v>1081</v>
      </c>
      <c r="F216">
        <v>1</v>
      </c>
      <c r="G216">
        <v>1081</v>
      </c>
      <c r="H216">
        <v>1</v>
      </c>
      <c r="I216" t="s">
        <v>651</v>
      </c>
      <c r="J216" t="s">
        <v>3</v>
      </c>
      <c r="K216" t="s">
        <v>652</v>
      </c>
      <c r="L216">
        <v>1191</v>
      </c>
      <c r="N216">
        <v>1013</v>
      </c>
      <c r="O216" t="s">
        <v>653</v>
      </c>
      <c r="P216" t="s">
        <v>653</v>
      </c>
      <c r="Q216">
        <v>1</v>
      </c>
      <c r="X216">
        <v>6.2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1</v>
      </c>
      <c r="AF216" t="s">
        <v>63</v>
      </c>
      <c r="AG216">
        <v>7.4399999999999995</v>
      </c>
      <c r="AH216">
        <v>2</v>
      </c>
      <c r="AI216">
        <v>55929238</v>
      </c>
      <c r="AJ216">
        <v>169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ROW(Source!A94)</f>
        <v>94</v>
      </c>
      <c r="B217">
        <v>55929239</v>
      </c>
      <c r="C217">
        <v>55929237</v>
      </c>
      <c r="D217">
        <v>55489513</v>
      </c>
      <c r="E217">
        <v>1</v>
      </c>
      <c r="F217">
        <v>1</v>
      </c>
      <c r="G217">
        <v>1081</v>
      </c>
      <c r="H217">
        <v>2</v>
      </c>
      <c r="I217" t="s">
        <v>654</v>
      </c>
      <c r="J217" t="s">
        <v>655</v>
      </c>
      <c r="K217" t="s">
        <v>656</v>
      </c>
      <c r="L217">
        <v>1368</v>
      </c>
      <c r="N217">
        <v>1011</v>
      </c>
      <c r="O217" t="s">
        <v>657</v>
      </c>
      <c r="P217" t="s">
        <v>657</v>
      </c>
      <c r="Q217">
        <v>1</v>
      </c>
      <c r="X217">
        <v>0.25</v>
      </c>
      <c r="Y217">
        <v>0</v>
      </c>
      <c r="Z217">
        <v>114.83</v>
      </c>
      <c r="AA217">
        <v>12.62</v>
      </c>
      <c r="AB217">
        <v>0</v>
      </c>
      <c r="AC217">
        <v>0</v>
      </c>
      <c r="AD217">
        <v>1</v>
      </c>
      <c r="AE217">
        <v>0</v>
      </c>
      <c r="AF217" t="s">
        <v>63</v>
      </c>
      <c r="AG217">
        <v>0.3</v>
      </c>
      <c r="AH217">
        <v>2</v>
      </c>
      <c r="AI217">
        <v>55929239</v>
      </c>
      <c r="AJ217">
        <v>170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ROW(Source!A94)</f>
        <v>94</v>
      </c>
      <c r="B218">
        <v>55929240</v>
      </c>
      <c r="C218">
        <v>55929237</v>
      </c>
      <c r="D218">
        <v>55461719</v>
      </c>
      <c r="E218">
        <v>1</v>
      </c>
      <c r="F218">
        <v>1</v>
      </c>
      <c r="G218">
        <v>1081</v>
      </c>
      <c r="H218">
        <v>3</v>
      </c>
      <c r="I218" t="s">
        <v>659</v>
      </c>
      <c r="J218" t="s">
        <v>660</v>
      </c>
      <c r="K218" t="s">
        <v>661</v>
      </c>
      <c r="L218">
        <v>1348</v>
      </c>
      <c r="N218">
        <v>1009</v>
      </c>
      <c r="O218" t="s">
        <v>538</v>
      </c>
      <c r="P218" t="s">
        <v>538</v>
      </c>
      <c r="Q218">
        <v>1000</v>
      </c>
      <c r="X218">
        <v>1.1000000000000001E-3</v>
      </c>
      <c r="Y218">
        <v>10643.18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62</v>
      </c>
      <c r="AG218">
        <v>1.1000000000000001E-3</v>
      </c>
      <c r="AH218">
        <v>2</v>
      </c>
      <c r="AI218">
        <v>55929240</v>
      </c>
      <c r="AJ218">
        <v>171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ROW(Source!A94)</f>
        <v>94</v>
      </c>
      <c r="B219">
        <v>55929241</v>
      </c>
      <c r="C219">
        <v>55929237</v>
      </c>
      <c r="D219">
        <v>55459793</v>
      </c>
      <c r="E219">
        <v>1</v>
      </c>
      <c r="F219">
        <v>1</v>
      </c>
      <c r="G219">
        <v>1081</v>
      </c>
      <c r="H219">
        <v>3</v>
      </c>
      <c r="I219" t="s">
        <v>662</v>
      </c>
      <c r="J219" t="s">
        <v>663</v>
      </c>
      <c r="K219" t="s">
        <v>664</v>
      </c>
      <c r="L219">
        <v>1348</v>
      </c>
      <c r="N219">
        <v>1009</v>
      </c>
      <c r="O219" t="s">
        <v>538</v>
      </c>
      <c r="P219" t="s">
        <v>538</v>
      </c>
      <c r="Q219">
        <v>1000</v>
      </c>
      <c r="X219">
        <v>1.0000000000000001E-5</v>
      </c>
      <c r="Y219">
        <v>64123.05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62</v>
      </c>
      <c r="AG219">
        <v>1.0000000000000001E-5</v>
      </c>
      <c r="AH219">
        <v>2</v>
      </c>
      <c r="AI219">
        <v>55929241</v>
      </c>
      <c r="AJ219">
        <v>172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ROW(Source!A94)</f>
        <v>94</v>
      </c>
      <c r="B220">
        <v>55929242</v>
      </c>
      <c r="C220">
        <v>55929237</v>
      </c>
      <c r="D220">
        <v>55448114</v>
      </c>
      <c r="E220">
        <v>1081</v>
      </c>
      <c r="F220">
        <v>1</v>
      </c>
      <c r="G220">
        <v>1081</v>
      </c>
      <c r="H220">
        <v>3</v>
      </c>
      <c r="I220" t="s">
        <v>924</v>
      </c>
      <c r="J220" t="s">
        <v>3</v>
      </c>
      <c r="K220" t="s">
        <v>925</v>
      </c>
      <c r="L220">
        <v>1354</v>
      </c>
      <c r="N220">
        <v>1010</v>
      </c>
      <c r="O220" t="s">
        <v>268</v>
      </c>
      <c r="P220" t="s">
        <v>268</v>
      </c>
      <c r="Q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62</v>
      </c>
      <c r="AG220">
        <v>1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ROW(Source!A99)</f>
        <v>99</v>
      </c>
      <c r="B221">
        <v>55929267</v>
      </c>
      <c r="C221">
        <v>55929266</v>
      </c>
      <c r="D221">
        <v>55424304</v>
      </c>
      <c r="E221">
        <v>1081</v>
      </c>
      <c r="F221">
        <v>1</v>
      </c>
      <c r="G221">
        <v>1081</v>
      </c>
      <c r="H221">
        <v>1</v>
      </c>
      <c r="I221" t="s">
        <v>651</v>
      </c>
      <c r="J221" t="s">
        <v>3</v>
      </c>
      <c r="K221" t="s">
        <v>652</v>
      </c>
      <c r="L221">
        <v>1191</v>
      </c>
      <c r="N221">
        <v>1013</v>
      </c>
      <c r="O221" t="s">
        <v>653</v>
      </c>
      <c r="P221" t="s">
        <v>653</v>
      </c>
      <c r="Q221">
        <v>1</v>
      </c>
      <c r="X221">
        <v>9.3000000000000007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 t="s">
        <v>63</v>
      </c>
      <c r="AG221">
        <v>11.16</v>
      </c>
      <c r="AH221">
        <v>2</v>
      </c>
      <c r="AI221">
        <v>55929267</v>
      </c>
      <c r="AJ221">
        <v>173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ROW(Source!A99)</f>
        <v>99</v>
      </c>
      <c r="B222">
        <v>55929268</v>
      </c>
      <c r="C222">
        <v>55929266</v>
      </c>
      <c r="D222">
        <v>55489513</v>
      </c>
      <c r="E222">
        <v>1</v>
      </c>
      <c r="F222">
        <v>1</v>
      </c>
      <c r="G222">
        <v>1081</v>
      </c>
      <c r="H222">
        <v>2</v>
      </c>
      <c r="I222" t="s">
        <v>654</v>
      </c>
      <c r="J222" t="s">
        <v>655</v>
      </c>
      <c r="K222" t="s">
        <v>656</v>
      </c>
      <c r="L222">
        <v>1368</v>
      </c>
      <c r="N222">
        <v>1011</v>
      </c>
      <c r="O222" t="s">
        <v>657</v>
      </c>
      <c r="P222" t="s">
        <v>657</v>
      </c>
      <c r="Q222">
        <v>1</v>
      </c>
      <c r="X222">
        <v>0.4</v>
      </c>
      <c r="Y222">
        <v>0</v>
      </c>
      <c r="Z222">
        <v>114.83</v>
      </c>
      <c r="AA222">
        <v>12.62</v>
      </c>
      <c r="AB222">
        <v>0</v>
      </c>
      <c r="AC222">
        <v>0</v>
      </c>
      <c r="AD222">
        <v>1</v>
      </c>
      <c r="AE222">
        <v>0</v>
      </c>
      <c r="AF222" t="s">
        <v>63</v>
      </c>
      <c r="AG222">
        <v>0.48</v>
      </c>
      <c r="AH222">
        <v>2</v>
      </c>
      <c r="AI222">
        <v>55929268</v>
      </c>
      <c r="AJ222">
        <v>174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ROW(Source!A99)</f>
        <v>99</v>
      </c>
      <c r="B223">
        <v>55929269</v>
      </c>
      <c r="C223">
        <v>55929266</v>
      </c>
      <c r="D223">
        <v>55459261</v>
      </c>
      <c r="E223">
        <v>1</v>
      </c>
      <c r="F223">
        <v>1</v>
      </c>
      <c r="G223">
        <v>1081</v>
      </c>
      <c r="H223">
        <v>3</v>
      </c>
      <c r="I223" t="s">
        <v>665</v>
      </c>
      <c r="J223" t="s">
        <v>666</v>
      </c>
      <c r="K223" t="s">
        <v>667</v>
      </c>
      <c r="L223">
        <v>1348</v>
      </c>
      <c r="N223">
        <v>1009</v>
      </c>
      <c r="O223" t="s">
        <v>538</v>
      </c>
      <c r="P223" t="s">
        <v>538</v>
      </c>
      <c r="Q223">
        <v>1000</v>
      </c>
      <c r="X223">
        <v>2.9999999999999997E-4</v>
      </c>
      <c r="Y223">
        <v>1219.68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62</v>
      </c>
      <c r="AG223">
        <v>2.9999999999999997E-4</v>
      </c>
      <c r="AH223">
        <v>2</v>
      </c>
      <c r="AI223">
        <v>55929269</v>
      </c>
      <c r="AJ223">
        <v>175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ROW(Source!A99)</f>
        <v>99</v>
      </c>
      <c r="B224">
        <v>55929270</v>
      </c>
      <c r="C224">
        <v>55929266</v>
      </c>
      <c r="D224">
        <v>55461230</v>
      </c>
      <c r="E224">
        <v>1</v>
      </c>
      <c r="F224">
        <v>1</v>
      </c>
      <c r="G224">
        <v>1081</v>
      </c>
      <c r="H224">
        <v>3</v>
      </c>
      <c r="I224" t="s">
        <v>668</v>
      </c>
      <c r="J224" t="s">
        <v>669</v>
      </c>
      <c r="K224" t="s">
        <v>670</v>
      </c>
      <c r="L224">
        <v>1346</v>
      </c>
      <c r="N224">
        <v>1009</v>
      </c>
      <c r="O224" t="s">
        <v>175</v>
      </c>
      <c r="P224" t="s">
        <v>175</v>
      </c>
      <c r="Q224">
        <v>1</v>
      </c>
      <c r="X224">
        <v>0.03</v>
      </c>
      <c r="Y224">
        <v>15.11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62</v>
      </c>
      <c r="AG224">
        <v>0.03</v>
      </c>
      <c r="AH224">
        <v>2</v>
      </c>
      <c r="AI224">
        <v>55929270</v>
      </c>
      <c r="AJ224">
        <v>176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ROW(Source!A99)</f>
        <v>99</v>
      </c>
      <c r="B225">
        <v>55929271</v>
      </c>
      <c r="C225">
        <v>55929266</v>
      </c>
      <c r="D225">
        <v>55459400</v>
      </c>
      <c r="E225">
        <v>1</v>
      </c>
      <c r="F225">
        <v>1</v>
      </c>
      <c r="G225">
        <v>1081</v>
      </c>
      <c r="H225">
        <v>3</v>
      </c>
      <c r="I225" t="s">
        <v>671</v>
      </c>
      <c r="J225" t="s">
        <v>672</v>
      </c>
      <c r="K225" t="s">
        <v>673</v>
      </c>
      <c r="L225">
        <v>1346</v>
      </c>
      <c r="N225">
        <v>1009</v>
      </c>
      <c r="O225" t="s">
        <v>175</v>
      </c>
      <c r="P225" t="s">
        <v>175</v>
      </c>
      <c r="Q225">
        <v>1</v>
      </c>
      <c r="X225">
        <v>0.01</v>
      </c>
      <c r="Y225">
        <v>16.690000000000001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62</v>
      </c>
      <c r="AG225">
        <v>0.01</v>
      </c>
      <c r="AH225">
        <v>2</v>
      </c>
      <c r="AI225">
        <v>55929271</v>
      </c>
      <c r="AJ225">
        <v>177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ROW(Source!A99)</f>
        <v>99</v>
      </c>
      <c r="B226">
        <v>55929272</v>
      </c>
      <c r="C226">
        <v>55929266</v>
      </c>
      <c r="D226">
        <v>55459485</v>
      </c>
      <c r="E226">
        <v>1</v>
      </c>
      <c r="F226">
        <v>1</v>
      </c>
      <c r="G226">
        <v>1081</v>
      </c>
      <c r="H226">
        <v>3</v>
      </c>
      <c r="I226" t="s">
        <v>674</v>
      </c>
      <c r="J226" t="s">
        <v>675</v>
      </c>
      <c r="K226" t="s">
        <v>676</v>
      </c>
      <c r="L226">
        <v>1348</v>
      </c>
      <c r="N226">
        <v>1009</v>
      </c>
      <c r="O226" t="s">
        <v>538</v>
      </c>
      <c r="P226" t="s">
        <v>538</v>
      </c>
      <c r="Q226">
        <v>1000</v>
      </c>
      <c r="X226">
        <v>2.0000000000000002E-5</v>
      </c>
      <c r="Y226">
        <v>17722.25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62</v>
      </c>
      <c r="AG226">
        <v>2.0000000000000002E-5</v>
      </c>
      <c r="AH226">
        <v>2</v>
      </c>
      <c r="AI226">
        <v>55929272</v>
      </c>
      <c r="AJ226">
        <v>178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ROW(Source!A99)</f>
        <v>99</v>
      </c>
      <c r="B227">
        <v>55929273</v>
      </c>
      <c r="C227">
        <v>55929266</v>
      </c>
      <c r="D227">
        <v>55466000</v>
      </c>
      <c r="E227">
        <v>1</v>
      </c>
      <c r="F227">
        <v>1</v>
      </c>
      <c r="G227">
        <v>1081</v>
      </c>
      <c r="H227">
        <v>3</v>
      </c>
      <c r="I227" t="s">
        <v>677</v>
      </c>
      <c r="J227" t="s">
        <v>678</v>
      </c>
      <c r="K227" t="s">
        <v>679</v>
      </c>
      <c r="L227">
        <v>1355</v>
      </c>
      <c r="N227">
        <v>1010</v>
      </c>
      <c r="O227" t="s">
        <v>60</v>
      </c>
      <c r="P227" t="s">
        <v>60</v>
      </c>
      <c r="Q227">
        <v>100</v>
      </c>
      <c r="X227">
        <v>0.1</v>
      </c>
      <c r="Y227">
        <v>120.19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62</v>
      </c>
      <c r="AG227">
        <v>0.1</v>
      </c>
      <c r="AH227">
        <v>2</v>
      </c>
      <c r="AI227">
        <v>55929273</v>
      </c>
      <c r="AJ227">
        <v>179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ROW(Source!A99)</f>
        <v>99</v>
      </c>
      <c r="B228">
        <v>55929274</v>
      </c>
      <c r="C228">
        <v>55929266</v>
      </c>
      <c r="D228">
        <v>55459793</v>
      </c>
      <c r="E228">
        <v>1</v>
      </c>
      <c r="F228">
        <v>1</v>
      </c>
      <c r="G228">
        <v>1081</v>
      </c>
      <c r="H228">
        <v>3</v>
      </c>
      <c r="I228" t="s">
        <v>662</v>
      </c>
      <c r="J228" t="s">
        <v>663</v>
      </c>
      <c r="K228" t="s">
        <v>664</v>
      </c>
      <c r="L228">
        <v>1348</v>
      </c>
      <c r="N228">
        <v>1009</v>
      </c>
      <c r="O228" t="s">
        <v>538</v>
      </c>
      <c r="P228" t="s">
        <v>538</v>
      </c>
      <c r="Q228">
        <v>1000</v>
      </c>
      <c r="X228">
        <v>6.0000000000000002E-5</v>
      </c>
      <c r="Y228">
        <v>64123.05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62</v>
      </c>
      <c r="AG228">
        <v>6.0000000000000002E-5</v>
      </c>
      <c r="AH228">
        <v>2</v>
      </c>
      <c r="AI228">
        <v>55929274</v>
      </c>
      <c r="AJ228">
        <v>181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ROW(Source!A99)</f>
        <v>99</v>
      </c>
      <c r="B229">
        <v>55929275</v>
      </c>
      <c r="C229">
        <v>55929266</v>
      </c>
      <c r="D229">
        <v>55459801</v>
      </c>
      <c r="E229">
        <v>1</v>
      </c>
      <c r="F229">
        <v>1</v>
      </c>
      <c r="G229">
        <v>1081</v>
      </c>
      <c r="H229">
        <v>3</v>
      </c>
      <c r="I229" t="s">
        <v>680</v>
      </c>
      <c r="J229" t="s">
        <v>681</v>
      </c>
      <c r="K229" t="s">
        <v>682</v>
      </c>
      <c r="L229">
        <v>1348</v>
      </c>
      <c r="N229">
        <v>1009</v>
      </c>
      <c r="O229" t="s">
        <v>538</v>
      </c>
      <c r="P229" t="s">
        <v>538</v>
      </c>
      <c r="Q229">
        <v>1000</v>
      </c>
      <c r="X229">
        <v>1E-4</v>
      </c>
      <c r="Y229">
        <v>81241.14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62</v>
      </c>
      <c r="AG229">
        <v>1E-4</v>
      </c>
      <c r="AH229">
        <v>2</v>
      </c>
      <c r="AI229">
        <v>55929275</v>
      </c>
      <c r="AJ229">
        <v>182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ROW(Source!A99)</f>
        <v>99</v>
      </c>
      <c r="B230">
        <v>55929276</v>
      </c>
      <c r="C230">
        <v>55929266</v>
      </c>
      <c r="D230">
        <v>55482166</v>
      </c>
      <c r="E230">
        <v>1</v>
      </c>
      <c r="F230">
        <v>1</v>
      </c>
      <c r="G230">
        <v>1081</v>
      </c>
      <c r="H230">
        <v>3</v>
      </c>
      <c r="I230" t="s">
        <v>683</v>
      </c>
      <c r="J230" t="s">
        <v>684</v>
      </c>
      <c r="K230" t="s">
        <v>685</v>
      </c>
      <c r="L230">
        <v>1301</v>
      </c>
      <c r="N230">
        <v>1003</v>
      </c>
      <c r="O230" t="s">
        <v>486</v>
      </c>
      <c r="P230" t="s">
        <v>486</v>
      </c>
      <c r="Q230">
        <v>1</v>
      </c>
      <c r="X230">
        <v>5.91</v>
      </c>
      <c r="Y230">
        <v>0.69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62</v>
      </c>
      <c r="AG230">
        <v>5.91</v>
      </c>
      <c r="AH230">
        <v>2</v>
      </c>
      <c r="AI230">
        <v>55929276</v>
      </c>
      <c r="AJ230">
        <v>183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ROW(Source!A99)</f>
        <v>99</v>
      </c>
      <c r="B231">
        <v>55929277</v>
      </c>
      <c r="C231">
        <v>55929266</v>
      </c>
      <c r="D231">
        <v>55482233</v>
      </c>
      <c r="E231">
        <v>1</v>
      </c>
      <c r="F231">
        <v>1</v>
      </c>
      <c r="G231">
        <v>1081</v>
      </c>
      <c r="H231">
        <v>3</v>
      </c>
      <c r="I231" t="s">
        <v>686</v>
      </c>
      <c r="J231" t="s">
        <v>687</v>
      </c>
      <c r="K231" t="s">
        <v>688</v>
      </c>
      <c r="L231">
        <v>1346</v>
      </c>
      <c r="N231">
        <v>1009</v>
      </c>
      <c r="O231" t="s">
        <v>175</v>
      </c>
      <c r="P231" t="s">
        <v>175</v>
      </c>
      <c r="Q231">
        <v>1</v>
      </c>
      <c r="X231">
        <v>0.02</v>
      </c>
      <c r="Y231">
        <v>493.08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62</v>
      </c>
      <c r="AG231">
        <v>0.02</v>
      </c>
      <c r="AH231">
        <v>2</v>
      </c>
      <c r="AI231">
        <v>55929277</v>
      </c>
      <c r="AJ231">
        <v>184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ROW(Source!A99)</f>
        <v>99</v>
      </c>
      <c r="B232">
        <v>55929278</v>
      </c>
      <c r="C232">
        <v>55929266</v>
      </c>
      <c r="D232">
        <v>55481799</v>
      </c>
      <c r="E232">
        <v>1</v>
      </c>
      <c r="F232">
        <v>1</v>
      </c>
      <c r="G232">
        <v>1081</v>
      </c>
      <c r="H232">
        <v>3</v>
      </c>
      <c r="I232" t="s">
        <v>689</v>
      </c>
      <c r="J232" t="s">
        <v>690</v>
      </c>
      <c r="K232" t="s">
        <v>691</v>
      </c>
      <c r="L232">
        <v>1355</v>
      </c>
      <c r="N232">
        <v>1010</v>
      </c>
      <c r="O232" t="s">
        <v>60</v>
      </c>
      <c r="P232" t="s">
        <v>60</v>
      </c>
      <c r="Q232">
        <v>100</v>
      </c>
      <c r="X232">
        <v>0.04</v>
      </c>
      <c r="Y232">
        <v>413.16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62</v>
      </c>
      <c r="AG232">
        <v>0.04</v>
      </c>
      <c r="AH232">
        <v>2</v>
      </c>
      <c r="AI232">
        <v>55929278</v>
      </c>
      <c r="AJ232">
        <v>185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ROW(Source!A99)</f>
        <v>99</v>
      </c>
      <c r="B233">
        <v>55929279</v>
      </c>
      <c r="C233">
        <v>55929266</v>
      </c>
      <c r="D233">
        <v>55417010</v>
      </c>
      <c r="E233">
        <v>1081</v>
      </c>
      <c r="F233">
        <v>1</v>
      </c>
      <c r="G233">
        <v>1081</v>
      </c>
      <c r="H233">
        <v>3</v>
      </c>
      <c r="I233" t="s">
        <v>926</v>
      </c>
      <c r="J233" t="s">
        <v>3</v>
      </c>
      <c r="K233" t="s">
        <v>927</v>
      </c>
      <c r="L233">
        <v>1346</v>
      </c>
      <c r="N233">
        <v>1009</v>
      </c>
      <c r="O233" t="s">
        <v>175</v>
      </c>
      <c r="P233" t="s">
        <v>175</v>
      </c>
      <c r="Q233">
        <v>1</v>
      </c>
      <c r="X233">
        <v>0.3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62</v>
      </c>
      <c r="AG233">
        <v>0.3</v>
      </c>
      <c r="AH233">
        <v>3</v>
      </c>
      <c r="AI233">
        <v>-1</v>
      </c>
      <c r="AJ233" t="s">
        <v>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ROW(Source!A99)</f>
        <v>99</v>
      </c>
      <c r="B234">
        <v>55929280</v>
      </c>
      <c r="C234">
        <v>55929266</v>
      </c>
      <c r="D234">
        <v>55433410</v>
      </c>
      <c r="E234">
        <v>1081</v>
      </c>
      <c r="F234">
        <v>1</v>
      </c>
      <c r="G234">
        <v>1081</v>
      </c>
      <c r="H234">
        <v>3</v>
      </c>
      <c r="I234" t="s">
        <v>928</v>
      </c>
      <c r="J234" t="s">
        <v>3</v>
      </c>
      <c r="K234" t="s">
        <v>929</v>
      </c>
      <c r="L234">
        <v>1354</v>
      </c>
      <c r="N234">
        <v>1010</v>
      </c>
      <c r="O234" t="s">
        <v>268</v>
      </c>
      <c r="P234" t="s">
        <v>268</v>
      </c>
      <c r="Q234">
        <v>1</v>
      </c>
      <c r="X234">
        <v>10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62</v>
      </c>
      <c r="AG234">
        <v>10</v>
      </c>
      <c r="AH234">
        <v>3</v>
      </c>
      <c r="AI234">
        <v>-1</v>
      </c>
      <c r="AJ234" t="s">
        <v>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ROW(Source!A99)</f>
        <v>99</v>
      </c>
      <c r="B235">
        <v>55929281</v>
      </c>
      <c r="C235">
        <v>55929266</v>
      </c>
      <c r="D235">
        <v>55448252</v>
      </c>
      <c r="E235">
        <v>1081</v>
      </c>
      <c r="F235">
        <v>1</v>
      </c>
      <c r="G235">
        <v>1081</v>
      </c>
      <c r="H235">
        <v>3</v>
      </c>
      <c r="I235" t="s">
        <v>930</v>
      </c>
      <c r="J235" t="s">
        <v>3</v>
      </c>
      <c r="K235" t="s">
        <v>931</v>
      </c>
      <c r="L235">
        <v>1354</v>
      </c>
      <c r="N235">
        <v>1010</v>
      </c>
      <c r="O235" t="s">
        <v>268</v>
      </c>
      <c r="P235" t="s">
        <v>268</v>
      </c>
      <c r="Q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62</v>
      </c>
      <c r="AG235">
        <v>1</v>
      </c>
      <c r="AH235">
        <v>3</v>
      </c>
      <c r="AI235">
        <v>-1</v>
      </c>
      <c r="AJ235" t="s">
        <v>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ROW(Source!A99)</f>
        <v>99</v>
      </c>
      <c r="B236">
        <v>55929282</v>
      </c>
      <c r="C236">
        <v>55929266</v>
      </c>
      <c r="D236">
        <v>55424290</v>
      </c>
      <c r="E236">
        <v>1081</v>
      </c>
      <c r="F236">
        <v>1</v>
      </c>
      <c r="G236">
        <v>1081</v>
      </c>
      <c r="H236">
        <v>3</v>
      </c>
      <c r="I236" t="s">
        <v>692</v>
      </c>
      <c r="J236" t="s">
        <v>3</v>
      </c>
      <c r="K236" t="s">
        <v>693</v>
      </c>
      <c r="L236">
        <v>1348</v>
      </c>
      <c r="N236">
        <v>1009</v>
      </c>
      <c r="O236" t="s">
        <v>538</v>
      </c>
      <c r="P236" t="s">
        <v>538</v>
      </c>
      <c r="Q236">
        <v>1000</v>
      </c>
      <c r="X236">
        <v>1E-3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62</v>
      </c>
      <c r="AG236">
        <v>1E-3</v>
      </c>
      <c r="AH236">
        <v>2</v>
      </c>
      <c r="AI236">
        <v>55929282</v>
      </c>
      <c r="AJ236">
        <v>187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ROW(Source!A100)</f>
        <v>100</v>
      </c>
      <c r="B237">
        <v>55929267</v>
      </c>
      <c r="C237">
        <v>55929266</v>
      </c>
      <c r="D237">
        <v>55424304</v>
      </c>
      <c r="E237">
        <v>1081</v>
      </c>
      <c r="F237">
        <v>1</v>
      </c>
      <c r="G237">
        <v>1081</v>
      </c>
      <c r="H237">
        <v>1</v>
      </c>
      <c r="I237" t="s">
        <v>651</v>
      </c>
      <c r="J237" t="s">
        <v>3</v>
      </c>
      <c r="K237" t="s">
        <v>652</v>
      </c>
      <c r="L237">
        <v>1191</v>
      </c>
      <c r="N237">
        <v>1013</v>
      </c>
      <c r="O237" t="s">
        <v>653</v>
      </c>
      <c r="P237" t="s">
        <v>653</v>
      </c>
      <c r="Q237">
        <v>1</v>
      </c>
      <c r="X237">
        <v>9.3000000000000007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1</v>
      </c>
      <c r="AF237" t="s">
        <v>63</v>
      </c>
      <c r="AG237">
        <v>11.16</v>
      </c>
      <c r="AH237">
        <v>2</v>
      </c>
      <c r="AI237">
        <v>55929267</v>
      </c>
      <c r="AJ237">
        <v>188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ROW(Source!A100)</f>
        <v>100</v>
      </c>
      <c r="B238">
        <v>55929268</v>
      </c>
      <c r="C238">
        <v>55929266</v>
      </c>
      <c r="D238">
        <v>55489513</v>
      </c>
      <c r="E238">
        <v>1</v>
      </c>
      <c r="F238">
        <v>1</v>
      </c>
      <c r="G238">
        <v>1081</v>
      </c>
      <c r="H238">
        <v>2</v>
      </c>
      <c r="I238" t="s">
        <v>654</v>
      </c>
      <c r="J238" t="s">
        <v>655</v>
      </c>
      <c r="K238" t="s">
        <v>656</v>
      </c>
      <c r="L238">
        <v>1368</v>
      </c>
      <c r="N238">
        <v>1011</v>
      </c>
      <c r="O238" t="s">
        <v>657</v>
      </c>
      <c r="P238" t="s">
        <v>657</v>
      </c>
      <c r="Q238">
        <v>1</v>
      </c>
      <c r="X238">
        <v>0.4</v>
      </c>
      <c r="Y238">
        <v>0</v>
      </c>
      <c r="Z238">
        <v>114.83</v>
      </c>
      <c r="AA238">
        <v>12.62</v>
      </c>
      <c r="AB238">
        <v>0</v>
      </c>
      <c r="AC238">
        <v>0</v>
      </c>
      <c r="AD238">
        <v>1</v>
      </c>
      <c r="AE238">
        <v>0</v>
      </c>
      <c r="AF238" t="s">
        <v>63</v>
      </c>
      <c r="AG238">
        <v>0.48</v>
      </c>
      <c r="AH238">
        <v>2</v>
      </c>
      <c r="AI238">
        <v>55929268</v>
      </c>
      <c r="AJ238">
        <v>189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ROW(Source!A100)</f>
        <v>100</v>
      </c>
      <c r="B239">
        <v>55929269</v>
      </c>
      <c r="C239">
        <v>55929266</v>
      </c>
      <c r="D239">
        <v>55459261</v>
      </c>
      <c r="E239">
        <v>1</v>
      </c>
      <c r="F239">
        <v>1</v>
      </c>
      <c r="G239">
        <v>1081</v>
      </c>
      <c r="H239">
        <v>3</v>
      </c>
      <c r="I239" t="s">
        <v>665</v>
      </c>
      <c r="J239" t="s">
        <v>666</v>
      </c>
      <c r="K239" t="s">
        <v>667</v>
      </c>
      <c r="L239">
        <v>1348</v>
      </c>
      <c r="N239">
        <v>1009</v>
      </c>
      <c r="O239" t="s">
        <v>538</v>
      </c>
      <c r="P239" t="s">
        <v>538</v>
      </c>
      <c r="Q239">
        <v>1000</v>
      </c>
      <c r="X239">
        <v>2.9999999999999997E-4</v>
      </c>
      <c r="Y239">
        <v>1219.68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62</v>
      </c>
      <c r="AG239">
        <v>2.9999999999999997E-4</v>
      </c>
      <c r="AH239">
        <v>2</v>
      </c>
      <c r="AI239">
        <v>55929269</v>
      </c>
      <c r="AJ239">
        <v>190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ROW(Source!A100)</f>
        <v>100</v>
      </c>
      <c r="B240">
        <v>55929270</v>
      </c>
      <c r="C240">
        <v>55929266</v>
      </c>
      <c r="D240">
        <v>55461230</v>
      </c>
      <c r="E240">
        <v>1</v>
      </c>
      <c r="F240">
        <v>1</v>
      </c>
      <c r="G240">
        <v>1081</v>
      </c>
      <c r="H240">
        <v>3</v>
      </c>
      <c r="I240" t="s">
        <v>668</v>
      </c>
      <c r="J240" t="s">
        <v>669</v>
      </c>
      <c r="K240" t="s">
        <v>670</v>
      </c>
      <c r="L240">
        <v>1346</v>
      </c>
      <c r="N240">
        <v>1009</v>
      </c>
      <c r="O240" t="s">
        <v>175</v>
      </c>
      <c r="P240" t="s">
        <v>175</v>
      </c>
      <c r="Q240">
        <v>1</v>
      </c>
      <c r="X240">
        <v>0.03</v>
      </c>
      <c r="Y240">
        <v>15.11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62</v>
      </c>
      <c r="AG240">
        <v>0.03</v>
      </c>
      <c r="AH240">
        <v>2</v>
      </c>
      <c r="AI240">
        <v>55929270</v>
      </c>
      <c r="AJ240">
        <v>191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ROW(Source!A100)</f>
        <v>100</v>
      </c>
      <c r="B241">
        <v>55929271</v>
      </c>
      <c r="C241">
        <v>55929266</v>
      </c>
      <c r="D241">
        <v>55459400</v>
      </c>
      <c r="E241">
        <v>1</v>
      </c>
      <c r="F241">
        <v>1</v>
      </c>
      <c r="G241">
        <v>1081</v>
      </c>
      <c r="H241">
        <v>3</v>
      </c>
      <c r="I241" t="s">
        <v>671</v>
      </c>
      <c r="J241" t="s">
        <v>672</v>
      </c>
      <c r="K241" t="s">
        <v>673</v>
      </c>
      <c r="L241">
        <v>1346</v>
      </c>
      <c r="N241">
        <v>1009</v>
      </c>
      <c r="O241" t="s">
        <v>175</v>
      </c>
      <c r="P241" t="s">
        <v>175</v>
      </c>
      <c r="Q241">
        <v>1</v>
      </c>
      <c r="X241">
        <v>0.01</v>
      </c>
      <c r="Y241">
        <v>16.690000000000001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62</v>
      </c>
      <c r="AG241">
        <v>0.01</v>
      </c>
      <c r="AH241">
        <v>2</v>
      </c>
      <c r="AI241">
        <v>55929271</v>
      </c>
      <c r="AJ241">
        <v>192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ROW(Source!A100)</f>
        <v>100</v>
      </c>
      <c r="B242">
        <v>55929272</v>
      </c>
      <c r="C242">
        <v>55929266</v>
      </c>
      <c r="D242">
        <v>55459485</v>
      </c>
      <c r="E242">
        <v>1</v>
      </c>
      <c r="F242">
        <v>1</v>
      </c>
      <c r="G242">
        <v>1081</v>
      </c>
      <c r="H242">
        <v>3</v>
      </c>
      <c r="I242" t="s">
        <v>674</v>
      </c>
      <c r="J242" t="s">
        <v>675</v>
      </c>
      <c r="K242" t="s">
        <v>676</v>
      </c>
      <c r="L242">
        <v>1348</v>
      </c>
      <c r="N242">
        <v>1009</v>
      </c>
      <c r="O242" t="s">
        <v>538</v>
      </c>
      <c r="P242" t="s">
        <v>538</v>
      </c>
      <c r="Q242">
        <v>1000</v>
      </c>
      <c r="X242">
        <v>2.0000000000000002E-5</v>
      </c>
      <c r="Y242">
        <v>17722.25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 t="s">
        <v>62</v>
      </c>
      <c r="AG242">
        <v>2.0000000000000002E-5</v>
      </c>
      <c r="AH242">
        <v>2</v>
      </c>
      <c r="AI242">
        <v>55929272</v>
      </c>
      <c r="AJ242">
        <v>193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ROW(Source!A100)</f>
        <v>100</v>
      </c>
      <c r="B243">
        <v>55929273</v>
      </c>
      <c r="C243">
        <v>55929266</v>
      </c>
      <c r="D243">
        <v>55466000</v>
      </c>
      <c r="E243">
        <v>1</v>
      </c>
      <c r="F243">
        <v>1</v>
      </c>
      <c r="G243">
        <v>1081</v>
      </c>
      <c r="H243">
        <v>3</v>
      </c>
      <c r="I243" t="s">
        <v>677</v>
      </c>
      <c r="J243" t="s">
        <v>678</v>
      </c>
      <c r="K243" t="s">
        <v>679</v>
      </c>
      <c r="L243">
        <v>1355</v>
      </c>
      <c r="N243">
        <v>1010</v>
      </c>
      <c r="O243" t="s">
        <v>60</v>
      </c>
      <c r="P243" t="s">
        <v>60</v>
      </c>
      <c r="Q243">
        <v>100</v>
      </c>
      <c r="X243">
        <v>0.1</v>
      </c>
      <c r="Y243">
        <v>120.19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62</v>
      </c>
      <c r="AG243">
        <v>0.1</v>
      </c>
      <c r="AH243">
        <v>2</v>
      </c>
      <c r="AI243">
        <v>55929273</v>
      </c>
      <c r="AJ243">
        <v>194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ROW(Source!A100)</f>
        <v>100</v>
      </c>
      <c r="B244">
        <v>55929274</v>
      </c>
      <c r="C244">
        <v>55929266</v>
      </c>
      <c r="D244">
        <v>55459793</v>
      </c>
      <c r="E244">
        <v>1</v>
      </c>
      <c r="F244">
        <v>1</v>
      </c>
      <c r="G244">
        <v>1081</v>
      </c>
      <c r="H244">
        <v>3</v>
      </c>
      <c r="I244" t="s">
        <v>662</v>
      </c>
      <c r="J244" t="s">
        <v>663</v>
      </c>
      <c r="K244" t="s">
        <v>664</v>
      </c>
      <c r="L244">
        <v>1348</v>
      </c>
      <c r="N244">
        <v>1009</v>
      </c>
      <c r="O244" t="s">
        <v>538</v>
      </c>
      <c r="P244" t="s">
        <v>538</v>
      </c>
      <c r="Q244">
        <v>1000</v>
      </c>
      <c r="X244">
        <v>6.0000000000000002E-5</v>
      </c>
      <c r="Y244">
        <v>64123.05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62</v>
      </c>
      <c r="AG244">
        <v>6.0000000000000002E-5</v>
      </c>
      <c r="AH244">
        <v>2</v>
      </c>
      <c r="AI244">
        <v>55929274</v>
      </c>
      <c r="AJ244">
        <v>196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ROW(Source!A100)</f>
        <v>100</v>
      </c>
      <c r="B245">
        <v>55929275</v>
      </c>
      <c r="C245">
        <v>55929266</v>
      </c>
      <c r="D245">
        <v>55459801</v>
      </c>
      <c r="E245">
        <v>1</v>
      </c>
      <c r="F245">
        <v>1</v>
      </c>
      <c r="G245">
        <v>1081</v>
      </c>
      <c r="H245">
        <v>3</v>
      </c>
      <c r="I245" t="s">
        <v>680</v>
      </c>
      <c r="J245" t="s">
        <v>681</v>
      </c>
      <c r="K245" t="s">
        <v>682</v>
      </c>
      <c r="L245">
        <v>1348</v>
      </c>
      <c r="N245">
        <v>1009</v>
      </c>
      <c r="O245" t="s">
        <v>538</v>
      </c>
      <c r="P245" t="s">
        <v>538</v>
      </c>
      <c r="Q245">
        <v>1000</v>
      </c>
      <c r="X245">
        <v>1E-4</v>
      </c>
      <c r="Y245">
        <v>81241.14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62</v>
      </c>
      <c r="AG245">
        <v>1E-4</v>
      </c>
      <c r="AH245">
        <v>2</v>
      </c>
      <c r="AI245">
        <v>55929275</v>
      </c>
      <c r="AJ245">
        <v>197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ROW(Source!A100)</f>
        <v>100</v>
      </c>
      <c r="B246">
        <v>55929276</v>
      </c>
      <c r="C246">
        <v>55929266</v>
      </c>
      <c r="D246">
        <v>55482166</v>
      </c>
      <c r="E246">
        <v>1</v>
      </c>
      <c r="F246">
        <v>1</v>
      </c>
      <c r="G246">
        <v>1081</v>
      </c>
      <c r="H246">
        <v>3</v>
      </c>
      <c r="I246" t="s">
        <v>683</v>
      </c>
      <c r="J246" t="s">
        <v>684</v>
      </c>
      <c r="K246" t="s">
        <v>685</v>
      </c>
      <c r="L246">
        <v>1301</v>
      </c>
      <c r="N246">
        <v>1003</v>
      </c>
      <c r="O246" t="s">
        <v>486</v>
      </c>
      <c r="P246" t="s">
        <v>486</v>
      </c>
      <c r="Q246">
        <v>1</v>
      </c>
      <c r="X246">
        <v>5.91</v>
      </c>
      <c r="Y246">
        <v>0.69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62</v>
      </c>
      <c r="AG246">
        <v>5.91</v>
      </c>
      <c r="AH246">
        <v>2</v>
      </c>
      <c r="AI246">
        <v>55929276</v>
      </c>
      <c r="AJ246">
        <v>198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ROW(Source!A100)</f>
        <v>100</v>
      </c>
      <c r="B247">
        <v>55929277</v>
      </c>
      <c r="C247">
        <v>55929266</v>
      </c>
      <c r="D247">
        <v>55482233</v>
      </c>
      <c r="E247">
        <v>1</v>
      </c>
      <c r="F247">
        <v>1</v>
      </c>
      <c r="G247">
        <v>1081</v>
      </c>
      <c r="H247">
        <v>3</v>
      </c>
      <c r="I247" t="s">
        <v>686</v>
      </c>
      <c r="J247" t="s">
        <v>687</v>
      </c>
      <c r="K247" t="s">
        <v>688</v>
      </c>
      <c r="L247">
        <v>1346</v>
      </c>
      <c r="N247">
        <v>1009</v>
      </c>
      <c r="O247" t="s">
        <v>175</v>
      </c>
      <c r="P247" t="s">
        <v>175</v>
      </c>
      <c r="Q247">
        <v>1</v>
      </c>
      <c r="X247">
        <v>0.02</v>
      </c>
      <c r="Y247">
        <v>493.08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62</v>
      </c>
      <c r="AG247">
        <v>0.02</v>
      </c>
      <c r="AH247">
        <v>2</v>
      </c>
      <c r="AI247">
        <v>55929277</v>
      </c>
      <c r="AJ247">
        <v>199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ROW(Source!A100)</f>
        <v>100</v>
      </c>
      <c r="B248">
        <v>55929278</v>
      </c>
      <c r="C248">
        <v>55929266</v>
      </c>
      <c r="D248">
        <v>55481799</v>
      </c>
      <c r="E248">
        <v>1</v>
      </c>
      <c r="F248">
        <v>1</v>
      </c>
      <c r="G248">
        <v>1081</v>
      </c>
      <c r="H248">
        <v>3</v>
      </c>
      <c r="I248" t="s">
        <v>689</v>
      </c>
      <c r="J248" t="s">
        <v>690</v>
      </c>
      <c r="K248" t="s">
        <v>691</v>
      </c>
      <c r="L248">
        <v>1355</v>
      </c>
      <c r="N248">
        <v>1010</v>
      </c>
      <c r="O248" t="s">
        <v>60</v>
      </c>
      <c r="P248" t="s">
        <v>60</v>
      </c>
      <c r="Q248">
        <v>100</v>
      </c>
      <c r="X248">
        <v>0.04</v>
      </c>
      <c r="Y248">
        <v>413.16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62</v>
      </c>
      <c r="AG248">
        <v>0.04</v>
      </c>
      <c r="AH248">
        <v>2</v>
      </c>
      <c r="AI248">
        <v>55929278</v>
      </c>
      <c r="AJ248">
        <v>200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ROW(Source!A100)</f>
        <v>100</v>
      </c>
      <c r="B249">
        <v>55929279</v>
      </c>
      <c r="C249">
        <v>55929266</v>
      </c>
      <c r="D249">
        <v>55417010</v>
      </c>
      <c r="E249">
        <v>1081</v>
      </c>
      <c r="F249">
        <v>1</v>
      </c>
      <c r="G249">
        <v>1081</v>
      </c>
      <c r="H249">
        <v>3</v>
      </c>
      <c r="I249" t="s">
        <v>926</v>
      </c>
      <c r="J249" t="s">
        <v>3</v>
      </c>
      <c r="K249" t="s">
        <v>927</v>
      </c>
      <c r="L249">
        <v>1346</v>
      </c>
      <c r="N249">
        <v>1009</v>
      </c>
      <c r="O249" t="s">
        <v>175</v>
      </c>
      <c r="P249" t="s">
        <v>175</v>
      </c>
      <c r="Q249">
        <v>1</v>
      </c>
      <c r="X249">
        <v>0.3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62</v>
      </c>
      <c r="AG249">
        <v>0.3</v>
      </c>
      <c r="AH249">
        <v>3</v>
      </c>
      <c r="AI249">
        <v>-1</v>
      </c>
      <c r="AJ249" t="s">
        <v>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ROW(Source!A100)</f>
        <v>100</v>
      </c>
      <c r="B250">
        <v>55929280</v>
      </c>
      <c r="C250">
        <v>55929266</v>
      </c>
      <c r="D250">
        <v>55433410</v>
      </c>
      <c r="E250">
        <v>1081</v>
      </c>
      <c r="F250">
        <v>1</v>
      </c>
      <c r="G250">
        <v>1081</v>
      </c>
      <c r="H250">
        <v>3</v>
      </c>
      <c r="I250" t="s">
        <v>928</v>
      </c>
      <c r="J250" t="s">
        <v>3</v>
      </c>
      <c r="K250" t="s">
        <v>929</v>
      </c>
      <c r="L250">
        <v>1354</v>
      </c>
      <c r="N250">
        <v>1010</v>
      </c>
      <c r="O250" t="s">
        <v>268</v>
      </c>
      <c r="P250" t="s">
        <v>268</v>
      </c>
      <c r="Q250">
        <v>1</v>
      </c>
      <c r="X250">
        <v>10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62</v>
      </c>
      <c r="AG250">
        <v>10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ROW(Source!A100)</f>
        <v>100</v>
      </c>
      <c r="B251">
        <v>55929281</v>
      </c>
      <c r="C251">
        <v>55929266</v>
      </c>
      <c r="D251">
        <v>55448252</v>
      </c>
      <c r="E251">
        <v>1081</v>
      </c>
      <c r="F251">
        <v>1</v>
      </c>
      <c r="G251">
        <v>1081</v>
      </c>
      <c r="H251">
        <v>3</v>
      </c>
      <c r="I251" t="s">
        <v>930</v>
      </c>
      <c r="J251" t="s">
        <v>3</v>
      </c>
      <c r="K251" t="s">
        <v>931</v>
      </c>
      <c r="L251">
        <v>1354</v>
      </c>
      <c r="N251">
        <v>1010</v>
      </c>
      <c r="O251" t="s">
        <v>268</v>
      </c>
      <c r="P251" t="s">
        <v>268</v>
      </c>
      <c r="Q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62</v>
      </c>
      <c r="AG251">
        <v>1</v>
      </c>
      <c r="AH251">
        <v>3</v>
      </c>
      <c r="AI251">
        <v>-1</v>
      </c>
      <c r="AJ251" t="s">
        <v>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ROW(Source!A100)</f>
        <v>100</v>
      </c>
      <c r="B252">
        <v>55929282</v>
      </c>
      <c r="C252">
        <v>55929266</v>
      </c>
      <c r="D252">
        <v>55424290</v>
      </c>
      <c r="E252">
        <v>1081</v>
      </c>
      <c r="F252">
        <v>1</v>
      </c>
      <c r="G252">
        <v>1081</v>
      </c>
      <c r="H252">
        <v>3</v>
      </c>
      <c r="I252" t="s">
        <v>692</v>
      </c>
      <c r="J252" t="s">
        <v>3</v>
      </c>
      <c r="K252" t="s">
        <v>693</v>
      </c>
      <c r="L252">
        <v>1348</v>
      </c>
      <c r="N252">
        <v>1009</v>
      </c>
      <c r="O252" t="s">
        <v>538</v>
      </c>
      <c r="P252" t="s">
        <v>538</v>
      </c>
      <c r="Q252">
        <v>1000</v>
      </c>
      <c r="X252">
        <v>1E-3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62</v>
      </c>
      <c r="AG252">
        <v>1E-3</v>
      </c>
      <c r="AH252">
        <v>2</v>
      </c>
      <c r="AI252">
        <v>55929282</v>
      </c>
      <c r="AJ252">
        <v>202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ROW(Source!A105)</f>
        <v>105</v>
      </c>
      <c r="B253">
        <v>55929299</v>
      </c>
      <c r="C253">
        <v>55929294</v>
      </c>
      <c r="D253">
        <v>55424304</v>
      </c>
      <c r="E253">
        <v>1081</v>
      </c>
      <c r="F253">
        <v>1</v>
      </c>
      <c r="G253">
        <v>1081</v>
      </c>
      <c r="H253">
        <v>1</v>
      </c>
      <c r="I253" t="s">
        <v>651</v>
      </c>
      <c r="J253" t="s">
        <v>3</v>
      </c>
      <c r="K253" t="s">
        <v>652</v>
      </c>
      <c r="L253">
        <v>1191</v>
      </c>
      <c r="N253">
        <v>1013</v>
      </c>
      <c r="O253" t="s">
        <v>653</v>
      </c>
      <c r="P253" t="s">
        <v>653</v>
      </c>
      <c r="Q253">
        <v>1</v>
      </c>
      <c r="X253">
        <v>6.2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1</v>
      </c>
      <c r="AF253" t="s">
        <v>63</v>
      </c>
      <c r="AG253">
        <v>7.4399999999999995</v>
      </c>
      <c r="AH253">
        <v>2</v>
      </c>
      <c r="AI253">
        <v>55929295</v>
      </c>
      <c r="AJ253">
        <v>203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ROW(Source!A105)</f>
        <v>105</v>
      </c>
      <c r="B254">
        <v>55929300</v>
      </c>
      <c r="C254">
        <v>55929294</v>
      </c>
      <c r="D254">
        <v>55489513</v>
      </c>
      <c r="E254">
        <v>1</v>
      </c>
      <c r="F254">
        <v>1</v>
      </c>
      <c r="G254">
        <v>1081</v>
      </c>
      <c r="H254">
        <v>2</v>
      </c>
      <c r="I254" t="s">
        <v>654</v>
      </c>
      <c r="J254" t="s">
        <v>655</v>
      </c>
      <c r="K254" t="s">
        <v>656</v>
      </c>
      <c r="L254">
        <v>1368</v>
      </c>
      <c r="N254">
        <v>1011</v>
      </c>
      <c r="O254" t="s">
        <v>657</v>
      </c>
      <c r="P254" t="s">
        <v>657</v>
      </c>
      <c r="Q254">
        <v>1</v>
      </c>
      <c r="X254">
        <v>0.25</v>
      </c>
      <c r="Y254">
        <v>0</v>
      </c>
      <c r="Z254">
        <v>114.83</v>
      </c>
      <c r="AA254">
        <v>12.62</v>
      </c>
      <c r="AB254">
        <v>0</v>
      </c>
      <c r="AC254">
        <v>0</v>
      </c>
      <c r="AD254">
        <v>1</v>
      </c>
      <c r="AE254">
        <v>0</v>
      </c>
      <c r="AF254" t="s">
        <v>63</v>
      </c>
      <c r="AG254">
        <v>0.3</v>
      </c>
      <c r="AH254">
        <v>2</v>
      </c>
      <c r="AI254">
        <v>55929296</v>
      </c>
      <c r="AJ254">
        <v>204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ROW(Source!A105)</f>
        <v>105</v>
      </c>
      <c r="B255">
        <v>55929301</v>
      </c>
      <c r="C255">
        <v>55929294</v>
      </c>
      <c r="D255">
        <v>55461719</v>
      </c>
      <c r="E255">
        <v>1</v>
      </c>
      <c r="F255">
        <v>1</v>
      </c>
      <c r="G255">
        <v>1081</v>
      </c>
      <c r="H255">
        <v>3</v>
      </c>
      <c r="I255" t="s">
        <v>659</v>
      </c>
      <c r="J255" t="s">
        <v>660</v>
      </c>
      <c r="K255" t="s">
        <v>661</v>
      </c>
      <c r="L255">
        <v>1348</v>
      </c>
      <c r="N255">
        <v>1009</v>
      </c>
      <c r="O255" t="s">
        <v>538</v>
      </c>
      <c r="P255" t="s">
        <v>538</v>
      </c>
      <c r="Q255">
        <v>1000</v>
      </c>
      <c r="X255">
        <v>1.1000000000000001E-3</v>
      </c>
      <c r="Y255">
        <v>10643.18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62</v>
      </c>
      <c r="AG255">
        <v>1.1000000000000001E-3</v>
      </c>
      <c r="AH255">
        <v>2</v>
      </c>
      <c r="AI255">
        <v>55929297</v>
      </c>
      <c r="AJ255">
        <v>205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ROW(Source!A105)</f>
        <v>105</v>
      </c>
      <c r="B256">
        <v>55929302</v>
      </c>
      <c r="C256">
        <v>55929294</v>
      </c>
      <c r="D256">
        <v>55459793</v>
      </c>
      <c r="E256">
        <v>1</v>
      </c>
      <c r="F256">
        <v>1</v>
      </c>
      <c r="G256">
        <v>1081</v>
      </c>
      <c r="H256">
        <v>3</v>
      </c>
      <c r="I256" t="s">
        <v>662</v>
      </c>
      <c r="J256" t="s">
        <v>663</v>
      </c>
      <c r="K256" t="s">
        <v>664</v>
      </c>
      <c r="L256">
        <v>1348</v>
      </c>
      <c r="N256">
        <v>1009</v>
      </c>
      <c r="O256" t="s">
        <v>538</v>
      </c>
      <c r="P256" t="s">
        <v>538</v>
      </c>
      <c r="Q256">
        <v>1000</v>
      </c>
      <c r="X256">
        <v>1.0000000000000001E-5</v>
      </c>
      <c r="Y256">
        <v>64123.05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62</v>
      </c>
      <c r="AG256">
        <v>1.0000000000000001E-5</v>
      </c>
      <c r="AH256">
        <v>2</v>
      </c>
      <c r="AI256">
        <v>55929298</v>
      </c>
      <c r="AJ256">
        <v>206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ROW(Source!A105)</f>
        <v>105</v>
      </c>
      <c r="B257">
        <v>55929303</v>
      </c>
      <c r="C257">
        <v>55929294</v>
      </c>
      <c r="D257">
        <v>55448109</v>
      </c>
      <c r="E257">
        <v>1081</v>
      </c>
      <c r="F257">
        <v>1</v>
      </c>
      <c r="G257">
        <v>1081</v>
      </c>
      <c r="H257">
        <v>3</v>
      </c>
      <c r="I257" t="s">
        <v>924</v>
      </c>
      <c r="J257" t="s">
        <v>3</v>
      </c>
      <c r="K257" t="s">
        <v>925</v>
      </c>
      <c r="L257">
        <v>1354</v>
      </c>
      <c r="N257">
        <v>1010</v>
      </c>
      <c r="O257" t="s">
        <v>268</v>
      </c>
      <c r="P257" t="s">
        <v>268</v>
      </c>
      <c r="Q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62</v>
      </c>
      <c r="AG257">
        <v>1</v>
      </c>
      <c r="AH257">
        <v>3</v>
      </c>
      <c r="AI257">
        <v>-1</v>
      </c>
      <c r="AJ257" t="s">
        <v>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ROW(Source!A106)</f>
        <v>106</v>
      </c>
      <c r="B258">
        <v>55929299</v>
      </c>
      <c r="C258">
        <v>55929294</v>
      </c>
      <c r="D258">
        <v>55424304</v>
      </c>
      <c r="E258">
        <v>1081</v>
      </c>
      <c r="F258">
        <v>1</v>
      </c>
      <c r="G258">
        <v>1081</v>
      </c>
      <c r="H258">
        <v>1</v>
      </c>
      <c r="I258" t="s">
        <v>651</v>
      </c>
      <c r="J258" t="s">
        <v>3</v>
      </c>
      <c r="K258" t="s">
        <v>652</v>
      </c>
      <c r="L258">
        <v>1191</v>
      </c>
      <c r="N258">
        <v>1013</v>
      </c>
      <c r="O258" t="s">
        <v>653</v>
      </c>
      <c r="P258" t="s">
        <v>653</v>
      </c>
      <c r="Q258">
        <v>1</v>
      </c>
      <c r="X258">
        <v>6.2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1</v>
      </c>
      <c r="AF258" t="s">
        <v>63</v>
      </c>
      <c r="AG258">
        <v>7.4399999999999995</v>
      </c>
      <c r="AH258">
        <v>2</v>
      </c>
      <c r="AI258">
        <v>55929295</v>
      </c>
      <c r="AJ258">
        <v>207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ROW(Source!A106)</f>
        <v>106</v>
      </c>
      <c r="B259">
        <v>55929300</v>
      </c>
      <c r="C259">
        <v>55929294</v>
      </c>
      <c r="D259">
        <v>55489513</v>
      </c>
      <c r="E259">
        <v>1</v>
      </c>
      <c r="F259">
        <v>1</v>
      </c>
      <c r="G259">
        <v>1081</v>
      </c>
      <c r="H259">
        <v>2</v>
      </c>
      <c r="I259" t="s">
        <v>654</v>
      </c>
      <c r="J259" t="s">
        <v>655</v>
      </c>
      <c r="K259" t="s">
        <v>656</v>
      </c>
      <c r="L259">
        <v>1368</v>
      </c>
      <c r="N259">
        <v>1011</v>
      </c>
      <c r="O259" t="s">
        <v>657</v>
      </c>
      <c r="P259" t="s">
        <v>657</v>
      </c>
      <c r="Q259">
        <v>1</v>
      </c>
      <c r="X259">
        <v>0.25</v>
      </c>
      <c r="Y259">
        <v>0</v>
      </c>
      <c r="Z259">
        <v>114.83</v>
      </c>
      <c r="AA259">
        <v>12.62</v>
      </c>
      <c r="AB259">
        <v>0</v>
      </c>
      <c r="AC259">
        <v>0</v>
      </c>
      <c r="AD259">
        <v>1</v>
      </c>
      <c r="AE259">
        <v>0</v>
      </c>
      <c r="AF259" t="s">
        <v>63</v>
      </c>
      <c r="AG259">
        <v>0.3</v>
      </c>
      <c r="AH259">
        <v>2</v>
      </c>
      <c r="AI259">
        <v>55929296</v>
      </c>
      <c r="AJ259">
        <v>208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ROW(Source!A106)</f>
        <v>106</v>
      </c>
      <c r="B260">
        <v>55929301</v>
      </c>
      <c r="C260">
        <v>55929294</v>
      </c>
      <c r="D260">
        <v>55461719</v>
      </c>
      <c r="E260">
        <v>1</v>
      </c>
      <c r="F260">
        <v>1</v>
      </c>
      <c r="G260">
        <v>1081</v>
      </c>
      <c r="H260">
        <v>3</v>
      </c>
      <c r="I260" t="s">
        <v>659</v>
      </c>
      <c r="J260" t="s">
        <v>660</v>
      </c>
      <c r="K260" t="s">
        <v>661</v>
      </c>
      <c r="L260">
        <v>1348</v>
      </c>
      <c r="N260">
        <v>1009</v>
      </c>
      <c r="O260" t="s">
        <v>538</v>
      </c>
      <c r="P260" t="s">
        <v>538</v>
      </c>
      <c r="Q260">
        <v>1000</v>
      </c>
      <c r="X260">
        <v>1.1000000000000001E-3</v>
      </c>
      <c r="Y260">
        <v>10643.18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 t="s">
        <v>62</v>
      </c>
      <c r="AG260">
        <v>1.1000000000000001E-3</v>
      </c>
      <c r="AH260">
        <v>2</v>
      </c>
      <c r="AI260">
        <v>55929297</v>
      </c>
      <c r="AJ260">
        <v>209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ROW(Source!A106)</f>
        <v>106</v>
      </c>
      <c r="B261">
        <v>55929302</v>
      </c>
      <c r="C261">
        <v>55929294</v>
      </c>
      <c r="D261">
        <v>55459793</v>
      </c>
      <c r="E261">
        <v>1</v>
      </c>
      <c r="F261">
        <v>1</v>
      </c>
      <c r="G261">
        <v>1081</v>
      </c>
      <c r="H261">
        <v>3</v>
      </c>
      <c r="I261" t="s">
        <v>662</v>
      </c>
      <c r="J261" t="s">
        <v>663</v>
      </c>
      <c r="K261" t="s">
        <v>664</v>
      </c>
      <c r="L261">
        <v>1348</v>
      </c>
      <c r="N261">
        <v>1009</v>
      </c>
      <c r="O261" t="s">
        <v>538</v>
      </c>
      <c r="P261" t="s">
        <v>538</v>
      </c>
      <c r="Q261">
        <v>1000</v>
      </c>
      <c r="X261">
        <v>1.0000000000000001E-5</v>
      </c>
      <c r="Y261">
        <v>64123.05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 t="s">
        <v>62</v>
      </c>
      <c r="AG261">
        <v>1.0000000000000001E-5</v>
      </c>
      <c r="AH261">
        <v>2</v>
      </c>
      <c r="AI261">
        <v>55929298</v>
      </c>
      <c r="AJ261">
        <v>210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ROW(Source!A106)</f>
        <v>106</v>
      </c>
      <c r="B262">
        <v>55929303</v>
      </c>
      <c r="C262">
        <v>55929294</v>
      </c>
      <c r="D262">
        <v>55448109</v>
      </c>
      <c r="E262">
        <v>1081</v>
      </c>
      <c r="F262">
        <v>1</v>
      </c>
      <c r="G262">
        <v>1081</v>
      </c>
      <c r="H262">
        <v>3</v>
      </c>
      <c r="I262" t="s">
        <v>924</v>
      </c>
      <c r="J262" t="s">
        <v>3</v>
      </c>
      <c r="K262" t="s">
        <v>925</v>
      </c>
      <c r="L262">
        <v>1354</v>
      </c>
      <c r="N262">
        <v>1010</v>
      </c>
      <c r="O262" t="s">
        <v>268</v>
      </c>
      <c r="P262" t="s">
        <v>268</v>
      </c>
      <c r="Q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62</v>
      </c>
      <c r="AG262">
        <v>1</v>
      </c>
      <c r="AH262">
        <v>3</v>
      </c>
      <c r="AI262">
        <v>-1</v>
      </c>
      <c r="AJ262" t="s">
        <v>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ROW(Source!A109)</f>
        <v>109</v>
      </c>
      <c r="B263">
        <v>55929312</v>
      </c>
      <c r="C263">
        <v>55929311</v>
      </c>
      <c r="D263">
        <v>55424304</v>
      </c>
      <c r="E263">
        <v>1081</v>
      </c>
      <c r="F263">
        <v>1</v>
      </c>
      <c r="G263">
        <v>1081</v>
      </c>
      <c r="H263">
        <v>1</v>
      </c>
      <c r="I263" t="s">
        <v>651</v>
      </c>
      <c r="J263" t="s">
        <v>3</v>
      </c>
      <c r="K263" t="s">
        <v>652</v>
      </c>
      <c r="L263">
        <v>1191</v>
      </c>
      <c r="N263">
        <v>1013</v>
      </c>
      <c r="O263" t="s">
        <v>653</v>
      </c>
      <c r="P263" t="s">
        <v>653</v>
      </c>
      <c r="Q263">
        <v>1</v>
      </c>
      <c r="X263">
        <v>1.03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</v>
      </c>
      <c r="AF263" t="s">
        <v>63</v>
      </c>
      <c r="AG263">
        <v>1.236</v>
      </c>
      <c r="AH263">
        <v>2</v>
      </c>
      <c r="AI263">
        <v>55929312</v>
      </c>
      <c r="AJ263">
        <v>211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ROW(Source!A109)</f>
        <v>109</v>
      </c>
      <c r="B264">
        <v>55929313</v>
      </c>
      <c r="C264">
        <v>55929311</v>
      </c>
      <c r="D264">
        <v>55490209</v>
      </c>
      <c r="E264">
        <v>1</v>
      </c>
      <c r="F264">
        <v>1</v>
      </c>
      <c r="G264">
        <v>1081</v>
      </c>
      <c r="H264">
        <v>2</v>
      </c>
      <c r="I264" t="s">
        <v>694</v>
      </c>
      <c r="J264" t="s">
        <v>695</v>
      </c>
      <c r="K264" t="s">
        <v>696</v>
      </c>
      <c r="L264">
        <v>1368</v>
      </c>
      <c r="N264">
        <v>1011</v>
      </c>
      <c r="O264" t="s">
        <v>657</v>
      </c>
      <c r="P264" t="s">
        <v>657</v>
      </c>
      <c r="Q264">
        <v>1</v>
      </c>
      <c r="X264">
        <v>6.0000000000000001E-3</v>
      </c>
      <c r="Y264">
        <v>0</v>
      </c>
      <c r="Z264">
        <v>83.1</v>
      </c>
      <c r="AA264">
        <v>12.62</v>
      </c>
      <c r="AB264">
        <v>0</v>
      </c>
      <c r="AC264">
        <v>0</v>
      </c>
      <c r="AD264">
        <v>1</v>
      </c>
      <c r="AE264">
        <v>0</v>
      </c>
      <c r="AF264" t="s">
        <v>63</v>
      </c>
      <c r="AG264">
        <v>7.1999999999999998E-3</v>
      </c>
      <c r="AH264">
        <v>2</v>
      </c>
      <c r="AI264">
        <v>55929313</v>
      </c>
      <c r="AJ264">
        <v>212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ROW(Source!A109)</f>
        <v>109</v>
      </c>
      <c r="B265">
        <v>55929314</v>
      </c>
      <c r="C265">
        <v>55929311</v>
      </c>
      <c r="D265">
        <v>55440939</v>
      </c>
      <c r="E265">
        <v>1081</v>
      </c>
      <c r="F265">
        <v>1</v>
      </c>
      <c r="G265">
        <v>1081</v>
      </c>
      <c r="H265">
        <v>3</v>
      </c>
      <c r="I265" t="s">
        <v>932</v>
      </c>
      <c r="J265" t="s">
        <v>3</v>
      </c>
      <c r="K265" t="s">
        <v>933</v>
      </c>
      <c r="L265">
        <v>1354</v>
      </c>
      <c r="N265">
        <v>1010</v>
      </c>
      <c r="O265" t="s">
        <v>268</v>
      </c>
      <c r="P265" t="s">
        <v>268</v>
      </c>
      <c r="Q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62</v>
      </c>
      <c r="AG265">
        <v>1</v>
      </c>
      <c r="AH265">
        <v>3</v>
      </c>
      <c r="AI265">
        <v>-1</v>
      </c>
      <c r="AJ265" t="s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ROW(Source!A110)</f>
        <v>110</v>
      </c>
      <c r="B266">
        <v>55929312</v>
      </c>
      <c r="C266">
        <v>55929311</v>
      </c>
      <c r="D266">
        <v>55424304</v>
      </c>
      <c r="E266">
        <v>1081</v>
      </c>
      <c r="F266">
        <v>1</v>
      </c>
      <c r="G266">
        <v>1081</v>
      </c>
      <c r="H266">
        <v>1</v>
      </c>
      <c r="I266" t="s">
        <v>651</v>
      </c>
      <c r="J266" t="s">
        <v>3</v>
      </c>
      <c r="K266" t="s">
        <v>652</v>
      </c>
      <c r="L266">
        <v>1191</v>
      </c>
      <c r="N266">
        <v>1013</v>
      </c>
      <c r="O266" t="s">
        <v>653</v>
      </c>
      <c r="P266" t="s">
        <v>653</v>
      </c>
      <c r="Q266">
        <v>1</v>
      </c>
      <c r="X266">
        <v>1.03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1</v>
      </c>
      <c r="AF266" t="s">
        <v>63</v>
      </c>
      <c r="AG266">
        <v>1.236</v>
      </c>
      <c r="AH266">
        <v>2</v>
      </c>
      <c r="AI266">
        <v>55929312</v>
      </c>
      <c r="AJ266">
        <v>213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ROW(Source!A110)</f>
        <v>110</v>
      </c>
      <c r="B267">
        <v>55929313</v>
      </c>
      <c r="C267">
        <v>55929311</v>
      </c>
      <c r="D267">
        <v>55490209</v>
      </c>
      <c r="E267">
        <v>1</v>
      </c>
      <c r="F267">
        <v>1</v>
      </c>
      <c r="G267">
        <v>1081</v>
      </c>
      <c r="H267">
        <v>2</v>
      </c>
      <c r="I267" t="s">
        <v>694</v>
      </c>
      <c r="J267" t="s">
        <v>695</v>
      </c>
      <c r="K267" t="s">
        <v>696</v>
      </c>
      <c r="L267">
        <v>1368</v>
      </c>
      <c r="N267">
        <v>1011</v>
      </c>
      <c r="O267" t="s">
        <v>657</v>
      </c>
      <c r="P267" t="s">
        <v>657</v>
      </c>
      <c r="Q267">
        <v>1</v>
      </c>
      <c r="X267">
        <v>6.0000000000000001E-3</v>
      </c>
      <c r="Y267">
        <v>0</v>
      </c>
      <c r="Z267">
        <v>83.1</v>
      </c>
      <c r="AA267">
        <v>12.62</v>
      </c>
      <c r="AB267">
        <v>0</v>
      </c>
      <c r="AC267">
        <v>0</v>
      </c>
      <c r="AD267">
        <v>1</v>
      </c>
      <c r="AE267">
        <v>0</v>
      </c>
      <c r="AF267" t="s">
        <v>63</v>
      </c>
      <c r="AG267">
        <v>7.1999999999999998E-3</v>
      </c>
      <c r="AH267">
        <v>2</v>
      </c>
      <c r="AI267">
        <v>55929313</v>
      </c>
      <c r="AJ267">
        <v>214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ROW(Source!A110)</f>
        <v>110</v>
      </c>
      <c r="B268">
        <v>55929314</v>
      </c>
      <c r="C268">
        <v>55929311</v>
      </c>
      <c r="D268">
        <v>55440939</v>
      </c>
      <c r="E268">
        <v>1081</v>
      </c>
      <c r="F268">
        <v>1</v>
      </c>
      <c r="G268">
        <v>1081</v>
      </c>
      <c r="H268">
        <v>3</v>
      </c>
      <c r="I268" t="s">
        <v>932</v>
      </c>
      <c r="J268" t="s">
        <v>3</v>
      </c>
      <c r="K268" t="s">
        <v>933</v>
      </c>
      <c r="L268">
        <v>1354</v>
      </c>
      <c r="N268">
        <v>1010</v>
      </c>
      <c r="O268" t="s">
        <v>268</v>
      </c>
      <c r="P268" t="s">
        <v>268</v>
      </c>
      <c r="Q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62</v>
      </c>
      <c r="AG268">
        <v>1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ROW(Source!A115)</f>
        <v>115</v>
      </c>
      <c r="B269">
        <v>55929332</v>
      </c>
      <c r="C269">
        <v>55929331</v>
      </c>
      <c r="D269">
        <v>55424304</v>
      </c>
      <c r="E269">
        <v>1081</v>
      </c>
      <c r="F269">
        <v>1</v>
      </c>
      <c r="G269">
        <v>1081</v>
      </c>
      <c r="H269">
        <v>1</v>
      </c>
      <c r="I269" t="s">
        <v>651</v>
      </c>
      <c r="J269" t="s">
        <v>3</v>
      </c>
      <c r="K269" t="s">
        <v>652</v>
      </c>
      <c r="L269">
        <v>1191</v>
      </c>
      <c r="N269">
        <v>1013</v>
      </c>
      <c r="O269" t="s">
        <v>653</v>
      </c>
      <c r="P269" t="s">
        <v>653</v>
      </c>
      <c r="Q269">
        <v>1</v>
      </c>
      <c r="X269">
        <v>39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 t="s">
        <v>63</v>
      </c>
      <c r="AG269">
        <v>46.8</v>
      </c>
      <c r="AH269">
        <v>2</v>
      </c>
      <c r="AI269">
        <v>55929332</v>
      </c>
      <c r="AJ269">
        <v>215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ROW(Source!A116)</f>
        <v>116</v>
      </c>
      <c r="B270">
        <v>55929332</v>
      </c>
      <c r="C270">
        <v>55929331</v>
      </c>
      <c r="D270">
        <v>55424304</v>
      </c>
      <c r="E270">
        <v>1081</v>
      </c>
      <c r="F270">
        <v>1</v>
      </c>
      <c r="G270">
        <v>1081</v>
      </c>
      <c r="H270">
        <v>1</v>
      </c>
      <c r="I270" t="s">
        <v>651</v>
      </c>
      <c r="J270" t="s">
        <v>3</v>
      </c>
      <c r="K270" t="s">
        <v>652</v>
      </c>
      <c r="L270">
        <v>1191</v>
      </c>
      <c r="N270">
        <v>1013</v>
      </c>
      <c r="O270" t="s">
        <v>653</v>
      </c>
      <c r="P270" t="s">
        <v>653</v>
      </c>
      <c r="Q270">
        <v>1</v>
      </c>
      <c r="X270">
        <v>39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1</v>
      </c>
      <c r="AF270" t="s">
        <v>63</v>
      </c>
      <c r="AG270">
        <v>46.8</v>
      </c>
      <c r="AH270">
        <v>2</v>
      </c>
      <c r="AI270">
        <v>55929332</v>
      </c>
      <c r="AJ270">
        <v>216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ROW(Source!A119)</f>
        <v>119</v>
      </c>
      <c r="B271">
        <v>55929342</v>
      </c>
      <c r="C271">
        <v>55929341</v>
      </c>
      <c r="D271">
        <v>55424304</v>
      </c>
      <c r="E271">
        <v>1081</v>
      </c>
      <c r="F271">
        <v>1</v>
      </c>
      <c r="G271">
        <v>1081</v>
      </c>
      <c r="H271">
        <v>1</v>
      </c>
      <c r="I271" t="s">
        <v>651</v>
      </c>
      <c r="J271" t="s">
        <v>3</v>
      </c>
      <c r="K271" t="s">
        <v>652</v>
      </c>
      <c r="L271">
        <v>1191</v>
      </c>
      <c r="N271">
        <v>1013</v>
      </c>
      <c r="O271" t="s">
        <v>653</v>
      </c>
      <c r="P271" t="s">
        <v>653</v>
      </c>
      <c r="Q271">
        <v>1</v>
      </c>
      <c r="X271">
        <v>3.1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1</v>
      </c>
      <c r="AF271" t="s">
        <v>63</v>
      </c>
      <c r="AG271">
        <v>3.7199999999999998</v>
      </c>
      <c r="AH271">
        <v>2</v>
      </c>
      <c r="AI271">
        <v>55929342</v>
      </c>
      <c r="AJ271">
        <v>217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ROW(Source!A119)</f>
        <v>119</v>
      </c>
      <c r="B272">
        <v>55929343</v>
      </c>
      <c r="C272">
        <v>55929341</v>
      </c>
      <c r="D272">
        <v>55439337</v>
      </c>
      <c r="E272">
        <v>1081</v>
      </c>
      <c r="F272">
        <v>1</v>
      </c>
      <c r="G272">
        <v>1081</v>
      </c>
      <c r="H272">
        <v>3</v>
      </c>
      <c r="I272" t="s">
        <v>958</v>
      </c>
      <c r="J272" t="s">
        <v>3</v>
      </c>
      <c r="K272" t="s">
        <v>959</v>
      </c>
      <c r="L272">
        <v>1354</v>
      </c>
      <c r="N272">
        <v>1010</v>
      </c>
      <c r="O272" t="s">
        <v>268</v>
      </c>
      <c r="P272" t="s">
        <v>268</v>
      </c>
      <c r="Q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 t="s">
        <v>62</v>
      </c>
      <c r="AG272">
        <v>0</v>
      </c>
      <c r="AH272">
        <v>3</v>
      </c>
      <c r="AI272">
        <v>-1</v>
      </c>
      <c r="AJ272" t="s">
        <v>3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ROW(Source!A120)</f>
        <v>120</v>
      </c>
      <c r="B273">
        <v>55929342</v>
      </c>
      <c r="C273">
        <v>55929341</v>
      </c>
      <c r="D273">
        <v>55424304</v>
      </c>
      <c r="E273">
        <v>1081</v>
      </c>
      <c r="F273">
        <v>1</v>
      </c>
      <c r="G273">
        <v>1081</v>
      </c>
      <c r="H273">
        <v>1</v>
      </c>
      <c r="I273" t="s">
        <v>651</v>
      </c>
      <c r="J273" t="s">
        <v>3</v>
      </c>
      <c r="K273" t="s">
        <v>652</v>
      </c>
      <c r="L273">
        <v>1191</v>
      </c>
      <c r="N273">
        <v>1013</v>
      </c>
      <c r="O273" t="s">
        <v>653</v>
      </c>
      <c r="P273" t="s">
        <v>653</v>
      </c>
      <c r="Q273">
        <v>1</v>
      </c>
      <c r="X273">
        <v>3.1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1</v>
      </c>
      <c r="AF273" t="s">
        <v>63</v>
      </c>
      <c r="AG273">
        <v>3.7199999999999998</v>
      </c>
      <c r="AH273">
        <v>2</v>
      </c>
      <c r="AI273">
        <v>55929342</v>
      </c>
      <c r="AJ273">
        <v>219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ROW(Source!A120)</f>
        <v>120</v>
      </c>
      <c r="B274">
        <v>55929343</v>
      </c>
      <c r="C274">
        <v>55929341</v>
      </c>
      <c r="D274">
        <v>55439337</v>
      </c>
      <c r="E274">
        <v>1081</v>
      </c>
      <c r="F274">
        <v>1</v>
      </c>
      <c r="G274">
        <v>1081</v>
      </c>
      <c r="H274">
        <v>3</v>
      </c>
      <c r="I274" t="s">
        <v>958</v>
      </c>
      <c r="J274" t="s">
        <v>3</v>
      </c>
      <c r="K274" t="s">
        <v>959</v>
      </c>
      <c r="L274">
        <v>1354</v>
      </c>
      <c r="N274">
        <v>1010</v>
      </c>
      <c r="O274" t="s">
        <v>268</v>
      </c>
      <c r="P274" t="s">
        <v>268</v>
      </c>
      <c r="Q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62</v>
      </c>
      <c r="AG274">
        <v>0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ROW(Source!A123)</f>
        <v>123</v>
      </c>
      <c r="B275">
        <v>55929403</v>
      </c>
      <c r="C275">
        <v>55929361</v>
      </c>
      <c r="D275">
        <v>55424304</v>
      </c>
      <c r="E275">
        <v>1081</v>
      </c>
      <c r="F275">
        <v>1</v>
      </c>
      <c r="G275">
        <v>1081</v>
      </c>
      <c r="H275">
        <v>1</v>
      </c>
      <c r="I275" t="s">
        <v>651</v>
      </c>
      <c r="J275" t="s">
        <v>3</v>
      </c>
      <c r="K275" t="s">
        <v>652</v>
      </c>
      <c r="L275">
        <v>1191</v>
      </c>
      <c r="N275">
        <v>1013</v>
      </c>
      <c r="O275" t="s">
        <v>653</v>
      </c>
      <c r="P275" t="s">
        <v>653</v>
      </c>
      <c r="Q275">
        <v>1</v>
      </c>
      <c r="X275">
        <v>9.3000000000000007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 t="s">
        <v>63</v>
      </c>
      <c r="AG275">
        <v>11.16</v>
      </c>
      <c r="AH275">
        <v>2</v>
      </c>
      <c r="AI275">
        <v>55929403</v>
      </c>
      <c r="AJ275">
        <v>221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ROW(Source!A123)</f>
        <v>123</v>
      </c>
      <c r="B276">
        <v>55929404</v>
      </c>
      <c r="C276">
        <v>55929361</v>
      </c>
      <c r="D276">
        <v>55489513</v>
      </c>
      <c r="E276">
        <v>1</v>
      </c>
      <c r="F276">
        <v>1</v>
      </c>
      <c r="G276">
        <v>1081</v>
      </c>
      <c r="H276">
        <v>2</v>
      </c>
      <c r="I276" t="s">
        <v>654</v>
      </c>
      <c r="J276" t="s">
        <v>655</v>
      </c>
      <c r="K276" t="s">
        <v>656</v>
      </c>
      <c r="L276">
        <v>1368</v>
      </c>
      <c r="N276">
        <v>1011</v>
      </c>
      <c r="O276" t="s">
        <v>657</v>
      </c>
      <c r="P276" t="s">
        <v>657</v>
      </c>
      <c r="Q276">
        <v>1</v>
      </c>
      <c r="X276">
        <v>0.4</v>
      </c>
      <c r="Y276">
        <v>0</v>
      </c>
      <c r="Z276">
        <v>114.83</v>
      </c>
      <c r="AA276">
        <v>12.62</v>
      </c>
      <c r="AB276">
        <v>0</v>
      </c>
      <c r="AC276">
        <v>0</v>
      </c>
      <c r="AD276">
        <v>1</v>
      </c>
      <c r="AE276">
        <v>0</v>
      </c>
      <c r="AF276" t="s">
        <v>63</v>
      </c>
      <c r="AG276">
        <v>0.48</v>
      </c>
      <c r="AH276">
        <v>2</v>
      </c>
      <c r="AI276">
        <v>55929404</v>
      </c>
      <c r="AJ276">
        <v>222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ROW(Source!A123)</f>
        <v>123</v>
      </c>
      <c r="B277">
        <v>55929405</v>
      </c>
      <c r="C277">
        <v>55929361</v>
      </c>
      <c r="D277">
        <v>55459261</v>
      </c>
      <c r="E277">
        <v>1</v>
      </c>
      <c r="F277">
        <v>1</v>
      </c>
      <c r="G277">
        <v>1081</v>
      </c>
      <c r="H277">
        <v>3</v>
      </c>
      <c r="I277" t="s">
        <v>665</v>
      </c>
      <c r="J277" t="s">
        <v>666</v>
      </c>
      <c r="K277" t="s">
        <v>667</v>
      </c>
      <c r="L277">
        <v>1348</v>
      </c>
      <c r="N277">
        <v>1009</v>
      </c>
      <c r="O277" t="s">
        <v>538</v>
      </c>
      <c r="P277" t="s">
        <v>538</v>
      </c>
      <c r="Q277">
        <v>1000</v>
      </c>
      <c r="X277">
        <v>2.9999999999999997E-4</v>
      </c>
      <c r="Y277">
        <v>1219.68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62</v>
      </c>
      <c r="AG277">
        <v>2.9999999999999997E-4</v>
      </c>
      <c r="AH277">
        <v>2</v>
      </c>
      <c r="AI277">
        <v>55929405</v>
      </c>
      <c r="AJ277">
        <v>223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ROW(Source!A123)</f>
        <v>123</v>
      </c>
      <c r="B278">
        <v>55929406</v>
      </c>
      <c r="C278">
        <v>55929361</v>
      </c>
      <c r="D278">
        <v>55461230</v>
      </c>
      <c r="E278">
        <v>1</v>
      </c>
      <c r="F278">
        <v>1</v>
      </c>
      <c r="G278">
        <v>1081</v>
      </c>
      <c r="H278">
        <v>3</v>
      </c>
      <c r="I278" t="s">
        <v>668</v>
      </c>
      <c r="J278" t="s">
        <v>669</v>
      </c>
      <c r="K278" t="s">
        <v>670</v>
      </c>
      <c r="L278">
        <v>1346</v>
      </c>
      <c r="N278">
        <v>1009</v>
      </c>
      <c r="O278" t="s">
        <v>175</v>
      </c>
      <c r="P278" t="s">
        <v>175</v>
      </c>
      <c r="Q278">
        <v>1</v>
      </c>
      <c r="X278">
        <v>0.03</v>
      </c>
      <c r="Y278">
        <v>15.11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62</v>
      </c>
      <c r="AG278">
        <v>0.03</v>
      </c>
      <c r="AH278">
        <v>2</v>
      </c>
      <c r="AI278">
        <v>55929406</v>
      </c>
      <c r="AJ278">
        <v>224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ROW(Source!A123)</f>
        <v>123</v>
      </c>
      <c r="B279">
        <v>55929407</v>
      </c>
      <c r="C279">
        <v>55929361</v>
      </c>
      <c r="D279">
        <v>55459400</v>
      </c>
      <c r="E279">
        <v>1</v>
      </c>
      <c r="F279">
        <v>1</v>
      </c>
      <c r="G279">
        <v>1081</v>
      </c>
      <c r="H279">
        <v>3</v>
      </c>
      <c r="I279" t="s">
        <v>671</v>
      </c>
      <c r="J279" t="s">
        <v>672</v>
      </c>
      <c r="K279" t="s">
        <v>673</v>
      </c>
      <c r="L279">
        <v>1346</v>
      </c>
      <c r="N279">
        <v>1009</v>
      </c>
      <c r="O279" t="s">
        <v>175</v>
      </c>
      <c r="P279" t="s">
        <v>175</v>
      </c>
      <c r="Q279">
        <v>1</v>
      </c>
      <c r="X279">
        <v>0.01</v>
      </c>
      <c r="Y279">
        <v>16.690000000000001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62</v>
      </c>
      <c r="AG279">
        <v>0.01</v>
      </c>
      <c r="AH279">
        <v>2</v>
      </c>
      <c r="AI279">
        <v>55929407</v>
      </c>
      <c r="AJ279">
        <v>225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ROW(Source!A123)</f>
        <v>123</v>
      </c>
      <c r="B280">
        <v>55929408</v>
      </c>
      <c r="C280">
        <v>55929361</v>
      </c>
      <c r="D280">
        <v>55459485</v>
      </c>
      <c r="E280">
        <v>1</v>
      </c>
      <c r="F280">
        <v>1</v>
      </c>
      <c r="G280">
        <v>1081</v>
      </c>
      <c r="H280">
        <v>3</v>
      </c>
      <c r="I280" t="s">
        <v>674</v>
      </c>
      <c r="J280" t="s">
        <v>675</v>
      </c>
      <c r="K280" t="s">
        <v>676</v>
      </c>
      <c r="L280">
        <v>1348</v>
      </c>
      <c r="N280">
        <v>1009</v>
      </c>
      <c r="O280" t="s">
        <v>538</v>
      </c>
      <c r="P280" t="s">
        <v>538</v>
      </c>
      <c r="Q280">
        <v>1000</v>
      </c>
      <c r="X280">
        <v>2.0000000000000002E-5</v>
      </c>
      <c r="Y280">
        <v>17722.25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62</v>
      </c>
      <c r="AG280">
        <v>2.0000000000000002E-5</v>
      </c>
      <c r="AH280">
        <v>2</v>
      </c>
      <c r="AI280">
        <v>55929408</v>
      </c>
      <c r="AJ280">
        <v>226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ROW(Source!A123)</f>
        <v>123</v>
      </c>
      <c r="B281">
        <v>55929409</v>
      </c>
      <c r="C281">
        <v>55929361</v>
      </c>
      <c r="D281">
        <v>55466000</v>
      </c>
      <c r="E281">
        <v>1</v>
      </c>
      <c r="F281">
        <v>1</v>
      </c>
      <c r="G281">
        <v>1081</v>
      </c>
      <c r="H281">
        <v>3</v>
      </c>
      <c r="I281" t="s">
        <v>677</v>
      </c>
      <c r="J281" t="s">
        <v>678</v>
      </c>
      <c r="K281" t="s">
        <v>679</v>
      </c>
      <c r="L281">
        <v>1355</v>
      </c>
      <c r="N281">
        <v>1010</v>
      </c>
      <c r="O281" t="s">
        <v>60</v>
      </c>
      <c r="P281" t="s">
        <v>60</v>
      </c>
      <c r="Q281">
        <v>100</v>
      </c>
      <c r="X281">
        <v>0.1</v>
      </c>
      <c r="Y281">
        <v>120.19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62</v>
      </c>
      <c r="AG281">
        <v>0.1</v>
      </c>
      <c r="AH281">
        <v>2</v>
      </c>
      <c r="AI281">
        <v>55929409</v>
      </c>
      <c r="AJ281">
        <v>227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ROW(Source!A123)</f>
        <v>123</v>
      </c>
      <c r="B282">
        <v>55929410</v>
      </c>
      <c r="C282">
        <v>55929361</v>
      </c>
      <c r="D282">
        <v>55459793</v>
      </c>
      <c r="E282">
        <v>1</v>
      </c>
      <c r="F282">
        <v>1</v>
      </c>
      <c r="G282">
        <v>1081</v>
      </c>
      <c r="H282">
        <v>3</v>
      </c>
      <c r="I282" t="s">
        <v>662</v>
      </c>
      <c r="J282" t="s">
        <v>663</v>
      </c>
      <c r="K282" t="s">
        <v>664</v>
      </c>
      <c r="L282">
        <v>1348</v>
      </c>
      <c r="N282">
        <v>1009</v>
      </c>
      <c r="O282" t="s">
        <v>538</v>
      </c>
      <c r="P282" t="s">
        <v>538</v>
      </c>
      <c r="Q282">
        <v>1000</v>
      </c>
      <c r="X282">
        <v>6.0000000000000002E-5</v>
      </c>
      <c r="Y282">
        <v>64123.05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62</v>
      </c>
      <c r="AG282">
        <v>6.0000000000000002E-5</v>
      </c>
      <c r="AH282">
        <v>2</v>
      </c>
      <c r="AI282">
        <v>55929410</v>
      </c>
      <c r="AJ282">
        <v>229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ROW(Source!A123)</f>
        <v>123</v>
      </c>
      <c r="B283">
        <v>55929411</v>
      </c>
      <c r="C283">
        <v>55929361</v>
      </c>
      <c r="D283">
        <v>55459801</v>
      </c>
      <c r="E283">
        <v>1</v>
      </c>
      <c r="F283">
        <v>1</v>
      </c>
      <c r="G283">
        <v>1081</v>
      </c>
      <c r="H283">
        <v>3</v>
      </c>
      <c r="I283" t="s">
        <v>680</v>
      </c>
      <c r="J283" t="s">
        <v>681</v>
      </c>
      <c r="K283" t="s">
        <v>682</v>
      </c>
      <c r="L283">
        <v>1348</v>
      </c>
      <c r="N283">
        <v>1009</v>
      </c>
      <c r="O283" t="s">
        <v>538</v>
      </c>
      <c r="P283" t="s">
        <v>538</v>
      </c>
      <c r="Q283">
        <v>1000</v>
      </c>
      <c r="X283">
        <v>1E-4</v>
      </c>
      <c r="Y283">
        <v>81241.14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 t="s">
        <v>62</v>
      </c>
      <c r="AG283">
        <v>1E-4</v>
      </c>
      <c r="AH283">
        <v>2</v>
      </c>
      <c r="AI283">
        <v>55929411</v>
      </c>
      <c r="AJ283">
        <v>230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ROW(Source!A123)</f>
        <v>123</v>
      </c>
      <c r="B284">
        <v>55929412</v>
      </c>
      <c r="C284">
        <v>55929361</v>
      </c>
      <c r="D284">
        <v>55482166</v>
      </c>
      <c r="E284">
        <v>1</v>
      </c>
      <c r="F284">
        <v>1</v>
      </c>
      <c r="G284">
        <v>1081</v>
      </c>
      <c r="H284">
        <v>3</v>
      </c>
      <c r="I284" t="s">
        <v>683</v>
      </c>
      <c r="J284" t="s">
        <v>684</v>
      </c>
      <c r="K284" t="s">
        <v>685</v>
      </c>
      <c r="L284">
        <v>1301</v>
      </c>
      <c r="N284">
        <v>1003</v>
      </c>
      <c r="O284" t="s">
        <v>486</v>
      </c>
      <c r="P284" t="s">
        <v>486</v>
      </c>
      <c r="Q284">
        <v>1</v>
      </c>
      <c r="X284">
        <v>5.91</v>
      </c>
      <c r="Y284">
        <v>0.69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62</v>
      </c>
      <c r="AG284">
        <v>5.91</v>
      </c>
      <c r="AH284">
        <v>2</v>
      </c>
      <c r="AI284">
        <v>55929412</v>
      </c>
      <c r="AJ284">
        <v>231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ROW(Source!A123)</f>
        <v>123</v>
      </c>
      <c r="B285">
        <v>55929413</v>
      </c>
      <c r="C285">
        <v>55929361</v>
      </c>
      <c r="D285">
        <v>55482233</v>
      </c>
      <c r="E285">
        <v>1</v>
      </c>
      <c r="F285">
        <v>1</v>
      </c>
      <c r="G285">
        <v>1081</v>
      </c>
      <c r="H285">
        <v>3</v>
      </c>
      <c r="I285" t="s">
        <v>686</v>
      </c>
      <c r="J285" t="s">
        <v>687</v>
      </c>
      <c r="K285" t="s">
        <v>688</v>
      </c>
      <c r="L285">
        <v>1346</v>
      </c>
      <c r="N285">
        <v>1009</v>
      </c>
      <c r="O285" t="s">
        <v>175</v>
      </c>
      <c r="P285" t="s">
        <v>175</v>
      </c>
      <c r="Q285">
        <v>1</v>
      </c>
      <c r="X285">
        <v>0.02</v>
      </c>
      <c r="Y285">
        <v>493.08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62</v>
      </c>
      <c r="AG285">
        <v>0.02</v>
      </c>
      <c r="AH285">
        <v>2</v>
      </c>
      <c r="AI285">
        <v>55929413</v>
      </c>
      <c r="AJ285">
        <v>232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ROW(Source!A123)</f>
        <v>123</v>
      </c>
      <c r="B286">
        <v>55929414</v>
      </c>
      <c r="C286">
        <v>55929361</v>
      </c>
      <c r="D286">
        <v>55481799</v>
      </c>
      <c r="E286">
        <v>1</v>
      </c>
      <c r="F286">
        <v>1</v>
      </c>
      <c r="G286">
        <v>1081</v>
      </c>
      <c r="H286">
        <v>3</v>
      </c>
      <c r="I286" t="s">
        <v>689</v>
      </c>
      <c r="J286" t="s">
        <v>690</v>
      </c>
      <c r="K286" t="s">
        <v>691</v>
      </c>
      <c r="L286">
        <v>1355</v>
      </c>
      <c r="N286">
        <v>1010</v>
      </c>
      <c r="O286" t="s">
        <v>60</v>
      </c>
      <c r="P286" t="s">
        <v>60</v>
      </c>
      <c r="Q286">
        <v>100</v>
      </c>
      <c r="X286">
        <v>0.04</v>
      </c>
      <c r="Y286">
        <v>413.16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62</v>
      </c>
      <c r="AG286">
        <v>0.04</v>
      </c>
      <c r="AH286">
        <v>2</v>
      </c>
      <c r="AI286">
        <v>55929414</v>
      </c>
      <c r="AJ286">
        <v>233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ROW(Source!A123)</f>
        <v>123</v>
      </c>
      <c r="B287">
        <v>55929415</v>
      </c>
      <c r="C287">
        <v>55929361</v>
      </c>
      <c r="D287">
        <v>55417010</v>
      </c>
      <c r="E287">
        <v>1081</v>
      </c>
      <c r="F287">
        <v>1</v>
      </c>
      <c r="G287">
        <v>1081</v>
      </c>
      <c r="H287">
        <v>3</v>
      </c>
      <c r="I287" t="s">
        <v>926</v>
      </c>
      <c r="J287" t="s">
        <v>3</v>
      </c>
      <c r="K287" t="s">
        <v>927</v>
      </c>
      <c r="L287">
        <v>1346</v>
      </c>
      <c r="N287">
        <v>1009</v>
      </c>
      <c r="O287" t="s">
        <v>175</v>
      </c>
      <c r="P287" t="s">
        <v>175</v>
      </c>
      <c r="Q287">
        <v>1</v>
      </c>
      <c r="X287">
        <v>0.3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62</v>
      </c>
      <c r="AG287">
        <v>0.3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ROW(Source!A123)</f>
        <v>123</v>
      </c>
      <c r="B288">
        <v>55929416</v>
      </c>
      <c r="C288">
        <v>55929361</v>
      </c>
      <c r="D288">
        <v>55433410</v>
      </c>
      <c r="E288">
        <v>1081</v>
      </c>
      <c r="F288">
        <v>1</v>
      </c>
      <c r="G288">
        <v>1081</v>
      </c>
      <c r="H288">
        <v>3</v>
      </c>
      <c r="I288" t="s">
        <v>928</v>
      </c>
      <c r="J288" t="s">
        <v>3</v>
      </c>
      <c r="K288" t="s">
        <v>929</v>
      </c>
      <c r="L288">
        <v>1354</v>
      </c>
      <c r="N288">
        <v>1010</v>
      </c>
      <c r="O288" t="s">
        <v>268</v>
      </c>
      <c r="P288" t="s">
        <v>268</v>
      </c>
      <c r="Q288">
        <v>1</v>
      </c>
      <c r="X288">
        <v>10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62</v>
      </c>
      <c r="AG288">
        <v>10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ROW(Source!A123)</f>
        <v>123</v>
      </c>
      <c r="B289">
        <v>55929417</v>
      </c>
      <c r="C289">
        <v>55929361</v>
      </c>
      <c r="D289">
        <v>55448252</v>
      </c>
      <c r="E289">
        <v>1081</v>
      </c>
      <c r="F289">
        <v>1</v>
      </c>
      <c r="G289">
        <v>1081</v>
      </c>
      <c r="H289">
        <v>3</v>
      </c>
      <c r="I289" t="s">
        <v>930</v>
      </c>
      <c r="J289" t="s">
        <v>3</v>
      </c>
      <c r="K289" t="s">
        <v>931</v>
      </c>
      <c r="L289">
        <v>1354</v>
      </c>
      <c r="N289">
        <v>1010</v>
      </c>
      <c r="O289" t="s">
        <v>268</v>
      </c>
      <c r="P289" t="s">
        <v>268</v>
      </c>
      <c r="Q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62</v>
      </c>
      <c r="AG289">
        <v>1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ROW(Source!A123)</f>
        <v>123</v>
      </c>
      <c r="B290">
        <v>55929418</v>
      </c>
      <c r="C290">
        <v>55929361</v>
      </c>
      <c r="D290">
        <v>55424290</v>
      </c>
      <c r="E290">
        <v>1081</v>
      </c>
      <c r="F290">
        <v>1</v>
      </c>
      <c r="G290">
        <v>1081</v>
      </c>
      <c r="H290">
        <v>3</v>
      </c>
      <c r="I290" t="s">
        <v>692</v>
      </c>
      <c r="J290" t="s">
        <v>3</v>
      </c>
      <c r="K290" t="s">
        <v>693</v>
      </c>
      <c r="L290">
        <v>1348</v>
      </c>
      <c r="N290">
        <v>1009</v>
      </c>
      <c r="O290" t="s">
        <v>538</v>
      </c>
      <c r="P290" t="s">
        <v>538</v>
      </c>
      <c r="Q290">
        <v>1000</v>
      </c>
      <c r="X290">
        <v>1E-3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62</v>
      </c>
      <c r="AG290">
        <v>1E-3</v>
      </c>
      <c r="AH290">
        <v>2</v>
      </c>
      <c r="AI290">
        <v>55929418</v>
      </c>
      <c r="AJ290">
        <v>235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ROW(Source!A124)</f>
        <v>124</v>
      </c>
      <c r="B291">
        <v>55929403</v>
      </c>
      <c r="C291">
        <v>55929361</v>
      </c>
      <c r="D291">
        <v>55424304</v>
      </c>
      <c r="E291">
        <v>1081</v>
      </c>
      <c r="F291">
        <v>1</v>
      </c>
      <c r="G291">
        <v>1081</v>
      </c>
      <c r="H291">
        <v>1</v>
      </c>
      <c r="I291" t="s">
        <v>651</v>
      </c>
      <c r="J291" t="s">
        <v>3</v>
      </c>
      <c r="K291" t="s">
        <v>652</v>
      </c>
      <c r="L291">
        <v>1191</v>
      </c>
      <c r="N291">
        <v>1013</v>
      </c>
      <c r="O291" t="s">
        <v>653</v>
      </c>
      <c r="P291" t="s">
        <v>653</v>
      </c>
      <c r="Q291">
        <v>1</v>
      </c>
      <c r="X291">
        <v>9.3000000000000007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63</v>
      </c>
      <c r="AG291">
        <v>11.16</v>
      </c>
      <c r="AH291">
        <v>2</v>
      </c>
      <c r="AI291">
        <v>55929403</v>
      </c>
      <c r="AJ291">
        <v>236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ROW(Source!A124)</f>
        <v>124</v>
      </c>
      <c r="B292">
        <v>55929404</v>
      </c>
      <c r="C292">
        <v>55929361</v>
      </c>
      <c r="D292">
        <v>55489513</v>
      </c>
      <c r="E292">
        <v>1</v>
      </c>
      <c r="F292">
        <v>1</v>
      </c>
      <c r="G292">
        <v>1081</v>
      </c>
      <c r="H292">
        <v>2</v>
      </c>
      <c r="I292" t="s">
        <v>654</v>
      </c>
      <c r="J292" t="s">
        <v>655</v>
      </c>
      <c r="K292" t="s">
        <v>656</v>
      </c>
      <c r="L292">
        <v>1368</v>
      </c>
      <c r="N292">
        <v>1011</v>
      </c>
      <c r="O292" t="s">
        <v>657</v>
      </c>
      <c r="P292" t="s">
        <v>657</v>
      </c>
      <c r="Q292">
        <v>1</v>
      </c>
      <c r="X292">
        <v>0.4</v>
      </c>
      <c r="Y292">
        <v>0</v>
      </c>
      <c r="Z292">
        <v>114.83</v>
      </c>
      <c r="AA292">
        <v>12.62</v>
      </c>
      <c r="AB292">
        <v>0</v>
      </c>
      <c r="AC292">
        <v>0</v>
      </c>
      <c r="AD292">
        <v>1</v>
      </c>
      <c r="AE292">
        <v>0</v>
      </c>
      <c r="AF292" t="s">
        <v>63</v>
      </c>
      <c r="AG292">
        <v>0.48</v>
      </c>
      <c r="AH292">
        <v>2</v>
      </c>
      <c r="AI292">
        <v>55929404</v>
      </c>
      <c r="AJ292">
        <v>237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ROW(Source!A124)</f>
        <v>124</v>
      </c>
      <c r="B293">
        <v>55929405</v>
      </c>
      <c r="C293">
        <v>55929361</v>
      </c>
      <c r="D293">
        <v>55459261</v>
      </c>
      <c r="E293">
        <v>1</v>
      </c>
      <c r="F293">
        <v>1</v>
      </c>
      <c r="G293">
        <v>1081</v>
      </c>
      <c r="H293">
        <v>3</v>
      </c>
      <c r="I293" t="s">
        <v>665</v>
      </c>
      <c r="J293" t="s">
        <v>666</v>
      </c>
      <c r="K293" t="s">
        <v>667</v>
      </c>
      <c r="L293">
        <v>1348</v>
      </c>
      <c r="N293">
        <v>1009</v>
      </c>
      <c r="O293" t="s">
        <v>538</v>
      </c>
      <c r="P293" t="s">
        <v>538</v>
      </c>
      <c r="Q293">
        <v>1000</v>
      </c>
      <c r="X293">
        <v>2.9999999999999997E-4</v>
      </c>
      <c r="Y293">
        <v>1219.68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62</v>
      </c>
      <c r="AG293">
        <v>2.9999999999999997E-4</v>
      </c>
      <c r="AH293">
        <v>2</v>
      </c>
      <c r="AI293">
        <v>55929405</v>
      </c>
      <c r="AJ293">
        <v>238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ROW(Source!A124)</f>
        <v>124</v>
      </c>
      <c r="B294">
        <v>55929406</v>
      </c>
      <c r="C294">
        <v>55929361</v>
      </c>
      <c r="D294">
        <v>55461230</v>
      </c>
      <c r="E294">
        <v>1</v>
      </c>
      <c r="F294">
        <v>1</v>
      </c>
      <c r="G294">
        <v>1081</v>
      </c>
      <c r="H294">
        <v>3</v>
      </c>
      <c r="I294" t="s">
        <v>668</v>
      </c>
      <c r="J294" t="s">
        <v>669</v>
      </c>
      <c r="K294" t="s">
        <v>670</v>
      </c>
      <c r="L294">
        <v>1346</v>
      </c>
      <c r="N294">
        <v>1009</v>
      </c>
      <c r="O294" t="s">
        <v>175</v>
      </c>
      <c r="P294" t="s">
        <v>175</v>
      </c>
      <c r="Q294">
        <v>1</v>
      </c>
      <c r="X294">
        <v>0.03</v>
      </c>
      <c r="Y294">
        <v>15.11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62</v>
      </c>
      <c r="AG294">
        <v>0.03</v>
      </c>
      <c r="AH294">
        <v>2</v>
      </c>
      <c r="AI294">
        <v>55929406</v>
      </c>
      <c r="AJ294">
        <v>239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ROW(Source!A124)</f>
        <v>124</v>
      </c>
      <c r="B295">
        <v>55929407</v>
      </c>
      <c r="C295">
        <v>55929361</v>
      </c>
      <c r="D295">
        <v>55459400</v>
      </c>
      <c r="E295">
        <v>1</v>
      </c>
      <c r="F295">
        <v>1</v>
      </c>
      <c r="G295">
        <v>1081</v>
      </c>
      <c r="H295">
        <v>3</v>
      </c>
      <c r="I295" t="s">
        <v>671</v>
      </c>
      <c r="J295" t="s">
        <v>672</v>
      </c>
      <c r="K295" t="s">
        <v>673</v>
      </c>
      <c r="L295">
        <v>1346</v>
      </c>
      <c r="N295">
        <v>1009</v>
      </c>
      <c r="O295" t="s">
        <v>175</v>
      </c>
      <c r="P295" t="s">
        <v>175</v>
      </c>
      <c r="Q295">
        <v>1</v>
      </c>
      <c r="X295">
        <v>0.01</v>
      </c>
      <c r="Y295">
        <v>16.690000000000001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62</v>
      </c>
      <c r="AG295">
        <v>0.01</v>
      </c>
      <c r="AH295">
        <v>2</v>
      </c>
      <c r="AI295">
        <v>55929407</v>
      </c>
      <c r="AJ295">
        <v>240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ROW(Source!A124)</f>
        <v>124</v>
      </c>
      <c r="B296">
        <v>55929408</v>
      </c>
      <c r="C296">
        <v>55929361</v>
      </c>
      <c r="D296">
        <v>55459485</v>
      </c>
      <c r="E296">
        <v>1</v>
      </c>
      <c r="F296">
        <v>1</v>
      </c>
      <c r="G296">
        <v>1081</v>
      </c>
      <c r="H296">
        <v>3</v>
      </c>
      <c r="I296" t="s">
        <v>674</v>
      </c>
      <c r="J296" t="s">
        <v>675</v>
      </c>
      <c r="K296" t="s">
        <v>676</v>
      </c>
      <c r="L296">
        <v>1348</v>
      </c>
      <c r="N296">
        <v>1009</v>
      </c>
      <c r="O296" t="s">
        <v>538</v>
      </c>
      <c r="P296" t="s">
        <v>538</v>
      </c>
      <c r="Q296">
        <v>1000</v>
      </c>
      <c r="X296">
        <v>2.0000000000000002E-5</v>
      </c>
      <c r="Y296">
        <v>17722.25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62</v>
      </c>
      <c r="AG296">
        <v>2.0000000000000002E-5</v>
      </c>
      <c r="AH296">
        <v>2</v>
      </c>
      <c r="AI296">
        <v>55929408</v>
      </c>
      <c r="AJ296">
        <v>241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ROW(Source!A124)</f>
        <v>124</v>
      </c>
      <c r="B297">
        <v>55929409</v>
      </c>
      <c r="C297">
        <v>55929361</v>
      </c>
      <c r="D297">
        <v>55466000</v>
      </c>
      <c r="E297">
        <v>1</v>
      </c>
      <c r="F297">
        <v>1</v>
      </c>
      <c r="G297">
        <v>1081</v>
      </c>
      <c r="H297">
        <v>3</v>
      </c>
      <c r="I297" t="s">
        <v>677</v>
      </c>
      <c r="J297" t="s">
        <v>678</v>
      </c>
      <c r="K297" t="s">
        <v>679</v>
      </c>
      <c r="L297">
        <v>1355</v>
      </c>
      <c r="N297">
        <v>1010</v>
      </c>
      <c r="O297" t="s">
        <v>60</v>
      </c>
      <c r="P297" t="s">
        <v>60</v>
      </c>
      <c r="Q297">
        <v>100</v>
      </c>
      <c r="X297">
        <v>0.1</v>
      </c>
      <c r="Y297">
        <v>120.19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62</v>
      </c>
      <c r="AG297">
        <v>0.1</v>
      </c>
      <c r="AH297">
        <v>2</v>
      </c>
      <c r="AI297">
        <v>55929409</v>
      </c>
      <c r="AJ297">
        <v>242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ROW(Source!A124)</f>
        <v>124</v>
      </c>
      <c r="B298">
        <v>55929410</v>
      </c>
      <c r="C298">
        <v>55929361</v>
      </c>
      <c r="D298">
        <v>55459793</v>
      </c>
      <c r="E298">
        <v>1</v>
      </c>
      <c r="F298">
        <v>1</v>
      </c>
      <c r="G298">
        <v>1081</v>
      </c>
      <c r="H298">
        <v>3</v>
      </c>
      <c r="I298" t="s">
        <v>662</v>
      </c>
      <c r="J298" t="s">
        <v>663</v>
      </c>
      <c r="K298" t="s">
        <v>664</v>
      </c>
      <c r="L298">
        <v>1348</v>
      </c>
      <c r="N298">
        <v>1009</v>
      </c>
      <c r="O298" t="s">
        <v>538</v>
      </c>
      <c r="P298" t="s">
        <v>538</v>
      </c>
      <c r="Q298">
        <v>1000</v>
      </c>
      <c r="X298">
        <v>6.0000000000000002E-5</v>
      </c>
      <c r="Y298">
        <v>64123.05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62</v>
      </c>
      <c r="AG298">
        <v>6.0000000000000002E-5</v>
      </c>
      <c r="AH298">
        <v>2</v>
      </c>
      <c r="AI298">
        <v>55929410</v>
      </c>
      <c r="AJ298">
        <v>244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ROW(Source!A124)</f>
        <v>124</v>
      </c>
      <c r="B299">
        <v>55929411</v>
      </c>
      <c r="C299">
        <v>55929361</v>
      </c>
      <c r="D299">
        <v>55459801</v>
      </c>
      <c r="E299">
        <v>1</v>
      </c>
      <c r="F299">
        <v>1</v>
      </c>
      <c r="G299">
        <v>1081</v>
      </c>
      <c r="H299">
        <v>3</v>
      </c>
      <c r="I299" t="s">
        <v>680</v>
      </c>
      <c r="J299" t="s">
        <v>681</v>
      </c>
      <c r="K299" t="s">
        <v>682</v>
      </c>
      <c r="L299">
        <v>1348</v>
      </c>
      <c r="N299">
        <v>1009</v>
      </c>
      <c r="O299" t="s">
        <v>538</v>
      </c>
      <c r="P299" t="s">
        <v>538</v>
      </c>
      <c r="Q299">
        <v>1000</v>
      </c>
      <c r="X299">
        <v>1E-4</v>
      </c>
      <c r="Y299">
        <v>81241.14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 t="s">
        <v>62</v>
      </c>
      <c r="AG299">
        <v>1E-4</v>
      </c>
      <c r="AH299">
        <v>2</v>
      </c>
      <c r="AI299">
        <v>55929411</v>
      </c>
      <c r="AJ299">
        <v>245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ROW(Source!A124)</f>
        <v>124</v>
      </c>
      <c r="B300">
        <v>55929412</v>
      </c>
      <c r="C300">
        <v>55929361</v>
      </c>
      <c r="D300">
        <v>55482166</v>
      </c>
      <c r="E300">
        <v>1</v>
      </c>
      <c r="F300">
        <v>1</v>
      </c>
      <c r="G300">
        <v>1081</v>
      </c>
      <c r="H300">
        <v>3</v>
      </c>
      <c r="I300" t="s">
        <v>683</v>
      </c>
      <c r="J300" t="s">
        <v>684</v>
      </c>
      <c r="K300" t="s">
        <v>685</v>
      </c>
      <c r="L300">
        <v>1301</v>
      </c>
      <c r="N300">
        <v>1003</v>
      </c>
      <c r="O300" t="s">
        <v>486</v>
      </c>
      <c r="P300" t="s">
        <v>486</v>
      </c>
      <c r="Q300">
        <v>1</v>
      </c>
      <c r="X300">
        <v>5.91</v>
      </c>
      <c r="Y300">
        <v>0.69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62</v>
      </c>
      <c r="AG300">
        <v>5.91</v>
      </c>
      <c r="AH300">
        <v>2</v>
      </c>
      <c r="AI300">
        <v>55929412</v>
      </c>
      <c r="AJ300">
        <v>246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ROW(Source!A124)</f>
        <v>124</v>
      </c>
      <c r="B301">
        <v>55929413</v>
      </c>
      <c r="C301">
        <v>55929361</v>
      </c>
      <c r="D301">
        <v>55482233</v>
      </c>
      <c r="E301">
        <v>1</v>
      </c>
      <c r="F301">
        <v>1</v>
      </c>
      <c r="G301">
        <v>1081</v>
      </c>
      <c r="H301">
        <v>3</v>
      </c>
      <c r="I301" t="s">
        <v>686</v>
      </c>
      <c r="J301" t="s">
        <v>687</v>
      </c>
      <c r="K301" t="s">
        <v>688</v>
      </c>
      <c r="L301">
        <v>1346</v>
      </c>
      <c r="N301">
        <v>1009</v>
      </c>
      <c r="O301" t="s">
        <v>175</v>
      </c>
      <c r="P301" t="s">
        <v>175</v>
      </c>
      <c r="Q301">
        <v>1</v>
      </c>
      <c r="X301">
        <v>0.02</v>
      </c>
      <c r="Y301">
        <v>493.08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62</v>
      </c>
      <c r="AG301">
        <v>0.02</v>
      </c>
      <c r="AH301">
        <v>2</v>
      </c>
      <c r="AI301">
        <v>55929413</v>
      </c>
      <c r="AJ301">
        <v>247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ROW(Source!A124)</f>
        <v>124</v>
      </c>
      <c r="B302">
        <v>55929414</v>
      </c>
      <c r="C302">
        <v>55929361</v>
      </c>
      <c r="D302">
        <v>55481799</v>
      </c>
      <c r="E302">
        <v>1</v>
      </c>
      <c r="F302">
        <v>1</v>
      </c>
      <c r="G302">
        <v>1081</v>
      </c>
      <c r="H302">
        <v>3</v>
      </c>
      <c r="I302" t="s">
        <v>689</v>
      </c>
      <c r="J302" t="s">
        <v>690</v>
      </c>
      <c r="K302" t="s">
        <v>691</v>
      </c>
      <c r="L302">
        <v>1355</v>
      </c>
      <c r="N302">
        <v>1010</v>
      </c>
      <c r="O302" t="s">
        <v>60</v>
      </c>
      <c r="P302" t="s">
        <v>60</v>
      </c>
      <c r="Q302">
        <v>100</v>
      </c>
      <c r="X302">
        <v>0.04</v>
      </c>
      <c r="Y302">
        <v>413.16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62</v>
      </c>
      <c r="AG302">
        <v>0.04</v>
      </c>
      <c r="AH302">
        <v>2</v>
      </c>
      <c r="AI302">
        <v>55929414</v>
      </c>
      <c r="AJ302">
        <v>248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ROW(Source!A124)</f>
        <v>124</v>
      </c>
      <c r="B303">
        <v>55929415</v>
      </c>
      <c r="C303">
        <v>55929361</v>
      </c>
      <c r="D303">
        <v>55417010</v>
      </c>
      <c r="E303">
        <v>1081</v>
      </c>
      <c r="F303">
        <v>1</v>
      </c>
      <c r="G303">
        <v>1081</v>
      </c>
      <c r="H303">
        <v>3</v>
      </c>
      <c r="I303" t="s">
        <v>926</v>
      </c>
      <c r="J303" t="s">
        <v>3</v>
      </c>
      <c r="K303" t="s">
        <v>927</v>
      </c>
      <c r="L303">
        <v>1346</v>
      </c>
      <c r="N303">
        <v>1009</v>
      </c>
      <c r="O303" t="s">
        <v>175</v>
      </c>
      <c r="P303" t="s">
        <v>175</v>
      </c>
      <c r="Q303">
        <v>1</v>
      </c>
      <c r="X303">
        <v>0.3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t="s">
        <v>62</v>
      </c>
      <c r="AG303">
        <v>0.3</v>
      </c>
      <c r="AH303">
        <v>3</v>
      </c>
      <c r="AI303">
        <v>-1</v>
      </c>
      <c r="AJ303" t="s">
        <v>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ROW(Source!A124)</f>
        <v>124</v>
      </c>
      <c r="B304">
        <v>55929416</v>
      </c>
      <c r="C304">
        <v>55929361</v>
      </c>
      <c r="D304">
        <v>55433410</v>
      </c>
      <c r="E304">
        <v>1081</v>
      </c>
      <c r="F304">
        <v>1</v>
      </c>
      <c r="G304">
        <v>1081</v>
      </c>
      <c r="H304">
        <v>3</v>
      </c>
      <c r="I304" t="s">
        <v>928</v>
      </c>
      <c r="J304" t="s">
        <v>3</v>
      </c>
      <c r="K304" t="s">
        <v>929</v>
      </c>
      <c r="L304">
        <v>1354</v>
      </c>
      <c r="N304">
        <v>1010</v>
      </c>
      <c r="O304" t="s">
        <v>268</v>
      </c>
      <c r="P304" t="s">
        <v>268</v>
      </c>
      <c r="Q304">
        <v>1</v>
      </c>
      <c r="X304">
        <v>10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 t="s">
        <v>62</v>
      </c>
      <c r="AG304">
        <v>10</v>
      </c>
      <c r="AH304">
        <v>3</v>
      </c>
      <c r="AI304">
        <v>-1</v>
      </c>
      <c r="AJ304" t="s">
        <v>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ROW(Source!A124)</f>
        <v>124</v>
      </c>
      <c r="B305">
        <v>55929417</v>
      </c>
      <c r="C305">
        <v>55929361</v>
      </c>
      <c r="D305">
        <v>55448252</v>
      </c>
      <c r="E305">
        <v>1081</v>
      </c>
      <c r="F305">
        <v>1</v>
      </c>
      <c r="G305">
        <v>1081</v>
      </c>
      <c r="H305">
        <v>3</v>
      </c>
      <c r="I305" t="s">
        <v>930</v>
      </c>
      <c r="J305" t="s">
        <v>3</v>
      </c>
      <c r="K305" t="s">
        <v>931</v>
      </c>
      <c r="L305">
        <v>1354</v>
      </c>
      <c r="N305">
        <v>1010</v>
      </c>
      <c r="O305" t="s">
        <v>268</v>
      </c>
      <c r="P305" t="s">
        <v>268</v>
      </c>
      <c r="Q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t="s">
        <v>62</v>
      </c>
      <c r="AG305">
        <v>1</v>
      </c>
      <c r="AH305">
        <v>3</v>
      </c>
      <c r="AI305">
        <v>-1</v>
      </c>
      <c r="AJ305" t="s">
        <v>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ROW(Source!A124)</f>
        <v>124</v>
      </c>
      <c r="B306">
        <v>55929418</v>
      </c>
      <c r="C306">
        <v>55929361</v>
      </c>
      <c r="D306">
        <v>55424290</v>
      </c>
      <c r="E306">
        <v>1081</v>
      </c>
      <c r="F306">
        <v>1</v>
      </c>
      <c r="G306">
        <v>1081</v>
      </c>
      <c r="H306">
        <v>3</v>
      </c>
      <c r="I306" t="s">
        <v>692</v>
      </c>
      <c r="J306" t="s">
        <v>3</v>
      </c>
      <c r="K306" t="s">
        <v>693</v>
      </c>
      <c r="L306">
        <v>1348</v>
      </c>
      <c r="N306">
        <v>1009</v>
      </c>
      <c r="O306" t="s">
        <v>538</v>
      </c>
      <c r="P306" t="s">
        <v>538</v>
      </c>
      <c r="Q306">
        <v>1000</v>
      </c>
      <c r="X306">
        <v>1E-3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62</v>
      </c>
      <c r="AG306">
        <v>1E-3</v>
      </c>
      <c r="AH306">
        <v>2</v>
      </c>
      <c r="AI306">
        <v>55929418</v>
      </c>
      <c r="AJ306">
        <v>250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ROW(Source!A129)</f>
        <v>129</v>
      </c>
      <c r="B307">
        <v>55929425</v>
      </c>
      <c r="C307">
        <v>55929424</v>
      </c>
      <c r="D307">
        <v>55424304</v>
      </c>
      <c r="E307">
        <v>1081</v>
      </c>
      <c r="F307">
        <v>1</v>
      </c>
      <c r="G307">
        <v>1081</v>
      </c>
      <c r="H307">
        <v>1</v>
      </c>
      <c r="I307" t="s">
        <v>651</v>
      </c>
      <c r="J307" t="s">
        <v>3</v>
      </c>
      <c r="K307" t="s">
        <v>652</v>
      </c>
      <c r="L307">
        <v>1191</v>
      </c>
      <c r="N307">
        <v>1013</v>
      </c>
      <c r="O307" t="s">
        <v>653</v>
      </c>
      <c r="P307" t="s">
        <v>653</v>
      </c>
      <c r="Q307">
        <v>1</v>
      </c>
      <c r="X307">
        <v>5.2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 t="s">
        <v>63</v>
      </c>
      <c r="AG307">
        <v>6.24</v>
      </c>
      <c r="AH307">
        <v>2</v>
      </c>
      <c r="AI307">
        <v>55929425</v>
      </c>
      <c r="AJ307">
        <v>251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ROW(Source!A129)</f>
        <v>129</v>
      </c>
      <c r="B308">
        <v>55929426</v>
      </c>
      <c r="C308">
        <v>55929424</v>
      </c>
      <c r="D308">
        <v>55489513</v>
      </c>
      <c r="E308">
        <v>1</v>
      </c>
      <c r="F308">
        <v>1</v>
      </c>
      <c r="G308">
        <v>1081</v>
      </c>
      <c r="H308">
        <v>2</v>
      </c>
      <c r="I308" t="s">
        <v>654</v>
      </c>
      <c r="J308" t="s">
        <v>655</v>
      </c>
      <c r="K308" t="s">
        <v>656</v>
      </c>
      <c r="L308">
        <v>1368</v>
      </c>
      <c r="N308">
        <v>1011</v>
      </c>
      <c r="O308" t="s">
        <v>657</v>
      </c>
      <c r="P308" t="s">
        <v>657</v>
      </c>
      <c r="Q308">
        <v>1</v>
      </c>
      <c r="X308">
        <v>0.2</v>
      </c>
      <c r="Y308">
        <v>0</v>
      </c>
      <c r="Z308">
        <v>114.83</v>
      </c>
      <c r="AA308">
        <v>12.62</v>
      </c>
      <c r="AB308">
        <v>0</v>
      </c>
      <c r="AC308">
        <v>0</v>
      </c>
      <c r="AD308">
        <v>1</v>
      </c>
      <c r="AE308">
        <v>0</v>
      </c>
      <c r="AF308" t="s">
        <v>63</v>
      </c>
      <c r="AG308">
        <v>0.24</v>
      </c>
      <c r="AH308">
        <v>2</v>
      </c>
      <c r="AI308">
        <v>55929426</v>
      </c>
      <c r="AJ308">
        <v>252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ROW(Source!A129)</f>
        <v>129</v>
      </c>
      <c r="B309">
        <v>55929427</v>
      </c>
      <c r="C309">
        <v>55929424</v>
      </c>
      <c r="D309">
        <v>55459261</v>
      </c>
      <c r="E309">
        <v>1</v>
      </c>
      <c r="F309">
        <v>1</v>
      </c>
      <c r="G309">
        <v>1081</v>
      </c>
      <c r="H309">
        <v>3</v>
      </c>
      <c r="I309" t="s">
        <v>665</v>
      </c>
      <c r="J309" t="s">
        <v>666</v>
      </c>
      <c r="K309" t="s">
        <v>667</v>
      </c>
      <c r="L309">
        <v>1348</v>
      </c>
      <c r="N309">
        <v>1009</v>
      </c>
      <c r="O309" t="s">
        <v>538</v>
      </c>
      <c r="P309" t="s">
        <v>538</v>
      </c>
      <c r="Q309">
        <v>1000</v>
      </c>
      <c r="X309">
        <v>5.0000000000000001E-4</v>
      </c>
      <c r="Y309">
        <v>1219.68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62</v>
      </c>
      <c r="AG309">
        <v>5.0000000000000001E-4</v>
      </c>
      <c r="AH309">
        <v>2</v>
      </c>
      <c r="AI309">
        <v>55929427</v>
      </c>
      <c r="AJ309">
        <v>253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ROW(Source!A129)</f>
        <v>129</v>
      </c>
      <c r="B310">
        <v>55929428</v>
      </c>
      <c r="C310">
        <v>55929424</v>
      </c>
      <c r="D310">
        <v>55459172</v>
      </c>
      <c r="E310">
        <v>1</v>
      </c>
      <c r="F310">
        <v>1</v>
      </c>
      <c r="G310">
        <v>1081</v>
      </c>
      <c r="H310">
        <v>3</v>
      </c>
      <c r="I310" t="s">
        <v>773</v>
      </c>
      <c r="J310" t="s">
        <v>774</v>
      </c>
      <c r="K310" t="s">
        <v>775</v>
      </c>
      <c r="L310">
        <v>1348</v>
      </c>
      <c r="N310">
        <v>1009</v>
      </c>
      <c r="O310" t="s">
        <v>538</v>
      </c>
      <c r="P310" t="s">
        <v>538</v>
      </c>
      <c r="Q310">
        <v>1000</v>
      </c>
      <c r="X310">
        <v>6.9999999999999994E-5</v>
      </c>
      <c r="Y310">
        <v>23389.85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62</v>
      </c>
      <c r="AG310">
        <v>6.9999999999999994E-5</v>
      </c>
      <c r="AH310">
        <v>2</v>
      </c>
      <c r="AI310">
        <v>55929428</v>
      </c>
      <c r="AJ310">
        <v>254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ROW(Source!A129)</f>
        <v>129</v>
      </c>
      <c r="B311">
        <v>55929429</v>
      </c>
      <c r="C311">
        <v>55929424</v>
      </c>
      <c r="D311">
        <v>55461880</v>
      </c>
      <c r="E311">
        <v>1</v>
      </c>
      <c r="F311">
        <v>1</v>
      </c>
      <c r="G311">
        <v>1081</v>
      </c>
      <c r="H311">
        <v>3</v>
      </c>
      <c r="I311" t="s">
        <v>776</v>
      </c>
      <c r="J311" t="s">
        <v>777</v>
      </c>
      <c r="K311" t="s">
        <v>778</v>
      </c>
      <c r="L311">
        <v>1355</v>
      </c>
      <c r="N311">
        <v>1010</v>
      </c>
      <c r="O311" t="s">
        <v>60</v>
      </c>
      <c r="P311" t="s">
        <v>60</v>
      </c>
      <c r="Q311">
        <v>100</v>
      </c>
      <c r="X311">
        <v>0.12</v>
      </c>
      <c r="Y311">
        <v>10.89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62</v>
      </c>
      <c r="AG311">
        <v>0.12</v>
      </c>
      <c r="AH311">
        <v>2</v>
      </c>
      <c r="AI311">
        <v>55929429</v>
      </c>
      <c r="AJ311">
        <v>255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ROW(Source!A129)</f>
        <v>129</v>
      </c>
      <c r="B312">
        <v>55929430</v>
      </c>
      <c r="C312">
        <v>55929424</v>
      </c>
      <c r="D312">
        <v>55440766</v>
      </c>
      <c r="E312">
        <v>1081</v>
      </c>
      <c r="F312">
        <v>1</v>
      </c>
      <c r="G312">
        <v>1081</v>
      </c>
      <c r="H312">
        <v>3</v>
      </c>
      <c r="I312" t="s">
        <v>960</v>
      </c>
      <c r="J312" t="s">
        <v>3</v>
      </c>
      <c r="K312" t="s">
        <v>961</v>
      </c>
      <c r="L312">
        <v>1354</v>
      </c>
      <c r="N312">
        <v>1010</v>
      </c>
      <c r="O312" t="s">
        <v>268</v>
      </c>
      <c r="P312" t="s">
        <v>268</v>
      </c>
      <c r="Q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62</v>
      </c>
      <c r="AG312">
        <v>1</v>
      </c>
      <c r="AH312">
        <v>3</v>
      </c>
      <c r="AI312">
        <v>-1</v>
      </c>
      <c r="AJ312" t="s">
        <v>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ROW(Source!A129)</f>
        <v>129</v>
      </c>
      <c r="B313">
        <v>55929431</v>
      </c>
      <c r="C313">
        <v>55929424</v>
      </c>
      <c r="D313">
        <v>55424290</v>
      </c>
      <c r="E313">
        <v>1081</v>
      </c>
      <c r="F313">
        <v>1</v>
      </c>
      <c r="G313">
        <v>1081</v>
      </c>
      <c r="H313">
        <v>3</v>
      </c>
      <c r="I313" t="s">
        <v>692</v>
      </c>
      <c r="J313" t="s">
        <v>3</v>
      </c>
      <c r="K313" t="s">
        <v>693</v>
      </c>
      <c r="L313">
        <v>1348</v>
      </c>
      <c r="N313">
        <v>1009</v>
      </c>
      <c r="O313" t="s">
        <v>538</v>
      </c>
      <c r="P313" t="s">
        <v>538</v>
      </c>
      <c r="Q313">
        <v>1000</v>
      </c>
      <c r="X313">
        <v>0.05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 t="s">
        <v>62</v>
      </c>
      <c r="AG313">
        <v>0.05</v>
      </c>
      <c r="AH313">
        <v>2</v>
      </c>
      <c r="AI313">
        <v>55929431</v>
      </c>
      <c r="AJ313">
        <v>257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ROW(Source!A130)</f>
        <v>130</v>
      </c>
      <c r="B314">
        <v>55929425</v>
      </c>
      <c r="C314">
        <v>55929424</v>
      </c>
      <c r="D314">
        <v>55424304</v>
      </c>
      <c r="E314">
        <v>1081</v>
      </c>
      <c r="F314">
        <v>1</v>
      </c>
      <c r="G314">
        <v>1081</v>
      </c>
      <c r="H314">
        <v>1</v>
      </c>
      <c r="I314" t="s">
        <v>651</v>
      </c>
      <c r="J314" t="s">
        <v>3</v>
      </c>
      <c r="K314" t="s">
        <v>652</v>
      </c>
      <c r="L314">
        <v>1191</v>
      </c>
      <c r="N314">
        <v>1013</v>
      </c>
      <c r="O314" t="s">
        <v>653</v>
      </c>
      <c r="P314" t="s">
        <v>653</v>
      </c>
      <c r="Q314">
        <v>1</v>
      </c>
      <c r="X314">
        <v>5.2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1</v>
      </c>
      <c r="AF314" t="s">
        <v>63</v>
      </c>
      <c r="AG314">
        <v>6.24</v>
      </c>
      <c r="AH314">
        <v>2</v>
      </c>
      <c r="AI314">
        <v>55929425</v>
      </c>
      <c r="AJ314">
        <v>258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ROW(Source!A130)</f>
        <v>130</v>
      </c>
      <c r="B315">
        <v>55929426</v>
      </c>
      <c r="C315">
        <v>55929424</v>
      </c>
      <c r="D315">
        <v>55489513</v>
      </c>
      <c r="E315">
        <v>1</v>
      </c>
      <c r="F315">
        <v>1</v>
      </c>
      <c r="G315">
        <v>1081</v>
      </c>
      <c r="H315">
        <v>2</v>
      </c>
      <c r="I315" t="s">
        <v>654</v>
      </c>
      <c r="J315" t="s">
        <v>655</v>
      </c>
      <c r="K315" t="s">
        <v>656</v>
      </c>
      <c r="L315">
        <v>1368</v>
      </c>
      <c r="N315">
        <v>1011</v>
      </c>
      <c r="O315" t="s">
        <v>657</v>
      </c>
      <c r="P315" t="s">
        <v>657</v>
      </c>
      <c r="Q315">
        <v>1</v>
      </c>
      <c r="X315">
        <v>0.2</v>
      </c>
      <c r="Y315">
        <v>0</v>
      </c>
      <c r="Z315">
        <v>114.83</v>
      </c>
      <c r="AA315">
        <v>12.62</v>
      </c>
      <c r="AB315">
        <v>0</v>
      </c>
      <c r="AC315">
        <v>0</v>
      </c>
      <c r="AD315">
        <v>1</v>
      </c>
      <c r="AE315">
        <v>0</v>
      </c>
      <c r="AF315" t="s">
        <v>63</v>
      </c>
      <c r="AG315">
        <v>0.24</v>
      </c>
      <c r="AH315">
        <v>2</v>
      </c>
      <c r="AI315">
        <v>55929426</v>
      </c>
      <c r="AJ315">
        <v>259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ROW(Source!A130)</f>
        <v>130</v>
      </c>
      <c r="B316">
        <v>55929427</v>
      </c>
      <c r="C316">
        <v>55929424</v>
      </c>
      <c r="D316">
        <v>55459261</v>
      </c>
      <c r="E316">
        <v>1</v>
      </c>
      <c r="F316">
        <v>1</v>
      </c>
      <c r="G316">
        <v>1081</v>
      </c>
      <c r="H316">
        <v>3</v>
      </c>
      <c r="I316" t="s">
        <v>665</v>
      </c>
      <c r="J316" t="s">
        <v>666</v>
      </c>
      <c r="K316" t="s">
        <v>667</v>
      </c>
      <c r="L316">
        <v>1348</v>
      </c>
      <c r="N316">
        <v>1009</v>
      </c>
      <c r="O316" t="s">
        <v>538</v>
      </c>
      <c r="P316" t="s">
        <v>538</v>
      </c>
      <c r="Q316">
        <v>1000</v>
      </c>
      <c r="X316">
        <v>5.0000000000000001E-4</v>
      </c>
      <c r="Y316">
        <v>1219.68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62</v>
      </c>
      <c r="AG316">
        <v>5.0000000000000001E-4</v>
      </c>
      <c r="AH316">
        <v>2</v>
      </c>
      <c r="AI316">
        <v>55929427</v>
      </c>
      <c r="AJ316">
        <v>260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ROW(Source!A130)</f>
        <v>130</v>
      </c>
      <c r="B317">
        <v>55929428</v>
      </c>
      <c r="C317">
        <v>55929424</v>
      </c>
      <c r="D317">
        <v>55459172</v>
      </c>
      <c r="E317">
        <v>1</v>
      </c>
      <c r="F317">
        <v>1</v>
      </c>
      <c r="G317">
        <v>1081</v>
      </c>
      <c r="H317">
        <v>3</v>
      </c>
      <c r="I317" t="s">
        <v>773</v>
      </c>
      <c r="J317" t="s">
        <v>774</v>
      </c>
      <c r="K317" t="s">
        <v>775</v>
      </c>
      <c r="L317">
        <v>1348</v>
      </c>
      <c r="N317">
        <v>1009</v>
      </c>
      <c r="O317" t="s">
        <v>538</v>
      </c>
      <c r="P317" t="s">
        <v>538</v>
      </c>
      <c r="Q317">
        <v>1000</v>
      </c>
      <c r="X317">
        <v>6.9999999999999994E-5</v>
      </c>
      <c r="Y317">
        <v>23389.85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62</v>
      </c>
      <c r="AG317">
        <v>6.9999999999999994E-5</v>
      </c>
      <c r="AH317">
        <v>2</v>
      </c>
      <c r="AI317">
        <v>55929428</v>
      </c>
      <c r="AJ317">
        <v>261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ROW(Source!A130)</f>
        <v>130</v>
      </c>
      <c r="B318">
        <v>55929429</v>
      </c>
      <c r="C318">
        <v>55929424</v>
      </c>
      <c r="D318">
        <v>55461880</v>
      </c>
      <c r="E318">
        <v>1</v>
      </c>
      <c r="F318">
        <v>1</v>
      </c>
      <c r="G318">
        <v>1081</v>
      </c>
      <c r="H318">
        <v>3</v>
      </c>
      <c r="I318" t="s">
        <v>776</v>
      </c>
      <c r="J318" t="s">
        <v>777</v>
      </c>
      <c r="K318" t="s">
        <v>778</v>
      </c>
      <c r="L318">
        <v>1355</v>
      </c>
      <c r="N318">
        <v>1010</v>
      </c>
      <c r="O318" t="s">
        <v>60</v>
      </c>
      <c r="P318" t="s">
        <v>60</v>
      </c>
      <c r="Q318">
        <v>100</v>
      </c>
      <c r="X318">
        <v>0.12</v>
      </c>
      <c r="Y318">
        <v>10.89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62</v>
      </c>
      <c r="AG318">
        <v>0.12</v>
      </c>
      <c r="AH318">
        <v>2</v>
      </c>
      <c r="AI318">
        <v>55929429</v>
      </c>
      <c r="AJ318">
        <v>262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ROW(Source!A130)</f>
        <v>130</v>
      </c>
      <c r="B319">
        <v>55929430</v>
      </c>
      <c r="C319">
        <v>55929424</v>
      </c>
      <c r="D319">
        <v>55440766</v>
      </c>
      <c r="E319">
        <v>1081</v>
      </c>
      <c r="F319">
        <v>1</v>
      </c>
      <c r="G319">
        <v>1081</v>
      </c>
      <c r="H319">
        <v>3</v>
      </c>
      <c r="I319" t="s">
        <v>960</v>
      </c>
      <c r="J319" t="s">
        <v>3</v>
      </c>
      <c r="K319" t="s">
        <v>961</v>
      </c>
      <c r="L319">
        <v>1354</v>
      </c>
      <c r="N319">
        <v>1010</v>
      </c>
      <c r="O319" t="s">
        <v>268</v>
      </c>
      <c r="P319" t="s">
        <v>268</v>
      </c>
      <c r="Q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62</v>
      </c>
      <c r="AG319">
        <v>1</v>
      </c>
      <c r="AH319">
        <v>3</v>
      </c>
      <c r="AI319">
        <v>-1</v>
      </c>
      <c r="AJ319" t="s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ROW(Source!A130)</f>
        <v>130</v>
      </c>
      <c r="B320">
        <v>55929431</v>
      </c>
      <c r="C320">
        <v>55929424</v>
      </c>
      <c r="D320">
        <v>55424290</v>
      </c>
      <c r="E320">
        <v>1081</v>
      </c>
      <c r="F320">
        <v>1</v>
      </c>
      <c r="G320">
        <v>1081</v>
      </c>
      <c r="H320">
        <v>3</v>
      </c>
      <c r="I320" t="s">
        <v>692</v>
      </c>
      <c r="J320" t="s">
        <v>3</v>
      </c>
      <c r="K320" t="s">
        <v>693</v>
      </c>
      <c r="L320">
        <v>1348</v>
      </c>
      <c r="N320">
        <v>1009</v>
      </c>
      <c r="O320" t="s">
        <v>538</v>
      </c>
      <c r="P320" t="s">
        <v>538</v>
      </c>
      <c r="Q320">
        <v>1000</v>
      </c>
      <c r="X320">
        <v>0.05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62</v>
      </c>
      <c r="AG320">
        <v>0.05</v>
      </c>
      <c r="AH320">
        <v>2</v>
      </c>
      <c r="AI320">
        <v>55929431</v>
      </c>
      <c r="AJ320">
        <v>264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ROW(Source!A133)</f>
        <v>133</v>
      </c>
      <c r="B321">
        <v>55929439</v>
      </c>
      <c r="C321">
        <v>55929438</v>
      </c>
      <c r="D321">
        <v>55424304</v>
      </c>
      <c r="E321">
        <v>1081</v>
      </c>
      <c r="F321">
        <v>1</v>
      </c>
      <c r="G321">
        <v>1081</v>
      </c>
      <c r="H321">
        <v>1</v>
      </c>
      <c r="I321" t="s">
        <v>651</v>
      </c>
      <c r="J321" t="s">
        <v>3</v>
      </c>
      <c r="K321" t="s">
        <v>652</v>
      </c>
      <c r="L321">
        <v>1191</v>
      </c>
      <c r="N321">
        <v>1013</v>
      </c>
      <c r="O321" t="s">
        <v>653</v>
      </c>
      <c r="P321" t="s">
        <v>653</v>
      </c>
      <c r="Q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1</v>
      </c>
      <c r="AF321" t="s">
        <v>63</v>
      </c>
      <c r="AG321">
        <v>1.2</v>
      </c>
      <c r="AH321">
        <v>2</v>
      </c>
      <c r="AI321">
        <v>55929439</v>
      </c>
      <c r="AJ321">
        <v>265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ROW(Source!A134)</f>
        <v>134</v>
      </c>
      <c r="B322">
        <v>55929439</v>
      </c>
      <c r="C322">
        <v>55929438</v>
      </c>
      <c r="D322">
        <v>55424304</v>
      </c>
      <c r="E322">
        <v>1081</v>
      </c>
      <c r="F322">
        <v>1</v>
      </c>
      <c r="G322">
        <v>1081</v>
      </c>
      <c r="H322">
        <v>1</v>
      </c>
      <c r="I322" t="s">
        <v>651</v>
      </c>
      <c r="J322" t="s">
        <v>3</v>
      </c>
      <c r="K322" t="s">
        <v>652</v>
      </c>
      <c r="L322">
        <v>1191</v>
      </c>
      <c r="N322">
        <v>1013</v>
      </c>
      <c r="O322" t="s">
        <v>653</v>
      </c>
      <c r="P322" t="s">
        <v>653</v>
      </c>
      <c r="Q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1</v>
      </c>
      <c r="AF322" t="s">
        <v>63</v>
      </c>
      <c r="AG322">
        <v>1.2</v>
      </c>
      <c r="AH322">
        <v>2</v>
      </c>
      <c r="AI322">
        <v>55929439</v>
      </c>
      <c r="AJ322">
        <v>266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ROW(Source!A135)</f>
        <v>135</v>
      </c>
      <c r="B323">
        <v>55929455</v>
      </c>
      <c r="C323">
        <v>55929454</v>
      </c>
      <c r="D323">
        <v>55424304</v>
      </c>
      <c r="E323">
        <v>1081</v>
      </c>
      <c r="F323">
        <v>1</v>
      </c>
      <c r="G323">
        <v>1081</v>
      </c>
      <c r="H323">
        <v>1</v>
      </c>
      <c r="I323" t="s">
        <v>651</v>
      </c>
      <c r="J323" t="s">
        <v>3</v>
      </c>
      <c r="K323" t="s">
        <v>652</v>
      </c>
      <c r="L323">
        <v>1191</v>
      </c>
      <c r="N323">
        <v>1013</v>
      </c>
      <c r="O323" t="s">
        <v>653</v>
      </c>
      <c r="P323" t="s">
        <v>653</v>
      </c>
      <c r="Q323">
        <v>1</v>
      </c>
      <c r="X323">
        <v>1.03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1</v>
      </c>
      <c r="AF323" t="s">
        <v>63</v>
      </c>
      <c r="AG323">
        <v>1.236</v>
      </c>
      <c r="AH323">
        <v>2</v>
      </c>
      <c r="AI323">
        <v>55929455</v>
      </c>
      <c r="AJ323">
        <v>267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ROW(Source!A135)</f>
        <v>135</v>
      </c>
      <c r="B324">
        <v>55929456</v>
      </c>
      <c r="C324">
        <v>55929454</v>
      </c>
      <c r="D324">
        <v>55490209</v>
      </c>
      <c r="E324">
        <v>1</v>
      </c>
      <c r="F324">
        <v>1</v>
      </c>
      <c r="G324">
        <v>1081</v>
      </c>
      <c r="H324">
        <v>2</v>
      </c>
      <c r="I324" t="s">
        <v>694</v>
      </c>
      <c r="J324" t="s">
        <v>695</v>
      </c>
      <c r="K324" t="s">
        <v>696</v>
      </c>
      <c r="L324">
        <v>1368</v>
      </c>
      <c r="N324">
        <v>1011</v>
      </c>
      <c r="O324" t="s">
        <v>657</v>
      </c>
      <c r="P324" t="s">
        <v>657</v>
      </c>
      <c r="Q324">
        <v>1</v>
      </c>
      <c r="X324">
        <v>6.0000000000000001E-3</v>
      </c>
      <c r="Y324">
        <v>0</v>
      </c>
      <c r="Z324">
        <v>83.1</v>
      </c>
      <c r="AA324">
        <v>12.62</v>
      </c>
      <c r="AB324">
        <v>0</v>
      </c>
      <c r="AC324">
        <v>0</v>
      </c>
      <c r="AD324">
        <v>1</v>
      </c>
      <c r="AE324">
        <v>0</v>
      </c>
      <c r="AF324" t="s">
        <v>63</v>
      </c>
      <c r="AG324">
        <v>7.1999999999999998E-3</v>
      </c>
      <c r="AH324">
        <v>2</v>
      </c>
      <c r="AI324">
        <v>55929456</v>
      </c>
      <c r="AJ324">
        <v>268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ROW(Source!A135)</f>
        <v>135</v>
      </c>
      <c r="B325">
        <v>55929457</v>
      </c>
      <c r="C325">
        <v>55929454</v>
      </c>
      <c r="D325">
        <v>55440939</v>
      </c>
      <c r="E325">
        <v>1081</v>
      </c>
      <c r="F325">
        <v>1</v>
      </c>
      <c r="G325">
        <v>1081</v>
      </c>
      <c r="H325">
        <v>3</v>
      </c>
      <c r="I325" t="s">
        <v>932</v>
      </c>
      <c r="J325" t="s">
        <v>3</v>
      </c>
      <c r="K325" t="s">
        <v>933</v>
      </c>
      <c r="L325">
        <v>1354</v>
      </c>
      <c r="N325">
        <v>1010</v>
      </c>
      <c r="O325" t="s">
        <v>268</v>
      </c>
      <c r="P325" t="s">
        <v>268</v>
      </c>
      <c r="Q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t="s">
        <v>62</v>
      </c>
      <c r="AG325">
        <v>1</v>
      </c>
      <c r="AH325">
        <v>3</v>
      </c>
      <c r="AI325">
        <v>-1</v>
      </c>
      <c r="AJ325" t="s">
        <v>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ROW(Source!A136)</f>
        <v>136</v>
      </c>
      <c r="B326">
        <v>55929455</v>
      </c>
      <c r="C326">
        <v>55929454</v>
      </c>
      <c r="D326">
        <v>55424304</v>
      </c>
      <c r="E326">
        <v>1081</v>
      </c>
      <c r="F326">
        <v>1</v>
      </c>
      <c r="G326">
        <v>1081</v>
      </c>
      <c r="H326">
        <v>1</v>
      </c>
      <c r="I326" t="s">
        <v>651</v>
      </c>
      <c r="J326" t="s">
        <v>3</v>
      </c>
      <c r="K326" t="s">
        <v>652</v>
      </c>
      <c r="L326">
        <v>1191</v>
      </c>
      <c r="N326">
        <v>1013</v>
      </c>
      <c r="O326" t="s">
        <v>653</v>
      </c>
      <c r="P326" t="s">
        <v>653</v>
      </c>
      <c r="Q326">
        <v>1</v>
      </c>
      <c r="X326">
        <v>1.03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1</v>
      </c>
      <c r="AF326" t="s">
        <v>63</v>
      </c>
      <c r="AG326">
        <v>1.236</v>
      </c>
      <c r="AH326">
        <v>2</v>
      </c>
      <c r="AI326">
        <v>55929455</v>
      </c>
      <c r="AJ326">
        <v>270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ROW(Source!A136)</f>
        <v>136</v>
      </c>
      <c r="B327">
        <v>55929456</v>
      </c>
      <c r="C327">
        <v>55929454</v>
      </c>
      <c r="D327">
        <v>55490209</v>
      </c>
      <c r="E327">
        <v>1</v>
      </c>
      <c r="F327">
        <v>1</v>
      </c>
      <c r="G327">
        <v>1081</v>
      </c>
      <c r="H327">
        <v>2</v>
      </c>
      <c r="I327" t="s">
        <v>694</v>
      </c>
      <c r="J327" t="s">
        <v>695</v>
      </c>
      <c r="K327" t="s">
        <v>696</v>
      </c>
      <c r="L327">
        <v>1368</v>
      </c>
      <c r="N327">
        <v>1011</v>
      </c>
      <c r="O327" t="s">
        <v>657</v>
      </c>
      <c r="P327" t="s">
        <v>657</v>
      </c>
      <c r="Q327">
        <v>1</v>
      </c>
      <c r="X327">
        <v>6.0000000000000001E-3</v>
      </c>
      <c r="Y327">
        <v>0</v>
      </c>
      <c r="Z327">
        <v>83.1</v>
      </c>
      <c r="AA327">
        <v>12.62</v>
      </c>
      <c r="AB327">
        <v>0</v>
      </c>
      <c r="AC327">
        <v>0</v>
      </c>
      <c r="AD327">
        <v>1</v>
      </c>
      <c r="AE327">
        <v>0</v>
      </c>
      <c r="AF327" t="s">
        <v>63</v>
      </c>
      <c r="AG327">
        <v>7.1999999999999998E-3</v>
      </c>
      <c r="AH327">
        <v>2</v>
      </c>
      <c r="AI327">
        <v>55929456</v>
      </c>
      <c r="AJ327">
        <v>271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ROW(Source!A136)</f>
        <v>136</v>
      </c>
      <c r="B328">
        <v>55929457</v>
      </c>
      <c r="C328">
        <v>55929454</v>
      </c>
      <c r="D328">
        <v>55440939</v>
      </c>
      <c r="E328">
        <v>1081</v>
      </c>
      <c r="F328">
        <v>1</v>
      </c>
      <c r="G328">
        <v>1081</v>
      </c>
      <c r="H328">
        <v>3</v>
      </c>
      <c r="I328" t="s">
        <v>932</v>
      </c>
      <c r="J328" t="s">
        <v>3</v>
      </c>
      <c r="K328" t="s">
        <v>933</v>
      </c>
      <c r="L328">
        <v>1354</v>
      </c>
      <c r="N328">
        <v>1010</v>
      </c>
      <c r="O328" t="s">
        <v>268</v>
      </c>
      <c r="P328" t="s">
        <v>268</v>
      </c>
      <c r="Q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62</v>
      </c>
      <c r="AG328">
        <v>1</v>
      </c>
      <c r="AH328">
        <v>3</v>
      </c>
      <c r="AI328">
        <v>-1</v>
      </c>
      <c r="AJ328" t="s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ROW(Source!A139)</f>
        <v>139</v>
      </c>
      <c r="B329">
        <v>55929502</v>
      </c>
      <c r="C329">
        <v>55929468</v>
      </c>
      <c r="D329">
        <v>55424304</v>
      </c>
      <c r="E329">
        <v>1081</v>
      </c>
      <c r="F329">
        <v>1</v>
      </c>
      <c r="G329">
        <v>1081</v>
      </c>
      <c r="H329">
        <v>1</v>
      </c>
      <c r="I329" t="s">
        <v>651</v>
      </c>
      <c r="J329" t="s">
        <v>3</v>
      </c>
      <c r="K329" t="s">
        <v>652</v>
      </c>
      <c r="L329">
        <v>1191</v>
      </c>
      <c r="N329">
        <v>1013</v>
      </c>
      <c r="O329" t="s">
        <v>653</v>
      </c>
      <c r="P329" t="s">
        <v>653</v>
      </c>
      <c r="Q329">
        <v>1</v>
      </c>
      <c r="X329">
        <v>9.3000000000000007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 t="s">
        <v>63</v>
      </c>
      <c r="AG329">
        <v>11.16</v>
      </c>
      <c r="AH329">
        <v>2</v>
      </c>
      <c r="AI329">
        <v>55929502</v>
      </c>
      <c r="AJ329">
        <v>273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ROW(Source!A139)</f>
        <v>139</v>
      </c>
      <c r="B330">
        <v>55929503</v>
      </c>
      <c r="C330">
        <v>55929468</v>
      </c>
      <c r="D330">
        <v>55489513</v>
      </c>
      <c r="E330">
        <v>1</v>
      </c>
      <c r="F330">
        <v>1</v>
      </c>
      <c r="G330">
        <v>1081</v>
      </c>
      <c r="H330">
        <v>2</v>
      </c>
      <c r="I330" t="s">
        <v>654</v>
      </c>
      <c r="J330" t="s">
        <v>655</v>
      </c>
      <c r="K330" t="s">
        <v>656</v>
      </c>
      <c r="L330">
        <v>1368</v>
      </c>
      <c r="N330">
        <v>1011</v>
      </c>
      <c r="O330" t="s">
        <v>657</v>
      </c>
      <c r="P330" t="s">
        <v>657</v>
      </c>
      <c r="Q330">
        <v>1</v>
      </c>
      <c r="X330">
        <v>0.4</v>
      </c>
      <c r="Y330">
        <v>0</v>
      </c>
      <c r="Z330">
        <v>114.83</v>
      </c>
      <c r="AA330">
        <v>12.62</v>
      </c>
      <c r="AB330">
        <v>0</v>
      </c>
      <c r="AC330">
        <v>0</v>
      </c>
      <c r="AD330">
        <v>1</v>
      </c>
      <c r="AE330">
        <v>0</v>
      </c>
      <c r="AF330" t="s">
        <v>63</v>
      </c>
      <c r="AG330">
        <v>0.48</v>
      </c>
      <c r="AH330">
        <v>2</v>
      </c>
      <c r="AI330">
        <v>55929503</v>
      </c>
      <c r="AJ330">
        <v>274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ROW(Source!A139)</f>
        <v>139</v>
      </c>
      <c r="B331">
        <v>55929504</v>
      </c>
      <c r="C331">
        <v>55929468</v>
      </c>
      <c r="D331">
        <v>55459261</v>
      </c>
      <c r="E331">
        <v>1</v>
      </c>
      <c r="F331">
        <v>1</v>
      </c>
      <c r="G331">
        <v>1081</v>
      </c>
      <c r="H331">
        <v>3</v>
      </c>
      <c r="I331" t="s">
        <v>665</v>
      </c>
      <c r="J331" t="s">
        <v>666</v>
      </c>
      <c r="K331" t="s">
        <v>667</v>
      </c>
      <c r="L331">
        <v>1348</v>
      </c>
      <c r="N331">
        <v>1009</v>
      </c>
      <c r="O331" t="s">
        <v>538</v>
      </c>
      <c r="P331" t="s">
        <v>538</v>
      </c>
      <c r="Q331">
        <v>1000</v>
      </c>
      <c r="X331">
        <v>2.9999999999999997E-4</v>
      </c>
      <c r="Y331">
        <v>1219.68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 t="s">
        <v>62</v>
      </c>
      <c r="AG331">
        <v>2.9999999999999997E-4</v>
      </c>
      <c r="AH331">
        <v>2</v>
      </c>
      <c r="AI331">
        <v>55929504</v>
      </c>
      <c r="AJ331">
        <v>275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ROW(Source!A139)</f>
        <v>139</v>
      </c>
      <c r="B332">
        <v>55929505</v>
      </c>
      <c r="C332">
        <v>55929468</v>
      </c>
      <c r="D332">
        <v>55461230</v>
      </c>
      <c r="E332">
        <v>1</v>
      </c>
      <c r="F332">
        <v>1</v>
      </c>
      <c r="G332">
        <v>1081</v>
      </c>
      <c r="H332">
        <v>3</v>
      </c>
      <c r="I332" t="s">
        <v>668</v>
      </c>
      <c r="J332" t="s">
        <v>669</v>
      </c>
      <c r="K332" t="s">
        <v>670</v>
      </c>
      <c r="L332">
        <v>1346</v>
      </c>
      <c r="N332">
        <v>1009</v>
      </c>
      <c r="O332" t="s">
        <v>175</v>
      </c>
      <c r="P332" t="s">
        <v>175</v>
      </c>
      <c r="Q332">
        <v>1</v>
      </c>
      <c r="X332">
        <v>0.03</v>
      </c>
      <c r="Y332">
        <v>15.11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62</v>
      </c>
      <c r="AG332">
        <v>0.03</v>
      </c>
      <c r="AH332">
        <v>2</v>
      </c>
      <c r="AI332">
        <v>55929505</v>
      </c>
      <c r="AJ332">
        <v>276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ROW(Source!A139)</f>
        <v>139</v>
      </c>
      <c r="B333">
        <v>55929506</v>
      </c>
      <c r="C333">
        <v>55929468</v>
      </c>
      <c r="D333">
        <v>55459400</v>
      </c>
      <c r="E333">
        <v>1</v>
      </c>
      <c r="F333">
        <v>1</v>
      </c>
      <c r="G333">
        <v>1081</v>
      </c>
      <c r="H333">
        <v>3</v>
      </c>
      <c r="I333" t="s">
        <v>671</v>
      </c>
      <c r="J333" t="s">
        <v>672</v>
      </c>
      <c r="K333" t="s">
        <v>673</v>
      </c>
      <c r="L333">
        <v>1346</v>
      </c>
      <c r="N333">
        <v>1009</v>
      </c>
      <c r="O333" t="s">
        <v>175</v>
      </c>
      <c r="P333" t="s">
        <v>175</v>
      </c>
      <c r="Q333">
        <v>1</v>
      </c>
      <c r="X333">
        <v>0.01</v>
      </c>
      <c r="Y333">
        <v>16.690000000000001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62</v>
      </c>
      <c r="AG333">
        <v>0.01</v>
      </c>
      <c r="AH333">
        <v>2</v>
      </c>
      <c r="AI333">
        <v>55929506</v>
      </c>
      <c r="AJ333">
        <v>277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ROW(Source!A139)</f>
        <v>139</v>
      </c>
      <c r="B334">
        <v>55929507</v>
      </c>
      <c r="C334">
        <v>55929468</v>
      </c>
      <c r="D334">
        <v>55459485</v>
      </c>
      <c r="E334">
        <v>1</v>
      </c>
      <c r="F334">
        <v>1</v>
      </c>
      <c r="G334">
        <v>1081</v>
      </c>
      <c r="H334">
        <v>3</v>
      </c>
      <c r="I334" t="s">
        <v>674</v>
      </c>
      <c r="J334" t="s">
        <v>675</v>
      </c>
      <c r="K334" t="s">
        <v>676</v>
      </c>
      <c r="L334">
        <v>1348</v>
      </c>
      <c r="N334">
        <v>1009</v>
      </c>
      <c r="O334" t="s">
        <v>538</v>
      </c>
      <c r="P334" t="s">
        <v>538</v>
      </c>
      <c r="Q334">
        <v>1000</v>
      </c>
      <c r="X334">
        <v>2.0000000000000002E-5</v>
      </c>
      <c r="Y334">
        <v>17722.25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62</v>
      </c>
      <c r="AG334">
        <v>2.0000000000000002E-5</v>
      </c>
      <c r="AH334">
        <v>2</v>
      </c>
      <c r="AI334">
        <v>55929507</v>
      </c>
      <c r="AJ334">
        <v>278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ROW(Source!A139)</f>
        <v>139</v>
      </c>
      <c r="B335">
        <v>55929508</v>
      </c>
      <c r="C335">
        <v>55929468</v>
      </c>
      <c r="D335">
        <v>55466000</v>
      </c>
      <c r="E335">
        <v>1</v>
      </c>
      <c r="F335">
        <v>1</v>
      </c>
      <c r="G335">
        <v>1081</v>
      </c>
      <c r="H335">
        <v>3</v>
      </c>
      <c r="I335" t="s">
        <v>677</v>
      </c>
      <c r="J335" t="s">
        <v>678</v>
      </c>
      <c r="K335" t="s">
        <v>679</v>
      </c>
      <c r="L335">
        <v>1355</v>
      </c>
      <c r="N335">
        <v>1010</v>
      </c>
      <c r="O335" t="s">
        <v>60</v>
      </c>
      <c r="P335" t="s">
        <v>60</v>
      </c>
      <c r="Q335">
        <v>100</v>
      </c>
      <c r="X335">
        <v>0.1</v>
      </c>
      <c r="Y335">
        <v>120.19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62</v>
      </c>
      <c r="AG335">
        <v>0.1</v>
      </c>
      <c r="AH335">
        <v>2</v>
      </c>
      <c r="AI335">
        <v>55929508</v>
      </c>
      <c r="AJ335">
        <v>279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ROW(Source!A139)</f>
        <v>139</v>
      </c>
      <c r="B336">
        <v>55929509</v>
      </c>
      <c r="C336">
        <v>55929468</v>
      </c>
      <c r="D336">
        <v>55459793</v>
      </c>
      <c r="E336">
        <v>1</v>
      </c>
      <c r="F336">
        <v>1</v>
      </c>
      <c r="G336">
        <v>1081</v>
      </c>
      <c r="H336">
        <v>3</v>
      </c>
      <c r="I336" t="s">
        <v>662</v>
      </c>
      <c r="J336" t="s">
        <v>663</v>
      </c>
      <c r="K336" t="s">
        <v>664</v>
      </c>
      <c r="L336">
        <v>1348</v>
      </c>
      <c r="N336">
        <v>1009</v>
      </c>
      <c r="O336" t="s">
        <v>538</v>
      </c>
      <c r="P336" t="s">
        <v>538</v>
      </c>
      <c r="Q336">
        <v>1000</v>
      </c>
      <c r="X336">
        <v>6.0000000000000002E-5</v>
      </c>
      <c r="Y336">
        <v>64123.05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62</v>
      </c>
      <c r="AG336">
        <v>6.0000000000000002E-5</v>
      </c>
      <c r="AH336">
        <v>2</v>
      </c>
      <c r="AI336">
        <v>55929509</v>
      </c>
      <c r="AJ336">
        <v>281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ROW(Source!A139)</f>
        <v>139</v>
      </c>
      <c r="B337">
        <v>55929510</v>
      </c>
      <c r="C337">
        <v>55929468</v>
      </c>
      <c r="D337">
        <v>55459801</v>
      </c>
      <c r="E337">
        <v>1</v>
      </c>
      <c r="F337">
        <v>1</v>
      </c>
      <c r="G337">
        <v>1081</v>
      </c>
      <c r="H337">
        <v>3</v>
      </c>
      <c r="I337" t="s">
        <v>680</v>
      </c>
      <c r="J337" t="s">
        <v>681</v>
      </c>
      <c r="K337" t="s">
        <v>682</v>
      </c>
      <c r="L337">
        <v>1348</v>
      </c>
      <c r="N337">
        <v>1009</v>
      </c>
      <c r="O337" t="s">
        <v>538</v>
      </c>
      <c r="P337" t="s">
        <v>538</v>
      </c>
      <c r="Q337">
        <v>1000</v>
      </c>
      <c r="X337">
        <v>1E-4</v>
      </c>
      <c r="Y337">
        <v>81241.14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62</v>
      </c>
      <c r="AG337">
        <v>1E-4</v>
      </c>
      <c r="AH337">
        <v>2</v>
      </c>
      <c r="AI337">
        <v>55929510</v>
      </c>
      <c r="AJ337">
        <v>282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ROW(Source!A139)</f>
        <v>139</v>
      </c>
      <c r="B338">
        <v>55929511</v>
      </c>
      <c r="C338">
        <v>55929468</v>
      </c>
      <c r="D338">
        <v>55482166</v>
      </c>
      <c r="E338">
        <v>1</v>
      </c>
      <c r="F338">
        <v>1</v>
      </c>
      <c r="G338">
        <v>1081</v>
      </c>
      <c r="H338">
        <v>3</v>
      </c>
      <c r="I338" t="s">
        <v>683</v>
      </c>
      <c r="J338" t="s">
        <v>684</v>
      </c>
      <c r="K338" t="s">
        <v>685</v>
      </c>
      <c r="L338">
        <v>1301</v>
      </c>
      <c r="N338">
        <v>1003</v>
      </c>
      <c r="O338" t="s">
        <v>486</v>
      </c>
      <c r="P338" t="s">
        <v>486</v>
      </c>
      <c r="Q338">
        <v>1</v>
      </c>
      <c r="X338">
        <v>5.91</v>
      </c>
      <c r="Y338">
        <v>0.69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62</v>
      </c>
      <c r="AG338">
        <v>5.91</v>
      </c>
      <c r="AH338">
        <v>2</v>
      </c>
      <c r="AI338">
        <v>55929511</v>
      </c>
      <c r="AJ338">
        <v>283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ROW(Source!A139)</f>
        <v>139</v>
      </c>
      <c r="B339">
        <v>55929512</v>
      </c>
      <c r="C339">
        <v>55929468</v>
      </c>
      <c r="D339">
        <v>55482233</v>
      </c>
      <c r="E339">
        <v>1</v>
      </c>
      <c r="F339">
        <v>1</v>
      </c>
      <c r="G339">
        <v>1081</v>
      </c>
      <c r="H339">
        <v>3</v>
      </c>
      <c r="I339" t="s">
        <v>686</v>
      </c>
      <c r="J339" t="s">
        <v>687</v>
      </c>
      <c r="K339" t="s">
        <v>688</v>
      </c>
      <c r="L339">
        <v>1346</v>
      </c>
      <c r="N339">
        <v>1009</v>
      </c>
      <c r="O339" t="s">
        <v>175</v>
      </c>
      <c r="P339" t="s">
        <v>175</v>
      </c>
      <c r="Q339">
        <v>1</v>
      </c>
      <c r="X339">
        <v>0.02</v>
      </c>
      <c r="Y339">
        <v>493.08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62</v>
      </c>
      <c r="AG339">
        <v>0.02</v>
      </c>
      <c r="AH339">
        <v>2</v>
      </c>
      <c r="AI339">
        <v>55929512</v>
      </c>
      <c r="AJ339">
        <v>284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ROW(Source!A139)</f>
        <v>139</v>
      </c>
      <c r="B340">
        <v>55929513</v>
      </c>
      <c r="C340">
        <v>55929468</v>
      </c>
      <c r="D340">
        <v>55481799</v>
      </c>
      <c r="E340">
        <v>1</v>
      </c>
      <c r="F340">
        <v>1</v>
      </c>
      <c r="G340">
        <v>1081</v>
      </c>
      <c r="H340">
        <v>3</v>
      </c>
      <c r="I340" t="s">
        <v>689</v>
      </c>
      <c r="J340" t="s">
        <v>690</v>
      </c>
      <c r="K340" t="s">
        <v>691</v>
      </c>
      <c r="L340">
        <v>1355</v>
      </c>
      <c r="N340">
        <v>1010</v>
      </c>
      <c r="O340" t="s">
        <v>60</v>
      </c>
      <c r="P340" t="s">
        <v>60</v>
      </c>
      <c r="Q340">
        <v>100</v>
      </c>
      <c r="X340">
        <v>0.04</v>
      </c>
      <c r="Y340">
        <v>413.16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 t="s">
        <v>62</v>
      </c>
      <c r="AG340">
        <v>0.04</v>
      </c>
      <c r="AH340">
        <v>2</v>
      </c>
      <c r="AI340">
        <v>55929513</v>
      </c>
      <c r="AJ340">
        <v>285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ROW(Source!A139)</f>
        <v>139</v>
      </c>
      <c r="B341">
        <v>55929514</v>
      </c>
      <c r="C341">
        <v>55929468</v>
      </c>
      <c r="D341">
        <v>55417010</v>
      </c>
      <c r="E341">
        <v>1081</v>
      </c>
      <c r="F341">
        <v>1</v>
      </c>
      <c r="G341">
        <v>1081</v>
      </c>
      <c r="H341">
        <v>3</v>
      </c>
      <c r="I341" t="s">
        <v>926</v>
      </c>
      <c r="J341" t="s">
        <v>3</v>
      </c>
      <c r="K341" t="s">
        <v>927</v>
      </c>
      <c r="L341">
        <v>1346</v>
      </c>
      <c r="N341">
        <v>1009</v>
      </c>
      <c r="O341" t="s">
        <v>175</v>
      </c>
      <c r="P341" t="s">
        <v>175</v>
      </c>
      <c r="Q341">
        <v>1</v>
      </c>
      <c r="X341">
        <v>0.3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62</v>
      </c>
      <c r="AG341">
        <v>0.3</v>
      </c>
      <c r="AH341">
        <v>3</v>
      </c>
      <c r="AI341">
        <v>-1</v>
      </c>
      <c r="AJ341" t="s">
        <v>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ROW(Source!A139)</f>
        <v>139</v>
      </c>
      <c r="B342">
        <v>55929515</v>
      </c>
      <c r="C342">
        <v>55929468</v>
      </c>
      <c r="D342">
        <v>55433410</v>
      </c>
      <c r="E342">
        <v>1081</v>
      </c>
      <c r="F342">
        <v>1</v>
      </c>
      <c r="G342">
        <v>1081</v>
      </c>
      <c r="H342">
        <v>3</v>
      </c>
      <c r="I342" t="s">
        <v>928</v>
      </c>
      <c r="J342" t="s">
        <v>3</v>
      </c>
      <c r="K342" t="s">
        <v>929</v>
      </c>
      <c r="L342">
        <v>1354</v>
      </c>
      <c r="N342">
        <v>1010</v>
      </c>
      <c r="O342" t="s">
        <v>268</v>
      </c>
      <c r="P342" t="s">
        <v>268</v>
      </c>
      <c r="Q342">
        <v>1</v>
      </c>
      <c r="X342">
        <v>10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62</v>
      </c>
      <c r="AG342">
        <v>10</v>
      </c>
      <c r="AH342">
        <v>3</v>
      </c>
      <c r="AI342">
        <v>-1</v>
      </c>
      <c r="AJ342" t="s">
        <v>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ROW(Source!A139)</f>
        <v>139</v>
      </c>
      <c r="B343">
        <v>55929516</v>
      </c>
      <c r="C343">
        <v>55929468</v>
      </c>
      <c r="D343">
        <v>55448252</v>
      </c>
      <c r="E343">
        <v>1081</v>
      </c>
      <c r="F343">
        <v>1</v>
      </c>
      <c r="G343">
        <v>1081</v>
      </c>
      <c r="H343">
        <v>3</v>
      </c>
      <c r="I343" t="s">
        <v>930</v>
      </c>
      <c r="J343" t="s">
        <v>3</v>
      </c>
      <c r="K343" t="s">
        <v>931</v>
      </c>
      <c r="L343">
        <v>1354</v>
      </c>
      <c r="N343">
        <v>1010</v>
      </c>
      <c r="O343" t="s">
        <v>268</v>
      </c>
      <c r="P343" t="s">
        <v>268</v>
      </c>
      <c r="Q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62</v>
      </c>
      <c r="AG343">
        <v>1</v>
      </c>
      <c r="AH343">
        <v>3</v>
      </c>
      <c r="AI343">
        <v>-1</v>
      </c>
      <c r="AJ343" t="s">
        <v>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ROW(Source!A139)</f>
        <v>139</v>
      </c>
      <c r="B344">
        <v>55929517</v>
      </c>
      <c r="C344">
        <v>55929468</v>
      </c>
      <c r="D344">
        <v>55424290</v>
      </c>
      <c r="E344">
        <v>1081</v>
      </c>
      <c r="F344">
        <v>1</v>
      </c>
      <c r="G344">
        <v>1081</v>
      </c>
      <c r="H344">
        <v>3</v>
      </c>
      <c r="I344" t="s">
        <v>692</v>
      </c>
      <c r="J344" t="s">
        <v>3</v>
      </c>
      <c r="K344" t="s">
        <v>693</v>
      </c>
      <c r="L344">
        <v>1348</v>
      </c>
      <c r="N344">
        <v>1009</v>
      </c>
      <c r="O344" t="s">
        <v>538</v>
      </c>
      <c r="P344" t="s">
        <v>538</v>
      </c>
      <c r="Q344">
        <v>1000</v>
      </c>
      <c r="X344">
        <v>1E-3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62</v>
      </c>
      <c r="AG344">
        <v>1E-3</v>
      </c>
      <c r="AH344">
        <v>2</v>
      </c>
      <c r="AI344">
        <v>55929517</v>
      </c>
      <c r="AJ344">
        <v>287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ROW(Source!A140)</f>
        <v>140</v>
      </c>
      <c r="B345">
        <v>55929502</v>
      </c>
      <c r="C345">
        <v>55929468</v>
      </c>
      <c r="D345">
        <v>55424304</v>
      </c>
      <c r="E345">
        <v>1081</v>
      </c>
      <c r="F345">
        <v>1</v>
      </c>
      <c r="G345">
        <v>1081</v>
      </c>
      <c r="H345">
        <v>1</v>
      </c>
      <c r="I345" t="s">
        <v>651</v>
      </c>
      <c r="J345" t="s">
        <v>3</v>
      </c>
      <c r="K345" t="s">
        <v>652</v>
      </c>
      <c r="L345">
        <v>1191</v>
      </c>
      <c r="N345">
        <v>1013</v>
      </c>
      <c r="O345" t="s">
        <v>653</v>
      </c>
      <c r="P345" t="s">
        <v>653</v>
      </c>
      <c r="Q345">
        <v>1</v>
      </c>
      <c r="X345">
        <v>9.3000000000000007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1</v>
      </c>
      <c r="AF345" t="s">
        <v>63</v>
      </c>
      <c r="AG345">
        <v>11.16</v>
      </c>
      <c r="AH345">
        <v>2</v>
      </c>
      <c r="AI345">
        <v>55929502</v>
      </c>
      <c r="AJ345">
        <v>288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ROW(Source!A140)</f>
        <v>140</v>
      </c>
      <c r="B346">
        <v>55929503</v>
      </c>
      <c r="C346">
        <v>55929468</v>
      </c>
      <c r="D346">
        <v>55489513</v>
      </c>
      <c r="E346">
        <v>1</v>
      </c>
      <c r="F346">
        <v>1</v>
      </c>
      <c r="G346">
        <v>1081</v>
      </c>
      <c r="H346">
        <v>2</v>
      </c>
      <c r="I346" t="s">
        <v>654</v>
      </c>
      <c r="J346" t="s">
        <v>655</v>
      </c>
      <c r="K346" t="s">
        <v>656</v>
      </c>
      <c r="L346">
        <v>1368</v>
      </c>
      <c r="N346">
        <v>1011</v>
      </c>
      <c r="O346" t="s">
        <v>657</v>
      </c>
      <c r="P346" t="s">
        <v>657</v>
      </c>
      <c r="Q346">
        <v>1</v>
      </c>
      <c r="X346">
        <v>0.4</v>
      </c>
      <c r="Y346">
        <v>0</v>
      </c>
      <c r="Z346">
        <v>114.83</v>
      </c>
      <c r="AA346">
        <v>12.62</v>
      </c>
      <c r="AB346">
        <v>0</v>
      </c>
      <c r="AC346">
        <v>0</v>
      </c>
      <c r="AD346">
        <v>1</v>
      </c>
      <c r="AE346">
        <v>0</v>
      </c>
      <c r="AF346" t="s">
        <v>63</v>
      </c>
      <c r="AG346">
        <v>0.48</v>
      </c>
      <c r="AH346">
        <v>2</v>
      </c>
      <c r="AI346">
        <v>55929503</v>
      </c>
      <c r="AJ346">
        <v>289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ROW(Source!A140)</f>
        <v>140</v>
      </c>
      <c r="B347">
        <v>55929504</v>
      </c>
      <c r="C347">
        <v>55929468</v>
      </c>
      <c r="D347">
        <v>55459261</v>
      </c>
      <c r="E347">
        <v>1</v>
      </c>
      <c r="F347">
        <v>1</v>
      </c>
      <c r="G347">
        <v>1081</v>
      </c>
      <c r="H347">
        <v>3</v>
      </c>
      <c r="I347" t="s">
        <v>665</v>
      </c>
      <c r="J347" t="s">
        <v>666</v>
      </c>
      <c r="K347" t="s">
        <v>667</v>
      </c>
      <c r="L347">
        <v>1348</v>
      </c>
      <c r="N347">
        <v>1009</v>
      </c>
      <c r="O347" t="s">
        <v>538</v>
      </c>
      <c r="P347" t="s">
        <v>538</v>
      </c>
      <c r="Q347">
        <v>1000</v>
      </c>
      <c r="X347">
        <v>2.9999999999999997E-4</v>
      </c>
      <c r="Y347">
        <v>1219.68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62</v>
      </c>
      <c r="AG347">
        <v>2.9999999999999997E-4</v>
      </c>
      <c r="AH347">
        <v>2</v>
      </c>
      <c r="AI347">
        <v>55929504</v>
      </c>
      <c r="AJ347">
        <v>290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ROW(Source!A140)</f>
        <v>140</v>
      </c>
      <c r="B348">
        <v>55929505</v>
      </c>
      <c r="C348">
        <v>55929468</v>
      </c>
      <c r="D348">
        <v>55461230</v>
      </c>
      <c r="E348">
        <v>1</v>
      </c>
      <c r="F348">
        <v>1</v>
      </c>
      <c r="G348">
        <v>1081</v>
      </c>
      <c r="H348">
        <v>3</v>
      </c>
      <c r="I348" t="s">
        <v>668</v>
      </c>
      <c r="J348" t="s">
        <v>669</v>
      </c>
      <c r="K348" t="s">
        <v>670</v>
      </c>
      <c r="L348">
        <v>1346</v>
      </c>
      <c r="N348">
        <v>1009</v>
      </c>
      <c r="O348" t="s">
        <v>175</v>
      </c>
      <c r="P348" t="s">
        <v>175</v>
      </c>
      <c r="Q348">
        <v>1</v>
      </c>
      <c r="X348">
        <v>0.03</v>
      </c>
      <c r="Y348">
        <v>15.11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62</v>
      </c>
      <c r="AG348">
        <v>0.03</v>
      </c>
      <c r="AH348">
        <v>2</v>
      </c>
      <c r="AI348">
        <v>55929505</v>
      </c>
      <c r="AJ348">
        <v>291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ROW(Source!A140)</f>
        <v>140</v>
      </c>
      <c r="B349">
        <v>55929506</v>
      </c>
      <c r="C349">
        <v>55929468</v>
      </c>
      <c r="D349">
        <v>55459400</v>
      </c>
      <c r="E349">
        <v>1</v>
      </c>
      <c r="F349">
        <v>1</v>
      </c>
      <c r="G349">
        <v>1081</v>
      </c>
      <c r="H349">
        <v>3</v>
      </c>
      <c r="I349" t="s">
        <v>671</v>
      </c>
      <c r="J349" t="s">
        <v>672</v>
      </c>
      <c r="K349" t="s">
        <v>673</v>
      </c>
      <c r="L349">
        <v>1346</v>
      </c>
      <c r="N349">
        <v>1009</v>
      </c>
      <c r="O349" t="s">
        <v>175</v>
      </c>
      <c r="P349" t="s">
        <v>175</v>
      </c>
      <c r="Q349">
        <v>1</v>
      </c>
      <c r="X349">
        <v>0.01</v>
      </c>
      <c r="Y349">
        <v>16.690000000000001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62</v>
      </c>
      <c r="AG349">
        <v>0.01</v>
      </c>
      <c r="AH349">
        <v>2</v>
      </c>
      <c r="AI349">
        <v>55929506</v>
      </c>
      <c r="AJ349">
        <v>292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ROW(Source!A140)</f>
        <v>140</v>
      </c>
      <c r="B350">
        <v>55929507</v>
      </c>
      <c r="C350">
        <v>55929468</v>
      </c>
      <c r="D350">
        <v>55459485</v>
      </c>
      <c r="E350">
        <v>1</v>
      </c>
      <c r="F350">
        <v>1</v>
      </c>
      <c r="G350">
        <v>1081</v>
      </c>
      <c r="H350">
        <v>3</v>
      </c>
      <c r="I350" t="s">
        <v>674</v>
      </c>
      <c r="J350" t="s">
        <v>675</v>
      </c>
      <c r="K350" t="s">
        <v>676</v>
      </c>
      <c r="L350">
        <v>1348</v>
      </c>
      <c r="N350">
        <v>1009</v>
      </c>
      <c r="O350" t="s">
        <v>538</v>
      </c>
      <c r="P350" t="s">
        <v>538</v>
      </c>
      <c r="Q350">
        <v>1000</v>
      </c>
      <c r="X350">
        <v>2.0000000000000002E-5</v>
      </c>
      <c r="Y350">
        <v>17722.25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62</v>
      </c>
      <c r="AG350">
        <v>2.0000000000000002E-5</v>
      </c>
      <c r="AH350">
        <v>2</v>
      </c>
      <c r="AI350">
        <v>55929507</v>
      </c>
      <c r="AJ350">
        <v>293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ROW(Source!A140)</f>
        <v>140</v>
      </c>
      <c r="B351">
        <v>55929508</v>
      </c>
      <c r="C351">
        <v>55929468</v>
      </c>
      <c r="D351">
        <v>55466000</v>
      </c>
      <c r="E351">
        <v>1</v>
      </c>
      <c r="F351">
        <v>1</v>
      </c>
      <c r="G351">
        <v>1081</v>
      </c>
      <c r="H351">
        <v>3</v>
      </c>
      <c r="I351" t="s">
        <v>677</v>
      </c>
      <c r="J351" t="s">
        <v>678</v>
      </c>
      <c r="K351" t="s">
        <v>679</v>
      </c>
      <c r="L351">
        <v>1355</v>
      </c>
      <c r="N351">
        <v>1010</v>
      </c>
      <c r="O351" t="s">
        <v>60</v>
      </c>
      <c r="P351" t="s">
        <v>60</v>
      </c>
      <c r="Q351">
        <v>100</v>
      </c>
      <c r="X351">
        <v>0.1</v>
      </c>
      <c r="Y351">
        <v>120.19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62</v>
      </c>
      <c r="AG351">
        <v>0.1</v>
      </c>
      <c r="AH351">
        <v>2</v>
      </c>
      <c r="AI351">
        <v>55929508</v>
      </c>
      <c r="AJ351">
        <v>294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ROW(Source!A140)</f>
        <v>140</v>
      </c>
      <c r="B352">
        <v>55929509</v>
      </c>
      <c r="C352">
        <v>55929468</v>
      </c>
      <c r="D352">
        <v>55459793</v>
      </c>
      <c r="E352">
        <v>1</v>
      </c>
      <c r="F352">
        <v>1</v>
      </c>
      <c r="G352">
        <v>1081</v>
      </c>
      <c r="H352">
        <v>3</v>
      </c>
      <c r="I352" t="s">
        <v>662</v>
      </c>
      <c r="J352" t="s">
        <v>663</v>
      </c>
      <c r="K352" t="s">
        <v>664</v>
      </c>
      <c r="L352">
        <v>1348</v>
      </c>
      <c r="N352">
        <v>1009</v>
      </c>
      <c r="O352" t="s">
        <v>538</v>
      </c>
      <c r="P352" t="s">
        <v>538</v>
      </c>
      <c r="Q352">
        <v>1000</v>
      </c>
      <c r="X352">
        <v>6.0000000000000002E-5</v>
      </c>
      <c r="Y352">
        <v>64123.05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62</v>
      </c>
      <c r="AG352">
        <v>6.0000000000000002E-5</v>
      </c>
      <c r="AH352">
        <v>2</v>
      </c>
      <c r="AI352">
        <v>55929509</v>
      </c>
      <c r="AJ352">
        <v>296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ROW(Source!A140)</f>
        <v>140</v>
      </c>
      <c r="B353">
        <v>55929510</v>
      </c>
      <c r="C353">
        <v>55929468</v>
      </c>
      <c r="D353">
        <v>55459801</v>
      </c>
      <c r="E353">
        <v>1</v>
      </c>
      <c r="F353">
        <v>1</v>
      </c>
      <c r="G353">
        <v>1081</v>
      </c>
      <c r="H353">
        <v>3</v>
      </c>
      <c r="I353" t="s">
        <v>680</v>
      </c>
      <c r="J353" t="s">
        <v>681</v>
      </c>
      <c r="K353" t="s">
        <v>682</v>
      </c>
      <c r="L353">
        <v>1348</v>
      </c>
      <c r="N353">
        <v>1009</v>
      </c>
      <c r="O353" t="s">
        <v>538</v>
      </c>
      <c r="P353" t="s">
        <v>538</v>
      </c>
      <c r="Q353">
        <v>1000</v>
      </c>
      <c r="X353">
        <v>1E-4</v>
      </c>
      <c r="Y353">
        <v>81241.14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62</v>
      </c>
      <c r="AG353">
        <v>1E-4</v>
      </c>
      <c r="AH353">
        <v>2</v>
      </c>
      <c r="AI353">
        <v>55929510</v>
      </c>
      <c r="AJ353">
        <v>297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ROW(Source!A140)</f>
        <v>140</v>
      </c>
      <c r="B354">
        <v>55929511</v>
      </c>
      <c r="C354">
        <v>55929468</v>
      </c>
      <c r="D354">
        <v>55482166</v>
      </c>
      <c r="E354">
        <v>1</v>
      </c>
      <c r="F354">
        <v>1</v>
      </c>
      <c r="G354">
        <v>1081</v>
      </c>
      <c r="H354">
        <v>3</v>
      </c>
      <c r="I354" t="s">
        <v>683</v>
      </c>
      <c r="J354" t="s">
        <v>684</v>
      </c>
      <c r="K354" t="s">
        <v>685</v>
      </c>
      <c r="L354">
        <v>1301</v>
      </c>
      <c r="N354">
        <v>1003</v>
      </c>
      <c r="O354" t="s">
        <v>486</v>
      </c>
      <c r="P354" t="s">
        <v>486</v>
      </c>
      <c r="Q354">
        <v>1</v>
      </c>
      <c r="X354">
        <v>5.91</v>
      </c>
      <c r="Y354">
        <v>0.69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62</v>
      </c>
      <c r="AG354">
        <v>5.91</v>
      </c>
      <c r="AH354">
        <v>2</v>
      </c>
      <c r="AI354">
        <v>55929511</v>
      </c>
      <c r="AJ354">
        <v>298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ROW(Source!A140)</f>
        <v>140</v>
      </c>
      <c r="B355">
        <v>55929512</v>
      </c>
      <c r="C355">
        <v>55929468</v>
      </c>
      <c r="D355">
        <v>55482233</v>
      </c>
      <c r="E355">
        <v>1</v>
      </c>
      <c r="F355">
        <v>1</v>
      </c>
      <c r="G355">
        <v>1081</v>
      </c>
      <c r="H355">
        <v>3</v>
      </c>
      <c r="I355" t="s">
        <v>686</v>
      </c>
      <c r="J355" t="s">
        <v>687</v>
      </c>
      <c r="K355" t="s">
        <v>688</v>
      </c>
      <c r="L355">
        <v>1346</v>
      </c>
      <c r="N355">
        <v>1009</v>
      </c>
      <c r="O355" t="s">
        <v>175</v>
      </c>
      <c r="P355" t="s">
        <v>175</v>
      </c>
      <c r="Q355">
        <v>1</v>
      </c>
      <c r="X355">
        <v>0.02</v>
      </c>
      <c r="Y355">
        <v>493.08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 t="s">
        <v>62</v>
      </c>
      <c r="AG355">
        <v>0.02</v>
      </c>
      <c r="AH355">
        <v>2</v>
      </c>
      <c r="AI355">
        <v>55929512</v>
      </c>
      <c r="AJ355">
        <v>299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ROW(Source!A140)</f>
        <v>140</v>
      </c>
      <c r="B356">
        <v>55929513</v>
      </c>
      <c r="C356">
        <v>55929468</v>
      </c>
      <c r="D356">
        <v>55481799</v>
      </c>
      <c r="E356">
        <v>1</v>
      </c>
      <c r="F356">
        <v>1</v>
      </c>
      <c r="G356">
        <v>1081</v>
      </c>
      <c r="H356">
        <v>3</v>
      </c>
      <c r="I356" t="s">
        <v>689</v>
      </c>
      <c r="J356" t="s">
        <v>690</v>
      </c>
      <c r="K356" t="s">
        <v>691</v>
      </c>
      <c r="L356">
        <v>1355</v>
      </c>
      <c r="N356">
        <v>1010</v>
      </c>
      <c r="O356" t="s">
        <v>60</v>
      </c>
      <c r="P356" t="s">
        <v>60</v>
      </c>
      <c r="Q356">
        <v>100</v>
      </c>
      <c r="X356">
        <v>0.04</v>
      </c>
      <c r="Y356">
        <v>413.16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62</v>
      </c>
      <c r="AG356">
        <v>0.04</v>
      </c>
      <c r="AH356">
        <v>2</v>
      </c>
      <c r="AI356">
        <v>55929513</v>
      </c>
      <c r="AJ356">
        <v>300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ROW(Source!A140)</f>
        <v>140</v>
      </c>
      <c r="B357">
        <v>55929514</v>
      </c>
      <c r="C357">
        <v>55929468</v>
      </c>
      <c r="D357">
        <v>55417010</v>
      </c>
      <c r="E357">
        <v>1081</v>
      </c>
      <c r="F357">
        <v>1</v>
      </c>
      <c r="G357">
        <v>1081</v>
      </c>
      <c r="H357">
        <v>3</v>
      </c>
      <c r="I357" t="s">
        <v>926</v>
      </c>
      <c r="J357" t="s">
        <v>3</v>
      </c>
      <c r="K357" t="s">
        <v>927</v>
      </c>
      <c r="L357">
        <v>1346</v>
      </c>
      <c r="N357">
        <v>1009</v>
      </c>
      <c r="O357" t="s">
        <v>175</v>
      </c>
      <c r="P357" t="s">
        <v>175</v>
      </c>
      <c r="Q357">
        <v>1</v>
      </c>
      <c r="X357">
        <v>0.3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62</v>
      </c>
      <c r="AG357">
        <v>0.3</v>
      </c>
      <c r="AH357">
        <v>3</v>
      </c>
      <c r="AI357">
        <v>-1</v>
      </c>
      <c r="AJ357" t="s">
        <v>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ROW(Source!A140)</f>
        <v>140</v>
      </c>
      <c r="B358">
        <v>55929515</v>
      </c>
      <c r="C358">
        <v>55929468</v>
      </c>
      <c r="D358">
        <v>55433410</v>
      </c>
      <c r="E358">
        <v>1081</v>
      </c>
      <c r="F358">
        <v>1</v>
      </c>
      <c r="G358">
        <v>1081</v>
      </c>
      <c r="H358">
        <v>3</v>
      </c>
      <c r="I358" t="s">
        <v>928</v>
      </c>
      <c r="J358" t="s">
        <v>3</v>
      </c>
      <c r="K358" t="s">
        <v>929</v>
      </c>
      <c r="L358">
        <v>1354</v>
      </c>
      <c r="N358">
        <v>1010</v>
      </c>
      <c r="O358" t="s">
        <v>268</v>
      </c>
      <c r="P358" t="s">
        <v>268</v>
      </c>
      <c r="Q358">
        <v>1</v>
      </c>
      <c r="X358">
        <v>10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62</v>
      </c>
      <c r="AG358">
        <v>10</v>
      </c>
      <c r="AH358">
        <v>3</v>
      </c>
      <c r="AI358">
        <v>-1</v>
      </c>
      <c r="AJ358" t="s">
        <v>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ROW(Source!A140)</f>
        <v>140</v>
      </c>
      <c r="B359">
        <v>55929516</v>
      </c>
      <c r="C359">
        <v>55929468</v>
      </c>
      <c r="D359">
        <v>55448252</v>
      </c>
      <c r="E359">
        <v>1081</v>
      </c>
      <c r="F359">
        <v>1</v>
      </c>
      <c r="G359">
        <v>1081</v>
      </c>
      <c r="H359">
        <v>3</v>
      </c>
      <c r="I359" t="s">
        <v>930</v>
      </c>
      <c r="J359" t="s">
        <v>3</v>
      </c>
      <c r="K359" t="s">
        <v>931</v>
      </c>
      <c r="L359">
        <v>1354</v>
      </c>
      <c r="N359">
        <v>1010</v>
      </c>
      <c r="O359" t="s">
        <v>268</v>
      </c>
      <c r="P359" t="s">
        <v>268</v>
      </c>
      <c r="Q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62</v>
      </c>
      <c r="AG359">
        <v>1</v>
      </c>
      <c r="AH359">
        <v>3</v>
      </c>
      <c r="AI359">
        <v>-1</v>
      </c>
      <c r="AJ359" t="s">
        <v>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ROW(Source!A140)</f>
        <v>140</v>
      </c>
      <c r="B360">
        <v>55929517</v>
      </c>
      <c r="C360">
        <v>55929468</v>
      </c>
      <c r="D360">
        <v>55424290</v>
      </c>
      <c r="E360">
        <v>1081</v>
      </c>
      <c r="F360">
        <v>1</v>
      </c>
      <c r="G360">
        <v>1081</v>
      </c>
      <c r="H360">
        <v>3</v>
      </c>
      <c r="I360" t="s">
        <v>692</v>
      </c>
      <c r="J360" t="s">
        <v>3</v>
      </c>
      <c r="K360" t="s">
        <v>693</v>
      </c>
      <c r="L360">
        <v>1348</v>
      </c>
      <c r="N360">
        <v>1009</v>
      </c>
      <c r="O360" t="s">
        <v>538</v>
      </c>
      <c r="P360" t="s">
        <v>538</v>
      </c>
      <c r="Q360">
        <v>1000</v>
      </c>
      <c r="X360">
        <v>1E-3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 t="s">
        <v>62</v>
      </c>
      <c r="AG360">
        <v>1E-3</v>
      </c>
      <c r="AH360">
        <v>2</v>
      </c>
      <c r="AI360">
        <v>55929517</v>
      </c>
      <c r="AJ360">
        <v>302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ROW(Source!A145)</f>
        <v>145</v>
      </c>
      <c r="B361">
        <v>55929547</v>
      </c>
      <c r="C361">
        <v>55929531</v>
      </c>
      <c r="D361">
        <v>55424304</v>
      </c>
      <c r="E361">
        <v>1081</v>
      </c>
      <c r="F361">
        <v>1</v>
      </c>
      <c r="G361">
        <v>1081</v>
      </c>
      <c r="H361">
        <v>1</v>
      </c>
      <c r="I361" t="s">
        <v>651</v>
      </c>
      <c r="J361" t="s">
        <v>3</v>
      </c>
      <c r="K361" t="s">
        <v>652</v>
      </c>
      <c r="L361">
        <v>1191</v>
      </c>
      <c r="N361">
        <v>1013</v>
      </c>
      <c r="O361" t="s">
        <v>653</v>
      </c>
      <c r="P361" t="s">
        <v>653</v>
      </c>
      <c r="Q361">
        <v>1</v>
      </c>
      <c r="X361">
        <v>5.2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1</v>
      </c>
      <c r="AF361" t="s">
        <v>63</v>
      </c>
      <c r="AG361">
        <v>6.24</v>
      </c>
      <c r="AH361">
        <v>2</v>
      </c>
      <c r="AI361">
        <v>55929547</v>
      </c>
      <c r="AJ361">
        <v>303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ROW(Source!A145)</f>
        <v>145</v>
      </c>
      <c r="B362">
        <v>55929548</v>
      </c>
      <c r="C362">
        <v>55929531</v>
      </c>
      <c r="D362">
        <v>55489513</v>
      </c>
      <c r="E362">
        <v>1</v>
      </c>
      <c r="F362">
        <v>1</v>
      </c>
      <c r="G362">
        <v>1081</v>
      </c>
      <c r="H362">
        <v>2</v>
      </c>
      <c r="I362" t="s">
        <v>654</v>
      </c>
      <c r="J362" t="s">
        <v>655</v>
      </c>
      <c r="K362" t="s">
        <v>656</v>
      </c>
      <c r="L362">
        <v>1368</v>
      </c>
      <c r="N362">
        <v>1011</v>
      </c>
      <c r="O362" t="s">
        <v>657</v>
      </c>
      <c r="P362" t="s">
        <v>657</v>
      </c>
      <c r="Q362">
        <v>1</v>
      </c>
      <c r="X362">
        <v>0.2</v>
      </c>
      <c r="Y362">
        <v>0</v>
      </c>
      <c r="Z362">
        <v>114.83</v>
      </c>
      <c r="AA362">
        <v>12.62</v>
      </c>
      <c r="AB362">
        <v>0</v>
      </c>
      <c r="AC362">
        <v>0</v>
      </c>
      <c r="AD362">
        <v>1</v>
      </c>
      <c r="AE362">
        <v>0</v>
      </c>
      <c r="AF362" t="s">
        <v>63</v>
      </c>
      <c r="AG362">
        <v>0.24</v>
      </c>
      <c r="AH362">
        <v>2</v>
      </c>
      <c r="AI362">
        <v>55929548</v>
      </c>
      <c r="AJ362">
        <v>304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ROW(Source!A145)</f>
        <v>145</v>
      </c>
      <c r="B363">
        <v>55929549</v>
      </c>
      <c r="C363">
        <v>55929531</v>
      </c>
      <c r="D363">
        <v>55459261</v>
      </c>
      <c r="E363">
        <v>1</v>
      </c>
      <c r="F363">
        <v>1</v>
      </c>
      <c r="G363">
        <v>1081</v>
      </c>
      <c r="H363">
        <v>3</v>
      </c>
      <c r="I363" t="s">
        <v>665</v>
      </c>
      <c r="J363" t="s">
        <v>666</v>
      </c>
      <c r="K363" t="s">
        <v>667</v>
      </c>
      <c r="L363">
        <v>1348</v>
      </c>
      <c r="N363">
        <v>1009</v>
      </c>
      <c r="O363" t="s">
        <v>538</v>
      </c>
      <c r="P363" t="s">
        <v>538</v>
      </c>
      <c r="Q363">
        <v>1000</v>
      </c>
      <c r="X363">
        <v>5.0000000000000001E-4</v>
      </c>
      <c r="Y363">
        <v>1219.68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62</v>
      </c>
      <c r="AG363">
        <v>5.0000000000000001E-4</v>
      </c>
      <c r="AH363">
        <v>2</v>
      </c>
      <c r="AI363">
        <v>55929549</v>
      </c>
      <c r="AJ363">
        <v>305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ROW(Source!A145)</f>
        <v>145</v>
      </c>
      <c r="B364">
        <v>55929550</v>
      </c>
      <c r="C364">
        <v>55929531</v>
      </c>
      <c r="D364">
        <v>55459172</v>
      </c>
      <c r="E364">
        <v>1</v>
      </c>
      <c r="F364">
        <v>1</v>
      </c>
      <c r="G364">
        <v>1081</v>
      </c>
      <c r="H364">
        <v>3</v>
      </c>
      <c r="I364" t="s">
        <v>773</v>
      </c>
      <c r="J364" t="s">
        <v>774</v>
      </c>
      <c r="K364" t="s">
        <v>775</v>
      </c>
      <c r="L364">
        <v>1348</v>
      </c>
      <c r="N364">
        <v>1009</v>
      </c>
      <c r="O364" t="s">
        <v>538</v>
      </c>
      <c r="P364" t="s">
        <v>538</v>
      </c>
      <c r="Q364">
        <v>1000</v>
      </c>
      <c r="X364">
        <v>6.9999999999999994E-5</v>
      </c>
      <c r="Y364">
        <v>23389.85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62</v>
      </c>
      <c r="AG364">
        <v>6.9999999999999994E-5</v>
      </c>
      <c r="AH364">
        <v>2</v>
      </c>
      <c r="AI364">
        <v>55929550</v>
      </c>
      <c r="AJ364">
        <v>306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ROW(Source!A145)</f>
        <v>145</v>
      </c>
      <c r="B365">
        <v>55929551</v>
      </c>
      <c r="C365">
        <v>55929531</v>
      </c>
      <c r="D365">
        <v>55461880</v>
      </c>
      <c r="E365">
        <v>1</v>
      </c>
      <c r="F365">
        <v>1</v>
      </c>
      <c r="G365">
        <v>1081</v>
      </c>
      <c r="H365">
        <v>3</v>
      </c>
      <c r="I365" t="s">
        <v>776</v>
      </c>
      <c r="J365" t="s">
        <v>777</v>
      </c>
      <c r="K365" t="s">
        <v>778</v>
      </c>
      <c r="L365">
        <v>1355</v>
      </c>
      <c r="N365">
        <v>1010</v>
      </c>
      <c r="O365" t="s">
        <v>60</v>
      </c>
      <c r="P365" t="s">
        <v>60</v>
      </c>
      <c r="Q365">
        <v>100</v>
      </c>
      <c r="X365">
        <v>0.12</v>
      </c>
      <c r="Y365">
        <v>10.89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62</v>
      </c>
      <c r="AG365">
        <v>0.12</v>
      </c>
      <c r="AH365">
        <v>2</v>
      </c>
      <c r="AI365">
        <v>55929551</v>
      </c>
      <c r="AJ365">
        <v>307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ROW(Source!A145)</f>
        <v>145</v>
      </c>
      <c r="B366">
        <v>55929552</v>
      </c>
      <c r="C366">
        <v>55929531</v>
      </c>
      <c r="D366">
        <v>55440766</v>
      </c>
      <c r="E366">
        <v>1081</v>
      </c>
      <c r="F366">
        <v>1</v>
      </c>
      <c r="G366">
        <v>1081</v>
      </c>
      <c r="H366">
        <v>3</v>
      </c>
      <c r="I366" t="s">
        <v>960</v>
      </c>
      <c r="J366" t="s">
        <v>3</v>
      </c>
      <c r="K366" t="s">
        <v>961</v>
      </c>
      <c r="L366">
        <v>1354</v>
      </c>
      <c r="N366">
        <v>1010</v>
      </c>
      <c r="O366" t="s">
        <v>268</v>
      </c>
      <c r="P366" t="s">
        <v>268</v>
      </c>
      <c r="Q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62</v>
      </c>
      <c r="AG366">
        <v>1</v>
      </c>
      <c r="AH366">
        <v>3</v>
      </c>
      <c r="AI366">
        <v>-1</v>
      </c>
      <c r="AJ366" t="s">
        <v>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ROW(Source!A145)</f>
        <v>145</v>
      </c>
      <c r="B367">
        <v>55929553</v>
      </c>
      <c r="C367">
        <v>55929531</v>
      </c>
      <c r="D367">
        <v>55424290</v>
      </c>
      <c r="E367">
        <v>1081</v>
      </c>
      <c r="F367">
        <v>1</v>
      </c>
      <c r="G367">
        <v>1081</v>
      </c>
      <c r="H367">
        <v>3</v>
      </c>
      <c r="I367" t="s">
        <v>692</v>
      </c>
      <c r="J367" t="s">
        <v>3</v>
      </c>
      <c r="K367" t="s">
        <v>693</v>
      </c>
      <c r="L367">
        <v>1348</v>
      </c>
      <c r="N367">
        <v>1009</v>
      </c>
      <c r="O367" t="s">
        <v>538</v>
      </c>
      <c r="P367" t="s">
        <v>538</v>
      </c>
      <c r="Q367">
        <v>1000</v>
      </c>
      <c r="X367">
        <v>0.05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62</v>
      </c>
      <c r="AG367">
        <v>0.05</v>
      </c>
      <c r="AH367">
        <v>2</v>
      </c>
      <c r="AI367">
        <v>55929553</v>
      </c>
      <c r="AJ367">
        <v>309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ROW(Source!A146)</f>
        <v>146</v>
      </c>
      <c r="B368">
        <v>55929547</v>
      </c>
      <c r="C368">
        <v>55929531</v>
      </c>
      <c r="D368">
        <v>55424304</v>
      </c>
      <c r="E368">
        <v>1081</v>
      </c>
      <c r="F368">
        <v>1</v>
      </c>
      <c r="G368">
        <v>1081</v>
      </c>
      <c r="H368">
        <v>1</v>
      </c>
      <c r="I368" t="s">
        <v>651</v>
      </c>
      <c r="J368" t="s">
        <v>3</v>
      </c>
      <c r="K368" t="s">
        <v>652</v>
      </c>
      <c r="L368">
        <v>1191</v>
      </c>
      <c r="N368">
        <v>1013</v>
      </c>
      <c r="O368" t="s">
        <v>653</v>
      </c>
      <c r="P368" t="s">
        <v>653</v>
      </c>
      <c r="Q368">
        <v>1</v>
      </c>
      <c r="X368">
        <v>5.2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</v>
      </c>
      <c r="AF368" t="s">
        <v>63</v>
      </c>
      <c r="AG368">
        <v>6.24</v>
      </c>
      <c r="AH368">
        <v>2</v>
      </c>
      <c r="AI368">
        <v>55929547</v>
      </c>
      <c r="AJ368">
        <v>310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ROW(Source!A146)</f>
        <v>146</v>
      </c>
      <c r="B369">
        <v>55929548</v>
      </c>
      <c r="C369">
        <v>55929531</v>
      </c>
      <c r="D369">
        <v>55489513</v>
      </c>
      <c r="E369">
        <v>1</v>
      </c>
      <c r="F369">
        <v>1</v>
      </c>
      <c r="G369">
        <v>1081</v>
      </c>
      <c r="H369">
        <v>2</v>
      </c>
      <c r="I369" t="s">
        <v>654</v>
      </c>
      <c r="J369" t="s">
        <v>655</v>
      </c>
      <c r="K369" t="s">
        <v>656</v>
      </c>
      <c r="L369">
        <v>1368</v>
      </c>
      <c r="N369">
        <v>1011</v>
      </c>
      <c r="O369" t="s">
        <v>657</v>
      </c>
      <c r="P369" t="s">
        <v>657</v>
      </c>
      <c r="Q369">
        <v>1</v>
      </c>
      <c r="X369">
        <v>0.2</v>
      </c>
      <c r="Y369">
        <v>0</v>
      </c>
      <c r="Z369">
        <v>114.83</v>
      </c>
      <c r="AA369">
        <v>12.62</v>
      </c>
      <c r="AB369">
        <v>0</v>
      </c>
      <c r="AC369">
        <v>0</v>
      </c>
      <c r="AD369">
        <v>1</v>
      </c>
      <c r="AE369">
        <v>0</v>
      </c>
      <c r="AF369" t="s">
        <v>63</v>
      </c>
      <c r="AG369">
        <v>0.24</v>
      </c>
      <c r="AH369">
        <v>2</v>
      </c>
      <c r="AI369">
        <v>55929548</v>
      </c>
      <c r="AJ369">
        <v>311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ROW(Source!A146)</f>
        <v>146</v>
      </c>
      <c r="B370">
        <v>55929549</v>
      </c>
      <c r="C370">
        <v>55929531</v>
      </c>
      <c r="D370">
        <v>55459261</v>
      </c>
      <c r="E370">
        <v>1</v>
      </c>
      <c r="F370">
        <v>1</v>
      </c>
      <c r="G370">
        <v>1081</v>
      </c>
      <c r="H370">
        <v>3</v>
      </c>
      <c r="I370" t="s">
        <v>665</v>
      </c>
      <c r="J370" t="s">
        <v>666</v>
      </c>
      <c r="K370" t="s">
        <v>667</v>
      </c>
      <c r="L370">
        <v>1348</v>
      </c>
      <c r="N370">
        <v>1009</v>
      </c>
      <c r="O370" t="s">
        <v>538</v>
      </c>
      <c r="P370" t="s">
        <v>538</v>
      </c>
      <c r="Q370">
        <v>1000</v>
      </c>
      <c r="X370">
        <v>5.0000000000000001E-4</v>
      </c>
      <c r="Y370">
        <v>1219.68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 t="s">
        <v>62</v>
      </c>
      <c r="AG370">
        <v>5.0000000000000001E-4</v>
      </c>
      <c r="AH370">
        <v>2</v>
      </c>
      <c r="AI370">
        <v>55929549</v>
      </c>
      <c r="AJ370">
        <v>312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ROW(Source!A146)</f>
        <v>146</v>
      </c>
      <c r="B371">
        <v>55929550</v>
      </c>
      <c r="C371">
        <v>55929531</v>
      </c>
      <c r="D371">
        <v>55459172</v>
      </c>
      <c r="E371">
        <v>1</v>
      </c>
      <c r="F371">
        <v>1</v>
      </c>
      <c r="G371">
        <v>1081</v>
      </c>
      <c r="H371">
        <v>3</v>
      </c>
      <c r="I371" t="s">
        <v>773</v>
      </c>
      <c r="J371" t="s">
        <v>774</v>
      </c>
      <c r="K371" t="s">
        <v>775</v>
      </c>
      <c r="L371">
        <v>1348</v>
      </c>
      <c r="N371">
        <v>1009</v>
      </c>
      <c r="O371" t="s">
        <v>538</v>
      </c>
      <c r="P371" t="s">
        <v>538</v>
      </c>
      <c r="Q371">
        <v>1000</v>
      </c>
      <c r="X371">
        <v>6.9999999999999994E-5</v>
      </c>
      <c r="Y371">
        <v>23389.85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 t="s">
        <v>62</v>
      </c>
      <c r="AG371">
        <v>6.9999999999999994E-5</v>
      </c>
      <c r="AH371">
        <v>2</v>
      </c>
      <c r="AI371">
        <v>55929550</v>
      </c>
      <c r="AJ371">
        <v>313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ROW(Source!A146)</f>
        <v>146</v>
      </c>
      <c r="B372">
        <v>55929551</v>
      </c>
      <c r="C372">
        <v>55929531</v>
      </c>
      <c r="D372">
        <v>55461880</v>
      </c>
      <c r="E372">
        <v>1</v>
      </c>
      <c r="F372">
        <v>1</v>
      </c>
      <c r="G372">
        <v>1081</v>
      </c>
      <c r="H372">
        <v>3</v>
      </c>
      <c r="I372" t="s">
        <v>776</v>
      </c>
      <c r="J372" t="s">
        <v>777</v>
      </c>
      <c r="K372" t="s">
        <v>778</v>
      </c>
      <c r="L372">
        <v>1355</v>
      </c>
      <c r="N372">
        <v>1010</v>
      </c>
      <c r="O372" t="s">
        <v>60</v>
      </c>
      <c r="P372" t="s">
        <v>60</v>
      </c>
      <c r="Q372">
        <v>100</v>
      </c>
      <c r="X372">
        <v>0.12</v>
      </c>
      <c r="Y372">
        <v>10.89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62</v>
      </c>
      <c r="AG372">
        <v>0.12</v>
      </c>
      <c r="AH372">
        <v>2</v>
      </c>
      <c r="AI372">
        <v>55929551</v>
      </c>
      <c r="AJ372">
        <v>314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ROW(Source!A146)</f>
        <v>146</v>
      </c>
      <c r="B373">
        <v>55929552</v>
      </c>
      <c r="C373">
        <v>55929531</v>
      </c>
      <c r="D373">
        <v>55440766</v>
      </c>
      <c r="E373">
        <v>1081</v>
      </c>
      <c r="F373">
        <v>1</v>
      </c>
      <c r="G373">
        <v>1081</v>
      </c>
      <c r="H373">
        <v>3</v>
      </c>
      <c r="I373" t="s">
        <v>960</v>
      </c>
      <c r="J373" t="s">
        <v>3</v>
      </c>
      <c r="K373" t="s">
        <v>961</v>
      </c>
      <c r="L373">
        <v>1354</v>
      </c>
      <c r="N373">
        <v>1010</v>
      </c>
      <c r="O373" t="s">
        <v>268</v>
      </c>
      <c r="P373" t="s">
        <v>268</v>
      </c>
      <c r="Q373">
        <v>1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t="s">
        <v>62</v>
      </c>
      <c r="AG373">
        <v>1</v>
      </c>
      <c r="AH373">
        <v>3</v>
      </c>
      <c r="AI373">
        <v>-1</v>
      </c>
      <c r="AJ373" t="s">
        <v>3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ROW(Source!A146)</f>
        <v>146</v>
      </c>
      <c r="B374">
        <v>55929553</v>
      </c>
      <c r="C374">
        <v>55929531</v>
      </c>
      <c r="D374">
        <v>55424290</v>
      </c>
      <c r="E374">
        <v>1081</v>
      </c>
      <c r="F374">
        <v>1</v>
      </c>
      <c r="G374">
        <v>1081</v>
      </c>
      <c r="H374">
        <v>3</v>
      </c>
      <c r="I374" t="s">
        <v>692</v>
      </c>
      <c r="J374" t="s">
        <v>3</v>
      </c>
      <c r="K374" t="s">
        <v>693</v>
      </c>
      <c r="L374">
        <v>1348</v>
      </c>
      <c r="N374">
        <v>1009</v>
      </c>
      <c r="O374" t="s">
        <v>538</v>
      </c>
      <c r="P374" t="s">
        <v>538</v>
      </c>
      <c r="Q374">
        <v>1000</v>
      </c>
      <c r="X374">
        <v>0.05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62</v>
      </c>
      <c r="AG374">
        <v>0.05</v>
      </c>
      <c r="AH374">
        <v>2</v>
      </c>
      <c r="AI374">
        <v>55929553</v>
      </c>
      <c r="AJ374">
        <v>316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ROW(Source!A149)</f>
        <v>149</v>
      </c>
      <c r="B375">
        <v>55929572</v>
      </c>
      <c r="C375">
        <v>55929564</v>
      </c>
      <c r="D375">
        <v>55424304</v>
      </c>
      <c r="E375">
        <v>1081</v>
      </c>
      <c r="F375">
        <v>1</v>
      </c>
      <c r="G375">
        <v>1081</v>
      </c>
      <c r="H375">
        <v>1</v>
      </c>
      <c r="I375" t="s">
        <v>651</v>
      </c>
      <c r="J375" t="s">
        <v>3</v>
      </c>
      <c r="K375" t="s">
        <v>652</v>
      </c>
      <c r="L375">
        <v>1191</v>
      </c>
      <c r="N375">
        <v>1013</v>
      </c>
      <c r="O375" t="s">
        <v>653</v>
      </c>
      <c r="P375" t="s">
        <v>653</v>
      </c>
      <c r="Q375">
        <v>1</v>
      </c>
      <c r="X375">
        <v>1.03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1</v>
      </c>
      <c r="AF375" t="s">
        <v>63</v>
      </c>
      <c r="AG375">
        <v>1.236</v>
      </c>
      <c r="AH375">
        <v>2</v>
      </c>
      <c r="AI375">
        <v>55929572</v>
      </c>
      <c r="AJ375">
        <v>317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ROW(Source!A149)</f>
        <v>149</v>
      </c>
      <c r="B376">
        <v>55929573</v>
      </c>
      <c r="C376">
        <v>55929564</v>
      </c>
      <c r="D376">
        <v>55490209</v>
      </c>
      <c r="E376">
        <v>1</v>
      </c>
      <c r="F376">
        <v>1</v>
      </c>
      <c r="G376">
        <v>1081</v>
      </c>
      <c r="H376">
        <v>2</v>
      </c>
      <c r="I376" t="s">
        <v>694</v>
      </c>
      <c r="J376" t="s">
        <v>695</v>
      </c>
      <c r="K376" t="s">
        <v>696</v>
      </c>
      <c r="L376">
        <v>1368</v>
      </c>
      <c r="N376">
        <v>1011</v>
      </c>
      <c r="O376" t="s">
        <v>657</v>
      </c>
      <c r="P376" t="s">
        <v>657</v>
      </c>
      <c r="Q376">
        <v>1</v>
      </c>
      <c r="X376">
        <v>6.0000000000000001E-3</v>
      </c>
      <c r="Y376">
        <v>0</v>
      </c>
      <c r="Z376">
        <v>83.1</v>
      </c>
      <c r="AA376">
        <v>12.62</v>
      </c>
      <c r="AB376">
        <v>0</v>
      </c>
      <c r="AC376">
        <v>0</v>
      </c>
      <c r="AD376">
        <v>1</v>
      </c>
      <c r="AE376">
        <v>0</v>
      </c>
      <c r="AF376" t="s">
        <v>63</v>
      </c>
      <c r="AG376">
        <v>7.1999999999999998E-3</v>
      </c>
      <c r="AH376">
        <v>2</v>
      </c>
      <c r="AI376">
        <v>55929573</v>
      </c>
      <c r="AJ376">
        <v>318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ROW(Source!A149)</f>
        <v>149</v>
      </c>
      <c r="B377">
        <v>55929574</v>
      </c>
      <c r="C377">
        <v>55929564</v>
      </c>
      <c r="D377">
        <v>55440939</v>
      </c>
      <c r="E377">
        <v>1081</v>
      </c>
      <c r="F377">
        <v>1</v>
      </c>
      <c r="G377">
        <v>1081</v>
      </c>
      <c r="H377">
        <v>3</v>
      </c>
      <c r="I377" t="s">
        <v>932</v>
      </c>
      <c r="J377" t="s">
        <v>3</v>
      </c>
      <c r="K377" t="s">
        <v>933</v>
      </c>
      <c r="L377">
        <v>1354</v>
      </c>
      <c r="N377">
        <v>1010</v>
      </c>
      <c r="O377" t="s">
        <v>268</v>
      </c>
      <c r="P377" t="s">
        <v>268</v>
      </c>
      <c r="Q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62</v>
      </c>
      <c r="AG377">
        <v>1</v>
      </c>
      <c r="AH377">
        <v>3</v>
      </c>
      <c r="AI377">
        <v>-1</v>
      </c>
      <c r="AJ377" t="s">
        <v>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ROW(Source!A150)</f>
        <v>150</v>
      </c>
      <c r="B378">
        <v>55929572</v>
      </c>
      <c r="C378">
        <v>55929564</v>
      </c>
      <c r="D378">
        <v>55424304</v>
      </c>
      <c r="E378">
        <v>1081</v>
      </c>
      <c r="F378">
        <v>1</v>
      </c>
      <c r="G378">
        <v>1081</v>
      </c>
      <c r="H378">
        <v>1</v>
      </c>
      <c r="I378" t="s">
        <v>651</v>
      </c>
      <c r="J378" t="s">
        <v>3</v>
      </c>
      <c r="K378" t="s">
        <v>652</v>
      </c>
      <c r="L378">
        <v>1191</v>
      </c>
      <c r="N378">
        <v>1013</v>
      </c>
      <c r="O378" t="s">
        <v>653</v>
      </c>
      <c r="P378" t="s">
        <v>653</v>
      </c>
      <c r="Q378">
        <v>1</v>
      </c>
      <c r="X378">
        <v>1.03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1</v>
      </c>
      <c r="AF378" t="s">
        <v>63</v>
      </c>
      <c r="AG378">
        <v>1.236</v>
      </c>
      <c r="AH378">
        <v>2</v>
      </c>
      <c r="AI378">
        <v>55929572</v>
      </c>
      <c r="AJ378">
        <v>320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ROW(Source!A150)</f>
        <v>150</v>
      </c>
      <c r="B379">
        <v>55929573</v>
      </c>
      <c r="C379">
        <v>55929564</v>
      </c>
      <c r="D379">
        <v>55490209</v>
      </c>
      <c r="E379">
        <v>1</v>
      </c>
      <c r="F379">
        <v>1</v>
      </c>
      <c r="G379">
        <v>1081</v>
      </c>
      <c r="H379">
        <v>2</v>
      </c>
      <c r="I379" t="s">
        <v>694</v>
      </c>
      <c r="J379" t="s">
        <v>695</v>
      </c>
      <c r="K379" t="s">
        <v>696</v>
      </c>
      <c r="L379">
        <v>1368</v>
      </c>
      <c r="N379">
        <v>1011</v>
      </c>
      <c r="O379" t="s">
        <v>657</v>
      </c>
      <c r="P379" t="s">
        <v>657</v>
      </c>
      <c r="Q379">
        <v>1</v>
      </c>
      <c r="X379">
        <v>6.0000000000000001E-3</v>
      </c>
      <c r="Y379">
        <v>0</v>
      </c>
      <c r="Z379">
        <v>83.1</v>
      </c>
      <c r="AA379">
        <v>12.62</v>
      </c>
      <c r="AB379">
        <v>0</v>
      </c>
      <c r="AC379">
        <v>0</v>
      </c>
      <c r="AD379">
        <v>1</v>
      </c>
      <c r="AE379">
        <v>0</v>
      </c>
      <c r="AF379" t="s">
        <v>63</v>
      </c>
      <c r="AG379">
        <v>7.1999999999999998E-3</v>
      </c>
      <c r="AH379">
        <v>2</v>
      </c>
      <c r="AI379">
        <v>55929573</v>
      </c>
      <c r="AJ379">
        <v>321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ROW(Source!A150)</f>
        <v>150</v>
      </c>
      <c r="B380">
        <v>55929574</v>
      </c>
      <c r="C380">
        <v>55929564</v>
      </c>
      <c r="D380">
        <v>55440939</v>
      </c>
      <c r="E380">
        <v>1081</v>
      </c>
      <c r="F380">
        <v>1</v>
      </c>
      <c r="G380">
        <v>1081</v>
      </c>
      <c r="H380">
        <v>3</v>
      </c>
      <c r="I380" t="s">
        <v>932</v>
      </c>
      <c r="J380" t="s">
        <v>3</v>
      </c>
      <c r="K380" t="s">
        <v>933</v>
      </c>
      <c r="L380">
        <v>1354</v>
      </c>
      <c r="N380">
        <v>1010</v>
      </c>
      <c r="O380" t="s">
        <v>268</v>
      </c>
      <c r="P380" t="s">
        <v>268</v>
      </c>
      <c r="Q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 t="s">
        <v>62</v>
      </c>
      <c r="AG380">
        <v>1</v>
      </c>
      <c r="AH380">
        <v>3</v>
      </c>
      <c r="AI380">
        <v>-1</v>
      </c>
      <c r="AJ380" t="s">
        <v>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ROW(Source!A153)</f>
        <v>153</v>
      </c>
      <c r="B381">
        <v>55929773</v>
      </c>
      <c r="C381">
        <v>55929772</v>
      </c>
      <c r="D381">
        <v>55424304</v>
      </c>
      <c r="E381">
        <v>1081</v>
      </c>
      <c r="F381">
        <v>1</v>
      </c>
      <c r="G381">
        <v>1081</v>
      </c>
      <c r="H381">
        <v>1</v>
      </c>
      <c r="I381" t="s">
        <v>651</v>
      </c>
      <c r="J381" t="s">
        <v>3</v>
      </c>
      <c r="K381" t="s">
        <v>652</v>
      </c>
      <c r="L381">
        <v>1191</v>
      </c>
      <c r="N381">
        <v>1013</v>
      </c>
      <c r="O381" t="s">
        <v>653</v>
      </c>
      <c r="P381" t="s">
        <v>653</v>
      </c>
      <c r="Q381">
        <v>1</v>
      </c>
      <c r="X381">
        <v>1.87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1</v>
      </c>
      <c r="AF381" t="s">
        <v>63</v>
      </c>
      <c r="AG381">
        <v>2.2440000000000002</v>
      </c>
      <c r="AH381">
        <v>2</v>
      </c>
      <c r="AI381">
        <v>55929773</v>
      </c>
      <c r="AJ381">
        <v>323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ROW(Source!A153)</f>
        <v>153</v>
      </c>
      <c r="B382">
        <v>55929774</v>
      </c>
      <c r="C382">
        <v>55929772</v>
      </c>
      <c r="D382">
        <v>55490167</v>
      </c>
      <c r="E382">
        <v>1</v>
      </c>
      <c r="F382">
        <v>1</v>
      </c>
      <c r="G382">
        <v>1081</v>
      </c>
      <c r="H382">
        <v>2</v>
      </c>
      <c r="I382" t="s">
        <v>697</v>
      </c>
      <c r="J382" t="s">
        <v>698</v>
      </c>
      <c r="K382" t="s">
        <v>699</v>
      </c>
      <c r="L382">
        <v>1368</v>
      </c>
      <c r="N382">
        <v>1011</v>
      </c>
      <c r="O382" t="s">
        <v>657</v>
      </c>
      <c r="P382" t="s">
        <v>657</v>
      </c>
      <c r="Q382">
        <v>1</v>
      </c>
      <c r="X382">
        <v>0.11</v>
      </c>
      <c r="Y382">
        <v>0</v>
      </c>
      <c r="Z382">
        <v>7.44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63</v>
      </c>
      <c r="AG382">
        <v>0.13200000000000001</v>
      </c>
      <c r="AH382">
        <v>2</v>
      </c>
      <c r="AI382">
        <v>55929774</v>
      </c>
      <c r="AJ382">
        <v>324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ROW(Source!A153)</f>
        <v>153</v>
      </c>
      <c r="B383">
        <v>55929775</v>
      </c>
      <c r="C383">
        <v>55929772</v>
      </c>
      <c r="D383">
        <v>55490168</v>
      </c>
      <c r="E383">
        <v>1</v>
      </c>
      <c r="F383">
        <v>1</v>
      </c>
      <c r="G383">
        <v>1081</v>
      </c>
      <c r="H383">
        <v>2</v>
      </c>
      <c r="I383" t="s">
        <v>700</v>
      </c>
      <c r="J383" t="s">
        <v>701</v>
      </c>
      <c r="K383" t="s">
        <v>702</v>
      </c>
      <c r="L383">
        <v>1368</v>
      </c>
      <c r="N383">
        <v>1011</v>
      </c>
      <c r="O383" t="s">
        <v>657</v>
      </c>
      <c r="P383" t="s">
        <v>657</v>
      </c>
      <c r="Q383">
        <v>1</v>
      </c>
      <c r="X383">
        <v>0.18</v>
      </c>
      <c r="Y383">
        <v>0</v>
      </c>
      <c r="Z383">
        <v>8.84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63</v>
      </c>
      <c r="AG383">
        <v>0.216</v>
      </c>
      <c r="AH383">
        <v>2</v>
      </c>
      <c r="AI383">
        <v>55929775</v>
      </c>
      <c r="AJ383">
        <v>325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ROW(Source!A153)</f>
        <v>153</v>
      </c>
      <c r="B384">
        <v>55929776</v>
      </c>
      <c r="C384">
        <v>55929772</v>
      </c>
      <c r="D384">
        <v>55459882</v>
      </c>
      <c r="E384">
        <v>1</v>
      </c>
      <c r="F384">
        <v>1</v>
      </c>
      <c r="G384">
        <v>1081</v>
      </c>
      <c r="H384">
        <v>3</v>
      </c>
      <c r="I384" t="s">
        <v>703</v>
      </c>
      <c r="J384" t="s">
        <v>704</v>
      </c>
      <c r="K384" t="s">
        <v>705</v>
      </c>
      <c r="L384">
        <v>1346</v>
      </c>
      <c r="N384">
        <v>1009</v>
      </c>
      <c r="O384" t="s">
        <v>175</v>
      </c>
      <c r="P384" t="s">
        <v>175</v>
      </c>
      <c r="Q384">
        <v>1</v>
      </c>
      <c r="X384">
        <v>2.7E-2</v>
      </c>
      <c r="Y384">
        <v>26.88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62</v>
      </c>
      <c r="AG384">
        <v>2.7E-2</v>
      </c>
      <c r="AH384">
        <v>2</v>
      </c>
      <c r="AI384">
        <v>55929776</v>
      </c>
      <c r="AJ384">
        <v>326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ROW(Source!A153)</f>
        <v>153</v>
      </c>
      <c r="B385">
        <v>55929777</v>
      </c>
      <c r="C385">
        <v>55929772</v>
      </c>
      <c r="D385">
        <v>55459234</v>
      </c>
      <c r="E385">
        <v>1</v>
      </c>
      <c r="F385">
        <v>1</v>
      </c>
      <c r="G385">
        <v>1081</v>
      </c>
      <c r="H385">
        <v>3</v>
      </c>
      <c r="I385" t="s">
        <v>706</v>
      </c>
      <c r="J385" t="s">
        <v>707</v>
      </c>
      <c r="K385" t="s">
        <v>708</v>
      </c>
      <c r="L385">
        <v>1346</v>
      </c>
      <c r="N385">
        <v>1009</v>
      </c>
      <c r="O385" t="s">
        <v>175</v>
      </c>
      <c r="P385" t="s">
        <v>175</v>
      </c>
      <c r="Q385">
        <v>1</v>
      </c>
      <c r="X385">
        <v>5.0000000000000001E-3</v>
      </c>
      <c r="Y385">
        <v>1.61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 t="s">
        <v>62</v>
      </c>
      <c r="AG385">
        <v>5.0000000000000001E-3</v>
      </c>
      <c r="AH385">
        <v>2</v>
      </c>
      <c r="AI385">
        <v>55929777</v>
      </c>
      <c r="AJ385">
        <v>327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ROW(Source!A153)</f>
        <v>153</v>
      </c>
      <c r="B386">
        <v>55929778</v>
      </c>
      <c r="C386">
        <v>55929772</v>
      </c>
      <c r="D386">
        <v>55462052</v>
      </c>
      <c r="E386">
        <v>1</v>
      </c>
      <c r="F386">
        <v>1</v>
      </c>
      <c r="G386">
        <v>1081</v>
      </c>
      <c r="H386">
        <v>3</v>
      </c>
      <c r="I386" t="s">
        <v>709</v>
      </c>
      <c r="J386" t="s">
        <v>710</v>
      </c>
      <c r="K386" t="s">
        <v>711</v>
      </c>
      <c r="L386">
        <v>1354</v>
      </c>
      <c r="N386">
        <v>1010</v>
      </c>
      <c r="O386" t="s">
        <v>268</v>
      </c>
      <c r="P386" t="s">
        <v>268</v>
      </c>
      <c r="Q386">
        <v>1</v>
      </c>
      <c r="X386">
        <v>4</v>
      </c>
      <c r="Y386">
        <v>0.16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 t="s">
        <v>62</v>
      </c>
      <c r="AG386">
        <v>4</v>
      </c>
      <c r="AH386">
        <v>2</v>
      </c>
      <c r="AI386">
        <v>55929778</v>
      </c>
      <c r="AJ386">
        <v>328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ROW(Source!A153)</f>
        <v>153</v>
      </c>
      <c r="B387">
        <v>55929779</v>
      </c>
      <c r="C387">
        <v>55929772</v>
      </c>
      <c r="D387">
        <v>55448251</v>
      </c>
      <c r="E387">
        <v>1081</v>
      </c>
      <c r="F387">
        <v>1</v>
      </c>
      <c r="G387">
        <v>1081</v>
      </c>
      <c r="H387">
        <v>3</v>
      </c>
      <c r="I387" t="s">
        <v>934</v>
      </c>
      <c r="J387" t="s">
        <v>3</v>
      </c>
      <c r="K387" t="s">
        <v>935</v>
      </c>
      <c r="L387">
        <v>1391</v>
      </c>
      <c r="N387">
        <v>1013</v>
      </c>
      <c r="O387" t="s">
        <v>342</v>
      </c>
      <c r="P387" t="s">
        <v>342</v>
      </c>
      <c r="Q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 t="s">
        <v>62</v>
      </c>
      <c r="AG387">
        <v>1</v>
      </c>
      <c r="AH387">
        <v>3</v>
      </c>
      <c r="AI387">
        <v>-1</v>
      </c>
      <c r="AJ387" t="s">
        <v>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ROW(Source!A154)</f>
        <v>154</v>
      </c>
      <c r="B388">
        <v>55929773</v>
      </c>
      <c r="C388">
        <v>55929772</v>
      </c>
      <c r="D388">
        <v>55424304</v>
      </c>
      <c r="E388">
        <v>1081</v>
      </c>
      <c r="F388">
        <v>1</v>
      </c>
      <c r="G388">
        <v>1081</v>
      </c>
      <c r="H388">
        <v>1</v>
      </c>
      <c r="I388" t="s">
        <v>651</v>
      </c>
      <c r="J388" t="s">
        <v>3</v>
      </c>
      <c r="K388" t="s">
        <v>652</v>
      </c>
      <c r="L388">
        <v>1191</v>
      </c>
      <c r="N388">
        <v>1013</v>
      </c>
      <c r="O388" t="s">
        <v>653</v>
      </c>
      <c r="P388" t="s">
        <v>653</v>
      </c>
      <c r="Q388">
        <v>1</v>
      </c>
      <c r="X388">
        <v>1.87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1</v>
      </c>
      <c r="AF388" t="s">
        <v>63</v>
      </c>
      <c r="AG388">
        <v>2.2440000000000002</v>
      </c>
      <c r="AH388">
        <v>2</v>
      </c>
      <c r="AI388">
        <v>55929773</v>
      </c>
      <c r="AJ388">
        <v>330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ROW(Source!A154)</f>
        <v>154</v>
      </c>
      <c r="B389">
        <v>55929774</v>
      </c>
      <c r="C389">
        <v>55929772</v>
      </c>
      <c r="D389">
        <v>55490167</v>
      </c>
      <c r="E389">
        <v>1</v>
      </c>
      <c r="F389">
        <v>1</v>
      </c>
      <c r="G389">
        <v>1081</v>
      </c>
      <c r="H389">
        <v>2</v>
      </c>
      <c r="I389" t="s">
        <v>697</v>
      </c>
      <c r="J389" t="s">
        <v>698</v>
      </c>
      <c r="K389" t="s">
        <v>699</v>
      </c>
      <c r="L389">
        <v>1368</v>
      </c>
      <c r="N389">
        <v>1011</v>
      </c>
      <c r="O389" t="s">
        <v>657</v>
      </c>
      <c r="P389" t="s">
        <v>657</v>
      </c>
      <c r="Q389">
        <v>1</v>
      </c>
      <c r="X389">
        <v>0.11</v>
      </c>
      <c r="Y389">
        <v>0</v>
      </c>
      <c r="Z389">
        <v>7.44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63</v>
      </c>
      <c r="AG389">
        <v>0.13200000000000001</v>
      </c>
      <c r="AH389">
        <v>2</v>
      </c>
      <c r="AI389">
        <v>55929774</v>
      </c>
      <c r="AJ389">
        <v>331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ROW(Source!A154)</f>
        <v>154</v>
      </c>
      <c r="B390">
        <v>55929775</v>
      </c>
      <c r="C390">
        <v>55929772</v>
      </c>
      <c r="D390">
        <v>55490168</v>
      </c>
      <c r="E390">
        <v>1</v>
      </c>
      <c r="F390">
        <v>1</v>
      </c>
      <c r="G390">
        <v>1081</v>
      </c>
      <c r="H390">
        <v>2</v>
      </c>
      <c r="I390" t="s">
        <v>700</v>
      </c>
      <c r="J390" t="s">
        <v>701</v>
      </c>
      <c r="K390" t="s">
        <v>702</v>
      </c>
      <c r="L390">
        <v>1368</v>
      </c>
      <c r="N390">
        <v>1011</v>
      </c>
      <c r="O390" t="s">
        <v>657</v>
      </c>
      <c r="P390" t="s">
        <v>657</v>
      </c>
      <c r="Q390">
        <v>1</v>
      </c>
      <c r="X390">
        <v>0.18</v>
      </c>
      <c r="Y390">
        <v>0</v>
      </c>
      <c r="Z390">
        <v>8.84</v>
      </c>
      <c r="AA390">
        <v>0</v>
      </c>
      <c r="AB390">
        <v>0</v>
      </c>
      <c r="AC390">
        <v>0</v>
      </c>
      <c r="AD390">
        <v>1</v>
      </c>
      <c r="AE390">
        <v>0</v>
      </c>
      <c r="AF390" t="s">
        <v>63</v>
      </c>
      <c r="AG390">
        <v>0.216</v>
      </c>
      <c r="AH390">
        <v>2</v>
      </c>
      <c r="AI390">
        <v>55929775</v>
      </c>
      <c r="AJ390">
        <v>332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ROW(Source!A154)</f>
        <v>154</v>
      </c>
      <c r="B391">
        <v>55929776</v>
      </c>
      <c r="C391">
        <v>55929772</v>
      </c>
      <c r="D391">
        <v>55459882</v>
      </c>
      <c r="E391">
        <v>1</v>
      </c>
      <c r="F391">
        <v>1</v>
      </c>
      <c r="G391">
        <v>1081</v>
      </c>
      <c r="H391">
        <v>3</v>
      </c>
      <c r="I391" t="s">
        <v>703</v>
      </c>
      <c r="J391" t="s">
        <v>704</v>
      </c>
      <c r="K391" t="s">
        <v>705</v>
      </c>
      <c r="L391">
        <v>1346</v>
      </c>
      <c r="N391">
        <v>1009</v>
      </c>
      <c r="O391" t="s">
        <v>175</v>
      </c>
      <c r="P391" t="s">
        <v>175</v>
      </c>
      <c r="Q391">
        <v>1</v>
      </c>
      <c r="X391">
        <v>2.7E-2</v>
      </c>
      <c r="Y391">
        <v>26.88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62</v>
      </c>
      <c r="AG391">
        <v>2.7E-2</v>
      </c>
      <c r="AH391">
        <v>2</v>
      </c>
      <c r="AI391">
        <v>55929776</v>
      </c>
      <c r="AJ391">
        <v>333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ROW(Source!A154)</f>
        <v>154</v>
      </c>
      <c r="B392">
        <v>55929777</v>
      </c>
      <c r="C392">
        <v>55929772</v>
      </c>
      <c r="D392">
        <v>55459234</v>
      </c>
      <c r="E392">
        <v>1</v>
      </c>
      <c r="F392">
        <v>1</v>
      </c>
      <c r="G392">
        <v>1081</v>
      </c>
      <c r="H392">
        <v>3</v>
      </c>
      <c r="I392" t="s">
        <v>706</v>
      </c>
      <c r="J392" t="s">
        <v>707</v>
      </c>
      <c r="K392" t="s">
        <v>708</v>
      </c>
      <c r="L392">
        <v>1346</v>
      </c>
      <c r="N392">
        <v>1009</v>
      </c>
      <c r="O392" t="s">
        <v>175</v>
      </c>
      <c r="P392" t="s">
        <v>175</v>
      </c>
      <c r="Q392">
        <v>1</v>
      </c>
      <c r="X392">
        <v>5.0000000000000001E-3</v>
      </c>
      <c r="Y392">
        <v>1.61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62</v>
      </c>
      <c r="AG392">
        <v>5.0000000000000001E-3</v>
      </c>
      <c r="AH392">
        <v>2</v>
      </c>
      <c r="AI392">
        <v>55929777</v>
      </c>
      <c r="AJ392">
        <v>334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ROW(Source!A154)</f>
        <v>154</v>
      </c>
      <c r="B393">
        <v>55929778</v>
      </c>
      <c r="C393">
        <v>55929772</v>
      </c>
      <c r="D393">
        <v>55462052</v>
      </c>
      <c r="E393">
        <v>1</v>
      </c>
      <c r="F393">
        <v>1</v>
      </c>
      <c r="G393">
        <v>1081</v>
      </c>
      <c r="H393">
        <v>3</v>
      </c>
      <c r="I393" t="s">
        <v>709</v>
      </c>
      <c r="J393" t="s">
        <v>710</v>
      </c>
      <c r="K393" t="s">
        <v>711</v>
      </c>
      <c r="L393">
        <v>1354</v>
      </c>
      <c r="N393">
        <v>1010</v>
      </c>
      <c r="O393" t="s">
        <v>268</v>
      </c>
      <c r="P393" t="s">
        <v>268</v>
      </c>
      <c r="Q393">
        <v>1</v>
      </c>
      <c r="X393">
        <v>4</v>
      </c>
      <c r="Y393">
        <v>0.16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 t="s">
        <v>62</v>
      </c>
      <c r="AG393">
        <v>4</v>
      </c>
      <c r="AH393">
        <v>2</v>
      </c>
      <c r="AI393">
        <v>55929778</v>
      </c>
      <c r="AJ393">
        <v>335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ROW(Source!A154)</f>
        <v>154</v>
      </c>
      <c r="B394">
        <v>55929779</v>
      </c>
      <c r="C394">
        <v>55929772</v>
      </c>
      <c r="D394">
        <v>55448251</v>
      </c>
      <c r="E394">
        <v>1081</v>
      </c>
      <c r="F394">
        <v>1</v>
      </c>
      <c r="G394">
        <v>1081</v>
      </c>
      <c r="H394">
        <v>3</v>
      </c>
      <c r="I394" t="s">
        <v>934</v>
      </c>
      <c r="J394" t="s">
        <v>3</v>
      </c>
      <c r="K394" t="s">
        <v>935</v>
      </c>
      <c r="L394">
        <v>1391</v>
      </c>
      <c r="N394">
        <v>1013</v>
      </c>
      <c r="O394" t="s">
        <v>342</v>
      </c>
      <c r="P394" t="s">
        <v>342</v>
      </c>
      <c r="Q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 t="s">
        <v>62</v>
      </c>
      <c r="AG394">
        <v>1</v>
      </c>
      <c r="AH394">
        <v>3</v>
      </c>
      <c r="AI394">
        <v>-1</v>
      </c>
      <c r="AJ394" t="s">
        <v>3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ROW(Source!A157)</f>
        <v>157</v>
      </c>
      <c r="B395">
        <v>55929793</v>
      </c>
      <c r="C395">
        <v>55929792</v>
      </c>
      <c r="D395">
        <v>55424304</v>
      </c>
      <c r="E395">
        <v>1081</v>
      </c>
      <c r="F395">
        <v>1</v>
      </c>
      <c r="G395">
        <v>1081</v>
      </c>
      <c r="H395">
        <v>1</v>
      </c>
      <c r="I395" t="s">
        <v>651</v>
      </c>
      <c r="J395" t="s">
        <v>3</v>
      </c>
      <c r="K395" t="s">
        <v>652</v>
      </c>
      <c r="L395">
        <v>1191</v>
      </c>
      <c r="N395">
        <v>1013</v>
      </c>
      <c r="O395" t="s">
        <v>653</v>
      </c>
      <c r="P395" t="s">
        <v>653</v>
      </c>
      <c r="Q395">
        <v>1</v>
      </c>
      <c r="X395">
        <v>0.25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 t="s">
        <v>63</v>
      </c>
      <c r="AG395">
        <v>0.3</v>
      </c>
      <c r="AH395">
        <v>2</v>
      </c>
      <c r="AI395">
        <v>55929793</v>
      </c>
      <c r="AJ395">
        <v>337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ROW(Source!A158)</f>
        <v>158</v>
      </c>
      <c r="B396">
        <v>55929793</v>
      </c>
      <c r="C396">
        <v>55929792</v>
      </c>
      <c r="D396">
        <v>55424304</v>
      </c>
      <c r="E396">
        <v>1081</v>
      </c>
      <c r="F396">
        <v>1</v>
      </c>
      <c r="G396">
        <v>1081</v>
      </c>
      <c r="H396">
        <v>1</v>
      </c>
      <c r="I396" t="s">
        <v>651</v>
      </c>
      <c r="J396" t="s">
        <v>3</v>
      </c>
      <c r="K396" t="s">
        <v>652</v>
      </c>
      <c r="L396">
        <v>1191</v>
      </c>
      <c r="N396">
        <v>1013</v>
      </c>
      <c r="O396" t="s">
        <v>653</v>
      </c>
      <c r="P396" t="s">
        <v>653</v>
      </c>
      <c r="Q396">
        <v>1</v>
      </c>
      <c r="X396">
        <v>0.25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1</v>
      </c>
      <c r="AF396" t="s">
        <v>63</v>
      </c>
      <c r="AG396">
        <v>0.3</v>
      </c>
      <c r="AH396">
        <v>2</v>
      </c>
      <c r="AI396">
        <v>55929793</v>
      </c>
      <c r="AJ396">
        <v>338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ROW(Source!A161)</f>
        <v>161</v>
      </c>
      <c r="B397">
        <v>55929796</v>
      </c>
      <c r="C397">
        <v>55929795</v>
      </c>
      <c r="D397">
        <v>55424304</v>
      </c>
      <c r="E397">
        <v>1081</v>
      </c>
      <c r="F397">
        <v>1</v>
      </c>
      <c r="G397">
        <v>1081</v>
      </c>
      <c r="H397">
        <v>1</v>
      </c>
      <c r="I397" t="s">
        <v>651</v>
      </c>
      <c r="J397" t="s">
        <v>3</v>
      </c>
      <c r="K397" t="s">
        <v>652</v>
      </c>
      <c r="L397">
        <v>1191</v>
      </c>
      <c r="N397">
        <v>1013</v>
      </c>
      <c r="O397" t="s">
        <v>653</v>
      </c>
      <c r="P397" t="s">
        <v>653</v>
      </c>
      <c r="Q397">
        <v>1</v>
      </c>
      <c r="X397">
        <v>3.1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1</v>
      </c>
      <c r="AF397" t="s">
        <v>63</v>
      </c>
      <c r="AG397">
        <v>3.7199999999999998</v>
      </c>
      <c r="AH397">
        <v>2</v>
      </c>
      <c r="AI397">
        <v>55929796</v>
      </c>
      <c r="AJ397">
        <v>339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ROW(Source!A161)</f>
        <v>161</v>
      </c>
      <c r="B398">
        <v>55929797</v>
      </c>
      <c r="C398">
        <v>55929795</v>
      </c>
      <c r="D398">
        <v>55439337</v>
      </c>
      <c r="E398">
        <v>1081</v>
      </c>
      <c r="F398">
        <v>1</v>
      </c>
      <c r="G398">
        <v>1081</v>
      </c>
      <c r="H398">
        <v>3</v>
      </c>
      <c r="I398" t="s">
        <v>958</v>
      </c>
      <c r="J398" t="s">
        <v>3</v>
      </c>
      <c r="K398" t="s">
        <v>959</v>
      </c>
      <c r="L398">
        <v>1354</v>
      </c>
      <c r="N398">
        <v>1010</v>
      </c>
      <c r="O398" t="s">
        <v>268</v>
      </c>
      <c r="P398" t="s">
        <v>268</v>
      </c>
      <c r="Q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62</v>
      </c>
      <c r="AG398">
        <v>0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ROW(Source!A162)</f>
        <v>162</v>
      </c>
      <c r="B399">
        <v>55929796</v>
      </c>
      <c r="C399">
        <v>55929795</v>
      </c>
      <c r="D399">
        <v>55424304</v>
      </c>
      <c r="E399">
        <v>1081</v>
      </c>
      <c r="F399">
        <v>1</v>
      </c>
      <c r="G399">
        <v>1081</v>
      </c>
      <c r="H399">
        <v>1</v>
      </c>
      <c r="I399" t="s">
        <v>651</v>
      </c>
      <c r="J399" t="s">
        <v>3</v>
      </c>
      <c r="K399" t="s">
        <v>652</v>
      </c>
      <c r="L399">
        <v>1191</v>
      </c>
      <c r="N399">
        <v>1013</v>
      </c>
      <c r="O399" t="s">
        <v>653</v>
      </c>
      <c r="P399" t="s">
        <v>653</v>
      </c>
      <c r="Q399">
        <v>1</v>
      </c>
      <c r="X399">
        <v>3.1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1</v>
      </c>
      <c r="AF399" t="s">
        <v>63</v>
      </c>
      <c r="AG399">
        <v>3.7199999999999998</v>
      </c>
      <c r="AH399">
        <v>2</v>
      </c>
      <c r="AI399">
        <v>55929796</v>
      </c>
      <c r="AJ399">
        <v>341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ROW(Source!A162)</f>
        <v>162</v>
      </c>
      <c r="B400">
        <v>55929797</v>
      </c>
      <c r="C400">
        <v>55929795</v>
      </c>
      <c r="D400">
        <v>55439337</v>
      </c>
      <c r="E400">
        <v>1081</v>
      </c>
      <c r="F400">
        <v>1</v>
      </c>
      <c r="G400">
        <v>1081</v>
      </c>
      <c r="H400">
        <v>3</v>
      </c>
      <c r="I400" t="s">
        <v>958</v>
      </c>
      <c r="J400" t="s">
        <v>3</v>
      </c>
      <c r="K400" t="s">
        <v>959</v>
      </c>
      <c r="L400">
        <v>1354</v>
      </c>
      <c r="N400">
        <v>1010</v>
      </c>
      <c r="O400" t="s">
        <v>268</v>
      </c>
      <c r="P400" t="s">
        <v>268</v>
      </c>
      <c r="Q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62</v>
      </c>
      <c r="AG400">
        <v>0</v>
      </c>
      <c r="AH400">
        <v>3</v>
      </c>
      <c r="AI400">
        <v>-1</v>
      </c>
      <c r="AJ400" t="s">
        <v>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ROW(Source!A165)</f>
        <v>165</v>
      </c>
      <c r="B401">
        <v>55929808</v>
      </c>
      <c r="C401">
        <v>55929806</v>
      </c>
      <c r="D401">
        <v>55424304</v>
      </c>
      <c r="E401">
        <v>1081</v>
      </c>
      <c r="F401">
        <v>1</v>
      </c>
      <c r="G401">
        <v>1081</v>
      </c>
      <c r="H401">
        <v>1</v>
      </c>
      <c r="I401" t="s">
        <v>651</v>
      </c>
      <c r="J401" t="s">
        <v>3</v>
      </c>
      <c r="K401" t="s">
        <v>652</v>
      </c>
      <c r="L401">
        <v>1191</v>
      </c>
      <c r="N401">
        <v>1013</v>
      </c>
      <c r="O401" t="s">
        <v>653</v>
      </c>
      <c r="P401" t="s">
        <v>653</v>
      </c>
      <c r="Q401">
        <v>1</v>
      </c>
      <c r="X401">
        <v>0.25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1</v>
      </c>
      <c r="AF401" t="s">
        <v>63</v>
      </c>
      <c r="AG401">
        <v>0.3</v>
      </c>
      <c r="AH401">
        <v>2</v>
      </c>
      <c r="AI401">
        <v>55929807</v>
      </c>
      <c r="AJ401">
        <v>343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ROW(Source!A166)</f>
        <v>166</v>
      </c>
      <c r="B402">
        <v>55929808</v>
      </c>
      <c r="C402">
        <v>55929806</v>
      </c>
      <c r="D402">
        <v>55424304</v>
      </c>
      <c r="E402">
        <v>1081</v>
      </c>
      <c r="F402">
        <v>1</v>
      </c>
      <c r="G402">
        <v>1081</v>
      </c>
      <c r="H402">
        <v>1</v>
      </c>
      <c r="I402" t="s">
        <v>651</v>
      </c>
      <c r="J402" t="s">
        <v>3</v>
      </c>
      <c r="K402" t="s">
        <v>652</v>
      </c>
      <c r="L402">
        <v>1191</v>
      </c>
      <c r="N402">
        <v>1013</v>
      </c>
      <c r="O402" t="s">
        <v>653</v>
      </c>
      <c r="P402" t="s">
        <v>653</v>
      </c>
      <c r="Q402">
        <v>1</v>
      </c>
      <c r="X402">
        <v>0.25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1</v>
      </c>
      <c r="AF402" t="s">
        <v>63</v>
      </c>
      <c r="AG402">
        <v>0.3</v>
      </c>
      <c r="AH402">
        <v>2</v>
      </c>
      <c r="AI402">
        <v>55929807</v>
      </c>
      <c r="AJ402">
        <v>344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ROW(Source!A169)</f>
        <v>169</v>
      </c>
      <c r="B403">
        <v>55929816</v>
      </c>
      <c r="C403">
        <v>55929810</v>
      </c>
      <c r="D403">
        <v>55424304</v>
      </c>
      <c r="E403">
        <v>1081</v>
      </c>
      <c r="F403">
        <v>1</v>
      </c>
      <c r="G403">
        <v>1081</v>
      </c>
      <c r="H403">
        <v>1</v>
      </c>
      <c r="I403" t="s">
        <v>651</v>
      </c>
      <c r="J403" t="s">
        <v>3</v>
      </c>
      <c r="K403" t="s">
        <v>652</v>
      </c>
      <c r="L403">
        <v>1191</v>
      </c>
      <c r="N403">
        <v>1013</v>
      </c>
      <c r="O403" t="s">
        <v>653</v>
      </c>
      <c r="P403" t="s">
        <v>653</v>
      </c>
      <c r="Q403">
        <v>1</v>
      </c>
      <c r="X403">
        <v>3.1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 t="s">
        <v>63</v>
      </c>
      <c r="AG403">
        <v>3.7199999999999998</v>
      </c>
      <c r="AH403">
        <v>2</v>
      </c>
      <c r="AI403">
        <v>55929816</v>
      </c>
      <c r="AJ403">
        <v>345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ROW(Source!A169)</f>
        <v>169</v>
      </c>
      <c r="B404">
        <v>55929817</v>
      </c>
      <c r="C404">
        <v>55929810</v>
      </c>
      <c r="D404">
        <v>55439337</v>
      </c>
      <c r="E404">
        <v>1081</v>
      </c>
      <c r="F404">
        <v>1</v>
      </c>
      <c r="G404">
        <v>1081</v>
      </c>
      <c r="H404">
        <v>3</v>
      </c>
      <c r="I404" t="s">
        <v>958</v>
      </c>
      <c r="J404" t="s">
        <v>3</v>
      </c>
      <c r="K404" t="s">
        <v>959</v>
      </c>
      <c r="L404">
        <v>1354</v>
      </c>
      <c r="N404">
        <v>1010</v>
      </c>
      <c r="O404" t="s">
        <v>268</v>
      </c>
      <c r="P404" t="s">
        <v>268</v>
      </c>
      <c r="Q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 t="s">
        <v>62</v>
      </c>
      <c r="AG404">
        <v>0</v>
      </c>
      <c r="AH404">
        <v>3</v>
      </c>
      <c r="AI404">
        <v>-1</v>
      </c>
      <c r="AJ404" t="s">
        <v>3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ROW(Source!A170)</f>
        <v>170</v>
      </c>
      <c r="B405">
        <v>55929816</v>
      </c>
      <c r="C405">
        <v>55929810</v>
      </c>
      <c r="D405">
        <v>55424304</v>
      </c>
      <c r="E405">
        <v>1081</v>
      </c>
      <c r="F405">
        <v>1</v>
      </c>
      <c r="G405">
        <v>1081</v>
      </c>
      <c r="H405">
        <v>1</v>
      </c>
      <c r="I405" t="s">
        <v>651</v>
      </c>
      <c r="J405" t="s">
        <v>3</v>
      </c>
      <c r="K405" t="s">
        <v>652</v>
      </c>
      <c r="L405">
        <v>1191</v>
      </c>
      <c r="N405">
        <v>1013</v>
      </c>
      <c r="O405" t="s">
        <v>653</v>
      </c>
      <c r="P405" t="s">
        <v>653</v>
      </c>
      <c r="Q405">
        <v>1</v>
      </c>
      <c r="X405">
        <v>3.1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63</v>
      </c>
      <c r="AG405">
        <v>3.7199999999999998</v>
      </c>
      <c r="AH405">
        <v>2</v>
      </c>
      <c r="AI405">
        <v>55929816</v>
      </c>
      <c r="AJ405">
        <v>347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ROW(Source!A170)</f>
        <v>170</v>
      </c>
      <c r="B406">
        <v>55929817</v>
      </c>
      <c r="C406">
        <v>55929810</v>
      </c>
      <c r="D406">
        <v>55439337</v>
      </c>
      <c r="E406">
        <v>1081</v>
      </c>
      <c r="F406">
        <v>1</v>
      </c>
      <c r="G406">
        <v>1081</v>
      </c>
      <c r="H406">
        <v>3</v>
      </c>
      <c r="I406" t="s">
        <v>958</v>
      </c>
      <c r="J406" t="s">
        <v>3</v>
      </c>
      <c r="K406" t="s">
        <v>959</v>
      </c>
      <c r="L406">
        <v>1354</v>
      </c>
      <c r="N406">
        <v>1010</v>
      </c>
      <c r="O406" t="s">
        <v>268</v>
      </c>
      <c r="P406" t="s">
        <v>268</v>
      </c>
      <c r="Q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62</v>
      </c>
      <c r="AG406">
        <v>0</v>
      </c>
      <c r="AH406">
        <v>3</v>
      </c>
      <c r="AI406">
        <v>-1</v>
      </c>
      <c r="AJ406" t="s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ROW(Source!A173)</f>
        <v>173</v>
      </c>
      <c r="B407">
        <v>55929848</v>
      </c>
      <c r="C407">
        <v>55929835</v>
      </c>
      <c r="D407">
        <v>55424304</v>
      </c>
      <c r="E407">
        <v>1081</v>
      </c>
      <c r="F407">
        <v>1</v>
      </c>
      <c r="G407">
        <v>1081</v>
      </c>
      <c r="H407">
        <v>1</v>
      </c>
      <c r="I407" t="s">
        <v>651</v>
      </c>
      <c r="J407" t="s">
        <v>3</v>
      </c>
      <c r="K407" t="s">
        <v>652</v>
      </c>
      <c r="L407">
        <v>1191</v>
      </c>
      <c r="N407">
        <v>1013</v>
      </c>
      <c r="O407" t="s">
        <v>653</v>
      </c>
      <c r="P407" t="s">
        <v>653</v>
      </c>
      <c r="Q407">
        <v>1</v>
      </c>
      <c r="X407">
        <v>13.4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1</v>
      </c>
      <c r="AF407" t="s">
        <v>63</v>
      </c>
      <c r="AG407">
        <v>16.079999999999998</v>
      </c>
      <c r="AH407">
        <v>2</v>
      </c>
      <c r="AI407">
        <v>55929848</v>
      </c>
      <c r="AJ407">
        <v>349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ROW(Source!A173)</f>
        <v>173</v>
      </c>
      <c r="B408">
        <v>55929849</v>
      </c>
      <c r="C408">
        <v>55929835</v>
      </c>
      <c r="D408">
        <v>55489513</v>
      </c>
      <c r="E408">
        <v>1</v>
      </c>
      <c r="F408">
        <v>1</v>
      </c>
      <c r="G408">
        <v>1081</v>
      </c>
      <c r="H408">
        <v>2</v>
      </c>
      <c r="I408" t="s">
        <v>654</v>
      </c>
      <c r="J408" t="s">
        <v>655</v>
      </c>
      <c r="K408" t="s">
        <v>656</v>
      </c>
      <c r="L408">
        <v>1368</v>
      </c>
      <c r="N408">
        <v>1011</v>
      </c>
      <c r="O408" t="s">
        <v>657</v>
      </c>
      <c r="P408" t="s">
        <v>657</v>
      </c>
      <c r="Q408">
        <v>1</v>
      </c>
      <c r="X408">
        <v>0.54</v>
      </c>
      <c r="Y408">
        <v>0</v>
      </c>
      <c r="Z408">
        <v>114.83</v>
      </c>
      <c r="AA408">
        <v>12.62</v>
      </c>
      <c r="AB408">
        <v>0</v>
      </c>
      <c r="AC408">
        <v>0</v>
      </c>
      <c r="AD408">
        <v>1</v>
      </c>
      <c r="AE408">
        <v>0</v>
      </c>
      <c r="AF408" t="s">
        <v>63</v>
      </c>
      <c r="AG408">
        <v>0.64800000000000002</v>
      </c>
      <c r="AH408">
        <v>2</v>
      </c>
      <c r="AI408">
        <v>55929849</v>
      </c>
      <c r="AJ408">
        <v>350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ROW(Source!A173)</f>
        <v>173</v>
      </c>
      <c r="B409">
        <v>55929850</v>
      </c>
      <c r="C409">
        <v>55929835</v>
      </c>
      <c r="D409">
        <v>55489525</v>
      </c>
      <c r="E409">
        <v>1</v>
      </c>
      <c r="F409">
        <v>1</v>
      </c>
      <c r="G409">
        <v>1081</v>
      </c>
      <c r="H409">
        <v>2</v>
      </c>
      <c r="I409" t="s">
        <v>712</v>
      </c>
      <c r="J409" t="s">
        <v>713</v>
      </c>
      <c r="K409" t="s">
        <v>714</v>
      </c>
      <c r="L409">
        <v>1368</v>
      </c>
      <c r="N409">
        <v>1011</v>
      </c>
      <c r="O409" t="s">
        <v>657</v>
      </c>
      <c r="P409" t="s">
        <v>657</v>
      </c>
      <c r="Q409">
        <v>1</v>
      </c>
      <c r="X409">
        <v>1.6</v>
      </c>
      <c r="Y409">
        <v>0</v>
      </c>
      <c r="Z409">
        <v>0.77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63</v>
      </c>
      <c r="AG409">
        <v>1.92</v>
      </c>
      <c r="AH409">
        <v>2</v>
      </c>
      <c r="AI409">
        <v>55929850</v>
      </c>
      <c r="AJ409">
        <v>351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ROW(Source!A173)</f>
        <v>173</v>
      </c>
      <c r="B410">
        <v>55929851</v>
      </c>
      <c r="C410">
        <v>55929835</v>
      </c>
      <c r="D410">
        <v>55459457</v>
      </c>
      <c r="E410">
        <v>1</v>
      </c>
      <c r="F410">
        <v>1</v>
      </c>
      <c r="G410">
        <v>1081</v>
      </c>
      <c r="H410">
        <v>3</v>
      </c>
      <c r="I410" t="s">
        <v>715</v>
      </c>
      <c r="J410" t="s">
        <v>716</v>
      </c>
      <c r="K410" t="s">
        <v>717</v>
      </c>
      <c r="L410">
        <v>1346</v>
      </c>
      <c r="N410">
        <v>1009</v>
      </c>
      <c r="O410" t="s">
        <v>175</v>
      </c>
      <c r="P410" t="s">
        <v>175</v>
      </c>
      <c r="Q410">
        <v>1</v>
      </c>
      <c r="X410">
        <v>2.5000000000000001E-2</v>
      </c>
      <c r="Y410">
        <v>23.87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62</v>
      </c>
      <c r="AG410">
        <v>2.5000000000000001E-2</v>
      </c>
      <c r="AH410">
        <v>2</v>
      </c>
      <c r="AI410">
        <v>55929851</v>
      </c>
      <c r="AJ410">
        <v>352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ROW(Source!A173)</f>
        <v>173</v>
      </c>
      <c r="B411">
        <v>55929852</v>
      </c>
      <c r="C411">
        <v>55929835</v>
      </c>
      <c r="D411">
        <v>55459641</v>
      </c>
      <c r="E411">
        <v>1</v>
      </c>
      <c r="F411">
        <v>1</v>
      </c>
      <c r="G411">
        <v>1081</v>
      </c>
      <c r="H411">
        <v>3</v>
      </c>
      <c r="I411" t="s">
        <v>718</v>
      </c>
      <c r="J411" t="s">
        <v>719</v>
      </c>
      <c r="K411" t="s">
        <v>720</v>
      </c>
      <c r="L411">
        <v>1327</v>
      </c>
      <c r="N411">
        <v>1005</v>
      </c>
      <c r="O411" t="s">
        <v>721</v>
      </c>
      <c r="P411" t="s">
        <v>721</v>
      </c>
      <c r="Q411">
        <v>1</v>
      </c>
      <c r="X411">
        <v>0.45</v>
      </c>
      <c r="Y411">
        <v>7.39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62</v>
      </c>
      <c r="AG411">
        <v>0.45</v>
      </c>
      <c r="AH411">
        <v>2</v>
      </c>
      <c r="AI411">
        <v>55929852</v>
      </c>
      <c r="AJ411">
        <v>353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ROW(Source!A173)</f>
        <v>173</v>
      </c>
      <c r="B412">
        <v>55929853</v>
      </c>
      <c r="C412">
        <v>55929835</v>
      </c>
      <c r="D412">
        <v>55448148</v>
      </c>
      <c r="E412">
        <v>1081</v>
      </c>
      <c r="F412">
        <v>1</v>
      </c>
      <c r="G412">
        <v>1081</v>
      </c>
      <c r="H412">
        <v>3</v>
      </c>
      <c r="I412" t="s">
        <v>936</v>
      </c>
      <c r="J412" t="s">
        <v>3</v>
      </c>
      <c r="K412" t="s">
        <v>937</v>
      </c>
      <c r="L412">
        <v>1354</v>
      </c>
      <c r="N412">
        <v>1010</v>
      </c>
      <c r="O412" t="s">
        <v>268</v>
      </c>
      <c r="P412" t="s">
        <v>268</v>
      </c>
      <c r="Q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62</v>
      </c>
      <c r="AG412">
        <v>1</v>
      </c>
      <c r="AH412">
        <v>3</v>
      </c>
      <c r="AI412">
        <v>-1</v>
      </c>
      <c r="AJ412" t="s">
        <v>3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ROW(Source!A174)</f>
        <v>174</v>
      </c>
      <c r="B413">
        <v>55929848</v>
      </c>
      <c r="C413">
        <v>55929835</v>
      </c>
      <c r="D413">
        <v>55424304</v>
      </c>
      <c r="E413">
        <v>1081</v>
      </c>
      <c r="F413">
        <v>1</v>
      </c>
      <c r="G413">
        <v>1081</v>
      </c>
      <c r="H413">
        <v>1</v>
      </c>
      <c r="I413" t="s">
        <v>651</v>
      </c>
      <c r="J413" t="s">
        <v>3</v>
      </c>
      <c r="K413" t="s">
        <v>652</v>
      </c>
      <c r="L413">
        <v>1191</v>
      </c>
      <c r="N413">
        <v>1013</v>
      </c>
      <c r="O413" t="s">
        <v>653</v>
      </c>
      <c r="P413" t="s">
        <v>653</v>
      </c>
      <c r="Q413">
        <v>1</v>
      </c>
      <c r="X413">
        <v>13.4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1</v>
      </c>
      <c r="AF413" t="s">
        <v>63</v>
      </c>
      <c r="AG413">
        <v>16.079999999999998</v>
      </c>
      <c r="AH413">
        <v>2</v>
      </c>
      <c r="AI413">
        <v>55929848</v>
      </c>
      <c r="AJ413">
        <v>354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ROW(Source!A174)</f>
        <v>174</v>
      </c>
      <c r="B414">
        <v>55929849</v>
      </c>
      <c r="C414">
        <v>55929835</v>
      </c>
      <c r="D414">
        <v>55489513</v>
      </c>
      <c r="E414">
        <v>1</v>
      </c>
      <c r="F414">
        <v>1</v>
      </c>
      <c r="G414">
        <v>1081</v>
      </c>
      <c r="H414">
        <v>2</v>
      </c>
      <c r="I414" t="s">
        <v>654</v>
      </c>
      <c r="J414" t="s">
        <v>655</v>
      </c>
      <c r="K414" t="s">
        <v>656</v>
      </c>
      <c r="L414">
        <v>1368</v>
      </c>
      <c r="N414">
        <v>1011</v>
      </c>
      <c r="O414" t="s">
        <v>657</v>
      </c>
      <c r="P414" t="s">
        <v>657</v>
      </c>
      <c r="Q414">
        <v>1</v>
      </c>
      <c r="X414">
        <v>0.54</v>
      </c>
      <c r="Y414">
        <v>0</v>
      </c>
      <c r="Z414">
        <v>114.83</v>
      </c>
      <c r="AA414">
        <v>12.62</v>
      </c>
      <c r="AB414">
        <v>0</v>
      </c>
      <c r="AC414">
        <v>0</v>
      </c>
      <c r="AD414">
        <v>1</v>
      </c>
      <c r="AE414">
        <v>0</v>
      </c>
      <c r="AF414" t="s">
        <v>63</v>
      </c>
      <c r="AG414">
        <v>0.64800000000000002</v>
      </c>
      <c r="AH414">
        <v>2</v>
      </c>
      <c r="AI414">
        <v>55929849</v>
      </c>
      <c r="AJ414">
        <v>355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ROW(Source!A174)</f>
        <v>174</v>
      </c>
      <c r="B415">
        <v>55929850</v>
      </c>
      <c r="C415">
        <v>55929835</v>
      </c>
      <c r="D415">
        <v>55489525</v>
      </c>
      <c r="E415">
        <v>1</v>
      </c>
      <c r="F415">
        <v>1</v>
      </c>
      <c r="G415">
        <v>1081</v>
      </c>
      <c r="H415">
        <v>2</v>
      </c>
      <c r="I415" t="s">
        <v>712</v>
      </c>
      <c r="J415" t="s">
        <v>713</v>
      </c>
      <c r="K415" t="s">
        <v>714</v>
      </c>
      <c r="L415">
        <v>1368</v>
      </c>
      <c r="N415">
        <v>1011</v>
      </c>
      <c r="O415" t="s">
        <v>657</v>
      </c>
      <c r="P415" t="s">
        <v>657</v>
      </c>
      <c r="Q415">
        <v>1</v>
      </c>
      <c r="X415">
        <v>1.6</v>
      </c>
      <c r="Y415">
        <v>0</v>
      </c>
      <c r="Z415">
        <v>0.77</v>
      </c>
      <c r="AA415">
        <v>0</v>
      </c>
      <c r="AB415">
        <v>0</v>
      </c>
      <c r="AC415">
        <v>0</v>
      </c>
      <c r="AD415">
        <v>1</v>
      </c>
      <c r="AE415">
        <v>0</v>
      </c>
      <c r="AF415" t="s">
        <v>63</v>
      </c>
      <c r="AG415">
        <v>1.92</v>
      </c>
      <c r="AH415">
        <v>2</v>
      </c>
      <c r="AI415">
        <v>55929850</v>
      </c>
      <c r="AJ415">
        <v>356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ROW(Source!A174)</f>
        <v>174</v>
      </c>
      <c r="B416">
        <v>55929851</v>
      </c>
      <c r="C416">
        <v>55929835</v>
      </c>
      <c r="D416">
        <v>55459457</v>
      </c>
      <c r="E416">
        <v>1</v>
      </c>
      <c r="F416">
        <v>1</v>
      </c>
      <c r="G416">
        <v>1081</v>
      </c>
      <c r="H416">
        <v>3</v>
      </c>
      <c r="I416" t="s">
        <v>715</v>
      </c>
      <c r="J416" t="s">
        <v>716</v>
      </c>
      <c r="K416" t="s">
        <v>717</v>
      </c>
      <c r="L416">
        <v>1346</v>
      </c>
      <c r="N416">
        <v>1009</v>
      </c>
      <c r="O416" t="s">
        <v>175</v>
      </c>
      <c r="P416" t="s">
        <v>175</v>
      </c>
      <c r="Q416">
        <v>1</v>
      </c>
      <c r="X416">
        <v>2.5000000000000001E-2</v>
      </c>
      <c r="Y416">
        <v>23.87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62</v>
      </c>
      <c r="AG416">
        <v>2.5000000000000001E-2</v>
      </c>
      <c r="AH416">
        <v>2</v>
      </c>
      <c r="AI416">
        <v>55929851</v>
      </c>
      <c r="AJ416">
        <v>357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ROW(Source!A174)</f>
        <v>174</v>
      </c>
      <c r="B417">
        <v>55929852</v>
      </c>
      <c r="C417">
        <v>55929835</v>
      </c>
      <c r="D417">
        <v>55459641</v>
      </c>
      <c r="E417">
        <v>1</v>
      </c>
      <c r="F417">
        <v>1</v>
      </c>
      <c r="G417">
        <v>1081</v>
      </c>
      <c r="H417">
        <v>3</v>
      </c>
      <c r="I417" t="s">
        <v>718</v>
      </c>
      <c r="J417" t="s">
        <v>719</v>
      </c>
      <c r="K417" t="s">
        <v>720</v>
      </c>
      <c r="L417">
        <v>1327</v>
      </c>
      <c r="N417">
        <v>1005</v>
      </c>
      <c r="O417" t="s">
        <v>721</v>
      </c>
      <c r="P417" t="s">
        <v>721</v>
      </c>
      <c r="Q417">
        <v>1</v>
      </c>
      <c r="X417">
        <v>0.45</v>
      </c>
      <c r="Y417">
        <v>7.39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 t="s">
        <v>62</v>
      </c>
      <c r="AG417">
        <v>0.45</v>
      </c>
      <c r="AH417">
        <v>2</v>
      </c>
      <c r="AI417">
        <v>55929852</v>
      </c>
      <c r="AJ417">
        <v>358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ROW(Source!A174)</f>
        <v>174</v>
      </c>
      <c r="B418">
        <v>55929853</v>
      </c>
      <c r="C418">
        <v>55929835</v>
      </c>
      <c r="D418">
        <v>55448148</v>
      </c>
      <c r="E418">
        <v>1081</v>
      </c>
      <c r="F418">
        <v>1</v>
      </c>
      <c r="G418">
        <v>1081</v>
      </c>
      <c r="H418">
        <v>3</v>
      </c>
      <c r="I418" t="s">
        <v>936</v>
      </c>
      <c r="J418" t="s">
        <v>3</v>
      </c>
      <c r="K418" t="s">
        <v>937</v>
      </c>
      <c r="L418">
        <v>1354</v>
      </c>
      <c r="N418">
        <v>1010</v>
      </c>
      <c r="O418" t="s">
        <v>268</v>
      </c>
      <c r="P418" t="s">
        <v>268</v>
      </c>
      <c r="Q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62</v>
      </c>
      <c r="AG418">
        <v>1</v>
      </c>
      <c r="AH418">
        <v>3</v>
      </c>
      <c r="AI418">
        <v>-1</v>
      </c>
      <c r="AJ418" t="s">
        <v>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ROW(Source!A179)</f>
        <v>179</v>
      </c>
      <c r="B419">
        <v>55929865</v>
      </c>
      <c r="C419">
        <v>55929864</v>
      </c>
      <c r="D419">
        <v>55424304</v>
      </c>
      <c r="E419">
        <v>1081</v>
      </c>
      <c r="F419">
        <v>1</v>
      </c>
      <c r="G419">
        <v>1081</v>
      </c>
      <c r="H419">
        <v>1</v>
      </c>
      <c r="I419" t="s">
        <v>651</v>
      </c>
      <c r="J419" t="s">
        <v>3</v>
      </c>
      <c r="K419" t="s">
        <v>652</v>
      </c>
      <c r="L419">
        <v>1191</v>
      </c>
      <c r="N419">
        <v>1013</v>
      </c>
      <c r="O419" t="s">
        <v>653</v>
      </c>
      <c r="P419" t="s">
        <v>653</v>
      </c>
      <c r="Q419">
        <v>1</v>
      </c>
      <c r="X419">
        <v>1.97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 t="s">
        <v>63</v>
      </c>
      <c r="AG419">
        <v>2.3639999999999999</v>
      </c>
      <c r="AH419">
        <v>2</v>
      </c>
      <c r="AI419">
        <v>55929865</v>
      </c>
      <c r="AJ419">
        <v>359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ROW(Source!A179)</f>
        <v>179</v>
      </c>
      <c r="B420">
        <v>55929866</v>
      </c>
      <c r="C420">
        <v>55929864</v>
      </c>
      <c r="D420">
        <v>55490209</v>
      </c>
      <c r="E420">
        <v>1</v>
      </c>
      <c r="F420">
        <v>1</v>
      </c>
      <c r="G420">
        <v>1081</v>
      </c>
      <c r="H420">
        <v>2</v>
      </c>
      <c r="I420" t="s">
        <v>694</v>
      </c>
      <c r="J420" t="s">
        <v>695</v>
      </c>
      <c r="K420" t="s">
        <v>696</v>
      </c>
      <c r="L420">
        <v>1368</v>
      </c>
      <c r="N420">
        <v>1011</v>
      </c>
      <c r="O420" t="s">
        <v>657</v>
      </c>
      <c r="P420" t="s">
        <v>657</v>
      </c>
      <c r="Q420">
        <v>1</v>
      </c>
      <c r="X420">
        <v>0.08</v>
      </c>
      <c r="Y420">
        <v>0</v>
      </c>
      <c r="Z420">
        <v>83.1</v>
      </c>
      <c r="AA420">
        <v>12.62</v>
      </c>
      <c r="AB420">
        <v>0</v>
      </c>
      <c r="AC420">
        <v>0</v>
      </c>
      <c r="AD420">
        <v>1</v>
      </c>
      <c r="AE420">
        <v>0</v>
      </c>
      <c r="AF420" t="s">
        <v>63</v>
      </c>
      <c r="AG420">
        <v>9.6000000000000002E-2</v>
      </c>
      <c r="AH420">
        <v>2</v>
      </c>
      <c r="AI420">
        <v>55929866</v>
      </c>
      <c r="AJ420">
        <v>360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ROW(Source!A179)</f>
        <v>179</v>
      </c>
      <c r="B421">
        <v>55929867</v>
      </c>
      <c r="C421">
        <v>55929864</v>
      </c>
      <c r="D421">
        <v>55460424</v>
      </c>
      <c r="E421">
        <v>1</v>
      </c>
      <c r="F421">
        <v>1</v>
      </c>
      <c r="G421">
        <v>1081</v>
      </c>
      <c r="H421">
        <v>3</v>
      </c>
      <c r="I421" t="s">
        <v>787</v>
      </c>
      <c r="J421" t="s">
        <v>788</v>
      </c>
      <c r="K421" t="s">
        <v>789</v>
      </c>
      <c r="L421">
        <v>1346</v>
      </c>
      <c r="N421">
        <v>1009</v>
      </c>
      <c r="O421" t="s">
        <v>175</v>
      </c>
      <c r="P421" t="s">
        <v>175</v>
      </c>
      <c r="Q421">
        <v>1</v>
      </c>
      <c r="X421">
        <v>0.02</v>
      </c>
      <c r="Y421">
        <v>159.06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 t="s">
        <v>62</v>
      </c>
      <c r="AG421">
        <v>0.02</v>
      </c>
      <c r="AH421">
        <v>2</v>
      </c>
      <c r="AI421">
        <v>55929867</v>
      </c>
      <c r="AJ421">
        <v>361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ROW(Source!A179)</f>
        <v>179</v>
      </c>
      <c r="B422">
        <v>55929868</v>
      </c>
      <c r="C422">
        <v>55929864</v>
      </c>
      <c r="D422">
        <v>55433966</v>
      </c>
      <c r="E422">
        <v>1081</v>
      </c>
      <c r="F422">
        <v>1</v>
      </c>
      <c r="G422">
        <v>1081</v>
      </c>
      <c r="H422">
        <v>3</v>
      </c>
      <c r="I422" t="s">
        <v>962</v>
      </c>
      <c r="J422" t="s">
        <v>3</v>
      </c>
      <c r="K422" t="s">
        <v>963</v>
      </c>
      <c r="L422">
        <v>1354</v>
      </c>
      <c r="N422">
        <v>1010</v>
      </c>
      <c r="O422" t="s">
        <v>268</v>
      </c>
      <c r="P422" t="s">
        <v>268</v>
      </c>
      <c r="Q422">
        <v>1</v>
      </c>
      <c r="X422">
        <v>1.02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62</v>
      </c>
      <c r="AG422">
        <v>1.02</v>
      </c>
      <c r="AH422">
        <v>3</v>
      </c>
      <c r="AI422">
        <v>-1</v>
      </c>
      <c r="AJ422" t="s">
        <v>3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ROW(Source!A179)</f>
        <v>179</v>
      </c>
      <c r="B423">
        <v>55929869</v>
      </c>
      <c r="C423">
        <v>55929864</v>
      </c>
      <c r="D423">
        <v>55434216</v>
      </c>
      <c r="E423">
        <v>1081</v>
      </c>
      <c r="F423">
        <v>1</v>
      </c>
      <c r="G423">
        <v>1081</v>
      </c>
      <c r="H423">
        <v>3</v>
      </c>
      <c r="I423" t="s">
        <v>964</v>
      </c>
      <c r="J423" t="s">
        <v>3</v>
      </c>
      <c r="K423" t="s">
        <v>965</v>
      </c>
      <c r="L423">
        <v>1354</v>
      </c>
      <c r="N423">
        <v>1010</v>
      </c>
      <c r="O423" t="s">
        <v>268</v>
      </c>
      <c r="P423" t="s">
        <v>268</v>
      </c>
      <c r="Q423">
        <v>1</v>
      </c>
      <c r="X423">
        <v>1.02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 t="s">
        <v>62</v>
      </c>
      <c r="AG423">
        <v>1.02</v>
      </c>
      <c r="AH423">
        <v>3</v>
      </c>
      <c r="AI423">
        <v>-1</v>
      </c>
      <c r="AJ423" t="s">
        <v>3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ROW(Source!A179)</f>
        <v>179</v>
      </c>
      <c r="B424">
        <v>55929870</v>
      </c>
      <c r="C424">
        <v>55929864</v>
      </c>
      <c r="D424">
        <v>55434388</v>
      </c>
      <c r="E424">
        <v>1081</v>
      </c>
      <c r="F424">
        <v>1</v>
      </c>
      <c r="G424">
        <v>1081</v>
      </c>
      <c r="H424">
        <v>3</v>
      </c>
      <c r="I424" t="s">
        <v>966</v>
      </c>
      <c r="J424" t="s">
        <v>3</v>
      </c>
      <c r="K424" t="s">
        <v>967</v>
      </c>
      <c r="L424">
        <v>1354</v>
      </c>
      <c r="N424">
        <v>1010</v>
      </c>
      <c r="O424" t="s">
        <v>268</v>
      </c>
      <c r="P424" t="s">
        <v>268</v>
      </c>
      <c r="Q424">
        <v>1</v>
      </c>
      <c r="X424">
        <v>1.02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 t="s">
        <v>62</v>
      </c>
      <c r="AG424">
        <v>1.02</v>
      </c>
      <c r="AH424">
        <v>3</v>
      </c>
      <c r="AI424">
        <v>-1</v>
      </c>
      <c r="AJ424" t="s">
        <v>3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ROW(Source!A180)</f>
        <v>180</v>
      </c>
      <c r="B425">
        <v>55929865</v>
      </c>
      <c r="C425">
        <v>55929864</v>
      </c>
      <c r="D425">
        <v>55424304</v>
      </c>
      <c r="E425">
        <v>1081</v>
      </c>
      <c r="F425">
        <v>1</v>
      </c>
      <c r="G425">
        <v>1081</v>
      </c>
      <c r="H425">
        <v>1</v>
      </c>
      <c r="I425" t="s">
        <v>651</v>
      </c>
      <c r="J425" t="s">
        <v>3</v>
      </c>
      <c r="K425" t="s">
        <v>652</v>
      </c>
      <c r="L425">
        <v>1191</v>
      </c>
      <c r="N425">
        <v>1013</v>
      </c>
      <c r="O425" t="s">
        <v>653</v>
      </c>
      <c r="P425" t="s">
        <v>653</v>
      </c>
      <c r="Q425">
        <v>1</v>
      </c>
      <c r="X425">
        <v>1.97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1</v>
      </c>
      <c r="AF425" t="s">
        <v>63</v>
      </c>
      <c r="AG425">
        <v>2.3639999999999999</v>
      </c>
      <c r="AH425">
        <v>2</v>
      </c>
      <c r="AI425">
        <v>55929865</v>
      </c>
      <c r="AJ425">
        <v>362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ROW(Source!A180)</f>
        <v>180</v>
      </c>
      <c r="B426">
        <v>55929866</v>
      </c>
      <c r="C426">
        <v>55929864</v>
      </c>
      <c r="D426">
        <v>55490209</v>
      </c>
      <c r="E426">
        <v>1</v>
      </c>
      <c r="F426">
        <v>1</v>
      </c>
      <c r="G426">
        <v>1081</v>
      </c>
      <c r="H426">
        <v>2</v>
      </c>
      <c r="I426" t="s">
        <v>694</v>
      </c>
      <c r="J426" t="s">
        <v>695</v>
      </c>
      <c r="K426" t="s">
        <v>696</v>
      </c>
      <c r="L426">
        <v>1368</v>
      </c>
      <c r="N426">
        <v>1011</v>
      </c>
      <c r="O426" t="s">
        <v>657</v>
      </c>
      <c r="P426" t="s">
        <v>657</v>
      </c>
      <c r="Q426">
        <v>1</v>
      </c>
      <c r="X426">
        <v>0.08</v>
      </c>
      <c r="Y426">
        <v>0</v>
      </c>
      <c r="Z426">
        <v>83.1</v>
      </c>
      <c r="AA426">
        <v>12.62</v>
      </c>
      <c r="AB426">
        <v>0</v>
      </c>
      <c r="AC426">
        <v>0</v>
      </c>
      <c r="AD426">
        <v>1</v>
      </c>
      <c r="AE426">
        <v>0</v>
      </c>
      <c r="AF426" t="s">
        <v>63</v>
      </c>
      <c r="AG426">
        <v>9.6000000000000002E-2</v>
      </c>
      <c r="AH426">
        <v>2</v>
      </c>
      <c r="AI426">
        <v>55929866</v>
      </c>
      <c r="AJ426">
        <v>363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ROW(Source!A180)</f>
        <v>180</v>
      </c>
      <c r="B427">
        <v>55929867</v>
      </c>
      <c r="C427">
        <v>55929864</v>
      </c>
      <c r="D427">
        <v>55460424</v>
      </c>
      <c r="E427">
        <v>1</v>
      </c>
      <c r="F427">
        <v>1</v>
      </c>
      <c r="G427">
        <v>1081</v>
      </c>
      <c r="H427">
        <v>3</v>
      </c>
      <c r="I427" t="s">
        <v>787</v>
      </c>
      <c r="J427" t="s">
        <v>788</v>
      </c>
      <c r="K427" t="s">
        <v>789</v>
      </c>
      <c r="L427">
        <v>1346</v>
      </c>
      <c r="N427">
        <v>1009</v>
      </c>
      <c r="O427" t="s">
        <v>175</v>
      </c>
      <c r="P427" t="s">
        <v>175</v>
      </c>
      <c r="Q427">
        <v>1</v>
      </c>
      <c r="X427">
        <v>0.02</v>
      </c>
      <c r="Y427">
        <v>159.06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 t="s">
        <v>62</v>
      </c>
      <c r="AG427">
        <v>0.02</v>
      </c>
      <c r="AH427">
        <v>2</v>
      </c>
      <c r="AI427">
        <v>55929867</v>
      </c>
      <c r="AJ427">
        <v>364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ROW(Source!A180)</f>
        <v>180</v>
      </c>
      <c r="B428">
        <v>55929868</v>
      </c>
      <c r="C428">
        <v>55929864</v>
      </c>
      <c r="D428">
        <v>55433966</v>
      </c>
      <c r="E428">
        <v>1081</v>
      </c>
      <c r="F428">
        <v>1</v>
      </c>
      <c r="G428">
        <v>1081</v>
      </c>
      <c r="H428">
        <v>3</v>
      </c>
      <c r="I428" t="s">
        <v>962</v>
      </c>
      <c r="J428" t="s">
        <v>3</v>
      </c>
      <c r="K428" t="s">
        <v>963</v>
      </c>
      <c r="L428">
        <v>1354</v>
      </c>
      <c r="N428">
        <v>1010</v>
      </c>
      <c r="O428" t="s">
        <v>268</v>
      </c>
      <c r="P428" t="s">
        <v>268</v>
      </c>
      <c r="Q428">
        <v>1</v>
      </c>
      <c r="X428">
        <v>1.02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 t="s">
        <v>62</v>
      </c>
      <c r="AG428">
        <v>1.02</v>
      </c>
      <c r="AH428">
        <v>3</v>
      </c>
      <c r="AI428">
        <v>-1</v>
      </c>
      <c r="AJ428" t="s">
        <v>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ROW(Source!A180)</f>
        <v>180</v>
      </c>
      <c r="B429">
        <v>55929869</v>
      </c>
      <c r="C429">
        <v>55929864</v>
      </c>
      <c r="D429">
        <v>55434216</v>
      </c>
      <c r="E429">
        <v>1081</v>
      </c>
      <c r="F429">
        <v>1</v>
      </c>
      <c r="G429">
        <v>1081</v>
      </c>
      <c r="H429">
        <v>3</v>
      </c>
      <c r="I429" t="s">
        <v>964</v>
      </c>
      <c r="J429" t="s">
        <v>3</v>
      </c>
      <c r="K429" t="s">
        <v>965</v>
      </c>
      <c r="L429">
        <v>1354</v>
      </c>
      <c r="N429">
        <v>1010</v>
      </c>
      <c r="O429" t="s">
        <v>268</v>
      </c>
      <c r="P429" t="s">
        <v>268</v>
      </c>
      <c r="Q429">
        <v>1</v>
      </c>
      <c r="X429">
        <v>1.02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 t="s">
        <v>62</v>
      </c>
      <c r="AG429">
        <v>1.02</v>
      </c>
      <c r="AH429">
        <v>3</v>
      </c>
      <c r="AI429">
        <v>-1</v>
      </c>
      <c r="AJ429" t="s">
        <v>3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ROW(Source!A180)</f>
        <v>180</v>
      </c>
      <c r="B430">
        <v>55929870</v>
      </c>
      <c r="C430">
        <v>55929864</v>
      </c>
      <c r="D430">
        <v>55434388</v>
      </c>
      <c r="E430">
        <v>1081</v>
      </c>
      <c r="F430">
        <v>1</v>
      </c>
      <c r="G430">
        <v>1081</v>
      </c>
      <c r="H430">
        <v>3</v>
      </c>
      <c r="I430" t="s">
        <v>966</v>
      </c>
      <c r="J430" t="s">
        <v>3</v>
      </c>
      <c r="K430" t="s">
        <v>967</v>
      </c>
      <c r="L430">
        <v>1354</v>
      </c>
      <c r="N430">
        <v>1010</v>
      </c>
      <c r="O430" t="s">
        <v>268</v>
      </c>
      <c r="P430" t="s">
        <v>268</v>
      </c>
      <c r="Q430">
        <v>1</v>
      </c>
      <c r="X430">
        <v>1.02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62</v>
      </c>
      <c r="AG430">
        <v>1.02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ROW(Source!A183)</f>
        <v>183</v>
      </c>
      <c r="B431">
        <v>55929893</v>
      </c>
      <c r="C431">
        <v>55929892</v>
      </c>
      <c r="D431">
        <v>55424304</v>
      </c>
      <c r="E431">
        <v>1081</v>
      </c>
      <c r="F431">
        <v>1</v>
      </c>
      <c r="G431">
        <v>1081</v>
      </c>
      <c r="H431">
        <v>1</v>
      </c>
      <c r="I431" t="s">
        <v>651</v>
      </c>
      <c r="J431" t="s">
        <v>3</v>
      </c>
      <c r="K431" t="s">
        <v>652</v>
      </c>
      <c r="L431">
        <v>1191</v>
      </c>
      <c r="N431">
        <v>1013</v>
      </c>
      <c r="O431" t="s">
        <v>653</v>
      </c>
      <c r="P431" t="s">
        <v>653</v>
      </c>
      <c r="Q431">
        <v>1</v>
      </c>
      <c r="X431">
        <v>50.5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1</v>
      </c>
      <c r="AF431" t="s">
        <v>63</v>
      </c>
      <c r="AG431">
        <v>60.599999999999994</v>
      </c>
      <c r="AH431">
        <v>2</v>
      </c>
      <c r="AI431">
        <v>55929893</v>
      </c>
      <c r="AJ431">
        <v>365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ROW(Source!A183)</f>
        <v>183</v>
      </c>
      <c r="B432">
        <v>55929894</v>
      </c>
      <c r="C432">
        <v>55929892</v>
      </c>
      <c r="D432">
        <v>55489916</v>
      </c>
      <c r="E432">
        <v>1</v>
      </c>
      <c r="F432">
        <v>1</v>
      </c>
      <c r="G432">
        <v>1081</v>
      </c>
      <c r="H432">
        <v>2</v>
      </c>
      <c r="I432" t="s">
        <v>790</v>
      </c>
      <c r="J432" t="s">
        <v>791</v>
      </c>
      <c r="K432" t="s">
        <v>792</v>
      </c>
      <c r="L432">
        <v>1368</v>
      </c>
      <c r="N432">
        <v>1011</v>
      </c>
      <c r="O432" t="s">
        <v>657</v>
      </c>
      <c r="P432" t="s">
        <v>657</v>
      </c>
      <c r="Q432">
        <v>1</v>
      </c>
      <c r="X432">
        <v>6.25</v>
      </c>
      <c r="Y432">
        <v>0</v>
      </c>
      <c r="Z432">
        <v>6.46</v>
      </c>
      <c r="AA432">
        <v>0</v>
      </c>
      <c r="AB432">
        <v>0</v>
      </c>
      <c r="AC432">
        <v>0</v>
      </c>
      <c r="AD432">
        <v>1</v>
      </c>
      <c r="AE432">
        <v>0</v>
      </c>
      <c r="AF432" t="s">
        <v>63</v>
      </c>
      <c r="AG432">
        <v>7.5</v>
      </c>
      <c r="AH432">
        <v>2</v>
      </c>
      <c r="AI432">
        <v>55929894</v>
      </c>
      <c r="AJ432">
        <v>366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ROW(Source!A183)</f>
        <v>183</v>
      </c>
      <c r="B433">
        <v>55929895</v>
      </c>
      <c r="C433">
        <v>55929892</v>
      </c>
      <c r="D433">
        <v>55490209</v>
      </c>
      <c r="E433">
        <v>1</v>
      </c>
      <c r="F433">
        <v>1</v>
      </c>
      <c r="G433">
        <v>1081</v>
      </c>
      <c r="H433">
        <v>2</v>
      </c>
      <c r="I433" t="s">
        <v>694</v>
      </c>
      <c r="J433" t="s">
        <v>695</v>
      </c>
      <c r="K433" t="s">
        <v>696</v>
      </c>
      <c r="L433">
        <v>1368</v>
      </c>
      <c r="N433">
        <v>1011</v>
      </c>
      <c r="O433" t="s">
        <v>657</v>
      </c>
      <c r="P433" t="s">
        <v>657</v>
      </c>
      <c r="Q433">
        <v>1</v>
      </c>
      <c r="X433">
        <v>0.2</v>
      </c>
      <c r="Y433">
        <v>0</v>
      </c>
      <c r="Z433">
        <v>83.1</v>
      </c>
      <c r="AA433">
        <v>12.62</v>
      </c>
      <c r="AB433">
        <v>0</v>
      </c>
      <c r="AC433">
        <v>0</v>
      </c>
      <c r="AD433">
        <v>1</v>
      </c>
      <c r="AE433">
        <v>0</v>
      </c>
      <c r="AF433" t="s">
        <v>63</v>
      </c>
      <c r="AG433">
        <v>0.24</v>
      </c>
      <c r="AH433">
        <v>2</v>
      </c>
      <c r="AI433">
        <v>55929895</v>
      </c>
      <c r="AJ433">
        <v>367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ROW(Source!A183)</f>
        <v>183</v>
      </c>
      <c r="B434">
        <v>55929896</v>
      </c>
      <c r="C434">
        <v>55929892</v>
      </c>
      <c r="D434">
        <v>55490291</v>
      </c>
      <c r="E434">
        <v>1</v>
      </c>
      <c r="F434">
        <v>1</v>
      </c>
      <c r="G434">
        <v>1081</v>
      </c>
      <c r="H434">
        <v>2</v>
      </c>
      <c r="I434" t="s">
        <v>793</v>
      </c>
      <c r="J434" t="s">
        <v>794</v>
      </c>
      <c r="K434" t="s">
        <v>795</v>
      </c>
      <c r="L434">
        <v>1368</v>
      </c>
      <c r="N434">
        <v>1011</v>
      </c>
      <c r="O434" t="s">
        <v>657</v>
      </c>
      <c r="P434" t="s">
        <v>657</v>
      </c>
      <c r="Q434">
        <v>1</v>
      </c>
      <c r="X434">
        <v>5.93</v>
      </c>
      <c r="Y434">
        <v>0</v>
      </c>
      <c r="Z434">
        <v>22.01</v>
      </c>
      <c r="AA434">
        <v>11.18</v>
      </c>
      <c r="AB434">
        <v>0</v>
      </c>
      <c r="AC434">
        <v>0</v>
      </c>
      <c r="AD434">
        <v>1</v>
      </c>
      <c r="AE434">
        <v>0</v>
      </c>
      <c r="AF434" t="s">
        <v>63</v>
      </c>
      <c r="AG434">
        <v>7.1159999999999997</v>
      </c>
      <c r="AH434">
        <v>2</v>
      </c>
      <c r="AI434">
        <v>55929896</v>
      </c>
      <c r="AJ434">
        <v>368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ROW(Source!A183)</f>
        <v>183</v>
      </c>
      <c r="B435">
        <v>55929897</v>
      </c>
      <c r="C435">
        <v>55929892</v>
      </c>
      <c r="D435">
        <v>55460310</v>
      </c>
      <c r="E435">
        <v>1</v>
      </c>
      <c r="F435">
        <v>1</v>
      </c>
      <c r="G435">
        <v>1081</v>
      </c>
      <c r="H435">
        <v>3</v>
      </c>
      <c r="I435" t="s">
        <v>796</v>
      </c>
      <c r="J435" t="s">
        <v>797</v>
      </c>
      <c r="K435" t="s">
        <v>798</v>
      </c>
      <c r="L435">
        <v>1346</v>
      </c>
      <c r="N435">
        <v>1009</v>
      </c>
      <c r="O435" t="s">
        <v>175</v>
      </c>
      <c r="P435" t="s">
        <v>175</v>
      </c>
      <c r="Q435">
        <v>1</v>
      </c>
      <c r="X435">
        <v>1.36</v>
      </c>
      <c r="Y435">
        <v>29.89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 t="s">
        <v>62</v>
      </c>
      <c r="AG435">
        <v>1.36</v>
      </c>
      <c r="AH435">
        <v>2</v>
      </c>
      <c r="AI435">
        <v>55929897</v>
      </c>
      <c r="AJ435">
        <v>369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ROW(Source!A183)</f>
        <v>183</v>
      </c>
      <c r="B436">
        <v>55929898</v>
      </c>
      <c r="C436">
        <v>55929892</v>
      </c>
      <c r="D436">
        <v>55460376</v>
      </c>
      <c r="E436">
        <v>1</v>
      </c>
      <c r="F436">
        <v>1</v>
      </c>
      <c r="G436">
        <v>1081</v>
      </c>
      <c r="H436">
        <v>3</v>
      </c>
      <c r="I436" t="s">
        <v>799</v>
      </c>
      <c r="J436" t="s">
        <v>800</v>
      </c>
      <c r="K436" t="s">
        <v>801</v>
      </c>
      <c r="L436">
        <v>1339</v>
      </c>
      <c r="N436">
        <v>1007</v>
      </c>
      <c r="O436" t="s">
        <v>728</v>
      </c>
      <c r="P436" t="s">
        <v>728</v>
      </c>
      <c r="Q436">
        <v>1</v>
      </c>
      <c r="X436">
        <v>0.44</v>
      </c>
      <c r="Y436">
        <v>23.34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 t="s">
        <v>62</v>
      </c>
      <c r="AG436">
        <v>0.44</v>
      </c>
      <c r="AH436">
        <v>2</v>
      </c>
      <c r="AI436">
        <v>55929898</v>
      </c>
      <c r="AJ436">
        <v>370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ROW(Source!A183)</f>
        <v>183</v>
      </c>
      <c r="B437">
        <v>55929899</v>
      </c>
      <c r="C437">
        <v>55929892</v>
      </c>
      <c r="D437">
        <v>55460380</v>
      </c>
      <c r="E437">
        <v>1</v>
      </c>
      <c r="F437">
        <v>1</v>
      </c>
      <c r="G437">
        <v>1081</v>
      </c>
      <c r="H437">
        <v>3</v>
      </c>
      <c r="I437" t="s">
        <v>802</v>
      </c>
      <c r="J437" t="s">
        <v>803</v>
      </c>
      <c r="K437" t="s">
        <v>804</v>
      </c>
      <c r="L437">
        <v>1348</v>
      </c>
      <c r="N437">
        <v>1009</v>
      </c>
      <c r="O437" t="s">
        <v>538</v>
      </c>
      <c r="P437" t="s">
        <v>538</v>
      </c>
      <c r="Q437">
        <v>1000</v>
      </c>
      <c r="X437">
        <v>3.0000000000000001E-5</v>
      </c>
      <c r="Y437">
        <v>8590.86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62</v>
      </c>
      <c r="AG437">
        <v>3.0000000000000001E-5</v>
      </c>
      <c r="AH437">
        <v>2</v>
      </c>
      <c r="AI437">
        <v>55929899</v>
      </c>
      <c r="AJ437">
        <v>371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ROW(Source!A183)</f>
        <v>183</v>
      </c>
      <c r="B438">
        <v>55929900</v>
      </c>
      <c r="C438">
        <v>55929892</v>
      </c>
      <c r="D438">
        <v>55462211</v>
      </c>
      <c r="E438">
        <v>1</v>
      </c>
      <c r="F438">
        <v>1</v>
      </c>
      <c r="G438">
        <v>1081</v>
      </c>
      <c r="H438">
        <v>3</v>
      </c>
      <c r="I438" t="s">
        <v>805</v>
      </c>
      <c r="J438" t="s">
        <v>806</v>
      </c>
      <c r="K438" t="s">
        <v>807</v>
      </c>
      <c r="L438">
        <v>1348</v>
      </c>
      <c r="N438">
        <v>1009</v>
      </c>
      <c r="O438" t="s">
        <v>538</v>
      </c>
      <c r="P438" t="s">
        <v>538</v>
      </c>
      <c r="Q438">
        <v>1000</v>
      </c>
      <c r="X438">
        <v>1.2999999999999999E-4</v>
      </c>
      <c r="Y438">
        <v>38010.959999999999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62</v>
      </c>
      <c r="AG438">
        <v>1.2999999999999999E-4</v>
      </c>
      <c r="AH438">
        <v>2</v>
      </c>
      <c r="AI438">
        <v>55929900</v>
      </c>
      <c r="AJ438">
        <v>372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ROW(Source!A183)</f>
        <v>183</v>
      </c>
      <c r="B439">
        <v>55929901</v>
      </c>
      <c r="C439">
        <v>55929892</v>
      </c>
      <c r="D439">
        <v>55466329</v>
      </c>
      <c r="E439">
        <v>1</v>
      </c>
      <c r="F439">
        <v>1</v>
      </c>
      <c r="G439">
        <v>1081</v>
      </c>
      <c r="H439">
        <v>3</v>
      </c>
      <c r="I439" t="s">
        <v>808</v>
      </c>
      <c r="J439" t="s">
        <v>809</v>
      </c>
      <c r="K439" t="s">
        <v>810</v>
      </c>
      <c r="L439">
        <v>1346</v>
      </c>
      <c r="N439">
        <v>1009</v>
      </c>
      <c r="O439" t="s">
        <v>175</v>
      </c>
      <c r="P439" t="s">
        <v>175</v>
      </c>
      <c r="Q439">
        <v>1</v>
      </c>
      <c r="X439">
        <v>0.18</v>
      </c>
      <c r="Y439">
        <v>73.33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 t="s">
        <v>62</v>
      </c>
      <c r="AG439">
        <v>0.18</v>
      </c>
      <c r="AH439">
        <v>2</v>
      </c>
      <c r="AI439">
        <v>55929901</v>
      </c>
      <c r="AJ439">
        <v>373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ROW(Source!A183)</f>
        <v>183</v>
      </c>
      <c r="B440">
        <v>55929902</v>
      </c>
      <c r="C440">
        <v>55929892</v>
      </c>
      <c r="D440">
        <v>55424577</v>
      </c>
      <c r="E440">
        <v>1081</v>
      </c>
      <c r="F440">
        <v>1</v>
      </c>
      <c r="G440">
        <v>1081</v>
      </c>
      <c r="H440">
        <v>3</v>
      </c>
      <c r="I440" t="s">
        <v>968</v>
      </c>
      <c r="J440" t="s">
        <v>3</v>
      </c>
      <c r="K440" t="s">
        <v>969</v>
      </c>
      <c r="L440">
        <v>1348</v>
      </c>
      <c r="N440">
        <v>1009</v>
      </c>
      <c r="O440" t="s">
        <v>538</v>
      </c>
      <c r="P440" t="s">
        <v>538</v>
      </c>
      <c r="Q440">
        <v>1000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62</v>
      </c>
      <c r="AG440">
        <v>0</v>
      </c>
      <c r="AH440">
        <v>3</v>
      </c>
      <c r="AI440">
        <v>-1</v>
      </c>
      <c r="AJ440" t="s">
        <v>3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ROW(Source!A184)</f>
        <v>184</v>
      </c>
      <c r="B441">
        <v>55929893</v>
      </c>
      <c r="C441">
        <v>55929892</v>
      </c>
      <c r="D441">
        <v>55424304</v>
      </c>
      <c r="E441">
        <v>1081</v>
      </c>
      <c r="F441">
        <v>1</v>
      </c>
      <c r="G441">
        <v>1081</v>
      </c>
      <c r="H441">
        <v>1</v>
      </c>
      <c r="I441" t="s">
        <v>651</v>
      </c>
      <c r="J441" t="s">
        <v>3</v>
      </c>
      <c r="K441" t="s">
        <v>652</v>
      </c>
      <c r="L441">
        <v>1191</v>
      </c>
      <c r="N441">
        <v>1013</v>
      </c>
      <c r="O441" t="s">
        <v>653</v>
      </c>
      <c r="P441" t="s">
        <v>653</v>
      </c>
      <c r="Q441">
        <v>1</v>
      </c>
      <c r="X441">
        <v>50.5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1</v>
      </c>
      <c r="AF441" t="s">
        <v>63</v>
      </c>
      <c r="AG441">
        <v>60.599999999999994</v>
      </c>
      <c r="AH441">
        <v>2</v>
      </c>
      <c r="AI441">
        <v>55929893</v>
      </c>
      <c r="AJ441">
        <v>374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ROW(Source!A184)</f>
        <v>184</v>
      </c>
      <c r="B442">
        <v>55929894</v>
      </c>
      <c r="C442">
        <v>55929892</v>
      </c>
      <c r="D442">
        <v>55489916</v>
      </c>
      <c r="E442">
        <v>1</v>
      </c>
      <c r="F442">
        <v>1</v>
      </c>
      <c r="G442">
        <v>1081</v>
      </c>
      <c r="H442">
        <v>2</v>
      </c>
      <c r="I442" t="s">
        <v>790</v>
      </c>
      <c r="J442" t="s">
        <v>791</v>
      </c>
      <c r="K442" t="s">
        <v>792</v>
      </c>
      <c r="L442">
        <v>1368</v>
      </c>
      <c r="N442">
        <v>1011</v>
      </c>
      <c r="O442" t="s">
        <v>657</v>
      </c>
      <c r="P442" t="s">
        <v>657</v>
      </c>
      <c r="Q442">
        <v>1</v>
      </c>
      <c r="X442">
        <v>6.25</v>
      </c>
      <c r="Y442">
        <v>0</v>
      </c>
      <c r="Z442">
        <v>6.46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63</v>
      </c>
      <c r="AG442">
        <v>7.5</v>
      </c>
      <c r="AH442">
        <v>2</v>
      </c>
      <c r="AI442">
        <v>55929894</v>
      </c>
      <c r="AJ442">
        <v>375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ROW(Source!A184)</f>
        <v>184</v>
      </c>
      <c r="B443">
        <v>55929895</v>
      </c>
      <c r="C443">
        <v>55929892</v>
      </c>
      <c r="D443">
        <v>55490209</v>
      </c>
      <c r="E443">
        <v>1</v>
      </c>
      <c r="F443">
        <v>1</v>
      </c>
      <c r="G443">
        <v>1081</v>
      </c>
      <c r="H443">
        <v>2</v>
      </c>
      <c r="I443" t="s">
        <v>694</v>
      </c>
      <c r="J443" t="s">
        <v>695</v>
      </c>
      <c r="K443" t="s">
        <v>696</v>
      </c>
      <c r="L443">
        <v>1368</v>
      </c>
      <c r="N443">
        <v>1011</v>
      </c>
      <c r="O443" t="s">
        <v>657</v>
      </c>
      <c r="P443" t="s">
        <v>657</v>
      </c>
      <c r="Q443">
        <v>1</v>
      </c>
      <c r="X443">
        <v>0.2</v>
      </c>
      <c r="Y443">
        <v>0</v>
      </c>
      <c r="Z443">
        <v>83.1</v>
      </c>
      <c r="AA443">
        <v>12.62</v>
      </c>
      <c r="AB443">
        <v>0</v>
      </c>
      <c r="AC443">
        <v>0</v>
      </c>
      <c r="AD443">
        <v>1</v>
      </c>
      <c r="AE443">
        <v>0</v>
      </c>
      <c r="AF443" t="s">
        <v>63</v>
      </c>
      <c r="AG443">
        <v>0.24</v>
      </c>
      <c r="AH443">
        <v>2</v>
      </c>
      <c r="AI443">
        <v>55929895</v>
      </c>
      <c r="AJ443">
        <v>376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ROW(Source!A184)</f>
        <v>184</v>
      </c>
      <c r="B444">
        <v>55929896</v>
      </c>
      <c r="C444">
        <v>55929892</v>
      </c>
      <c r="D444">
        <v>55490291</v>
      </c>
      <c r="E444">
        <v>1</v>
      </c>
      <c r="F444">
        <v>1</v>
      </c>
      <c r="G444">
        <v>1081</v>
      </c>
      <c r="H444">
        <v>2</v>
      </c>
      <c r="I444" t="s">
        <v>793</v>
      </c>
      <c r="J444" t="s">
        <v>794</v>
      </c>
      <c r="K444" t="s">
        <v>795</v>
      </c>
      <c r="L444">
        <v>1368</v>
      </c>
      <c r="N444">
        <v>1011</v>
      </c>
      <c r="O444" t="s">
        <v>657</v>
      </c>
      <c r="P444" t="s">
        <v>657</v>
      </c>
      <c r="Q444">
        <v>1</v>
      </c>
      <c r="X444">
        <v>5.93</v>
      </c>
      <c r="Y444">
        <v>0</v>
      </c>
      <c r="Z444">
        <v>22.01</v>
      </c>
      <c r="AA444">
        <v>11.18</v>
      </c>
      <c r="AB444">
        <v>0</v>
      </c>
      <c r="AC444">
        <v>0</v>
      </c>
      <c r="AD444">
        <v>1</v>
      </c>
      <c r="AE444">
        <v>0</v>
      </c>
      <c r="AF444" t="s">
        <v>63</v>
      </c>
      <c r="AG444">
        <v>7.1159999999999997</v>
      </c>
      <c r="AH444">
        <v>2</v>
      </c>
      <c r="AI444">
        <v>55929896</v>
      </c>
      <c r="AJ444">
        <v>377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ROW(Source!A184)</f>
        <v>184</v>
      </c>
      <c r="B445">
        <v>55929897</v>
      </c>
      <c r="C445">
        <v>55929892</v>
      </c>
      <c r="D445">
        <v>55460310</v>
      </c>
      <c r="E445">
        <v>1</v>
      </c>
      <c r="F445">
        <v>1</v>
      </c>
      <c r="G445">
        <v>1081</v>
      </c>
      <c r="H445">
        <v>3</v>
      </c>
      <c r="I445" t="s">
        <v>796</v>
      </c>
      <c r="J445" t="s">
        <v>797</v>
      </c>
      <c r="K445" t="s">
        <v>798</v>
      </c>
      <c r="L445">
        <v>1346</v>
      </c>
      <c r="N445">
        <v>1009</v>
      </c>
      <c r="O445" t="s">
        <v>175</v>
      </c>
      <c r="P445" t="s">
        <v>175</v>
      </c>
      <c r="Q445">
        <v>1</v>
      </c>
      <c r="X445">
        <v>1.36</v>
      </c>
      <c r="Y445">
        <v>29.89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 t="s">
        <v>62</v>
      </c>
      <c r="AG445">
        <v>1.36</v>
      </c>
      <c r="AH445">
        <v>2</v>
      </c>
      <c r="AI445">
        <v>55929897</v>
      </c>
      <c r="AJ445">
        <v>378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ROW(Source!A184)</f>
        <v>184</v>
      </c>
      <c r="B446">
        <v>55929898</v>
      </c>
      <c r="C446">
        <v>55929892</v>
      </c>
      <c r="D446">
        <v>55460376</v>
      </c>
      <c r="E446">
        <v>1</v>
      </c>
      <c r="F446">
        <v>1</v>
      </c>
      <c r="G446">
        <v>1081</v>
      </c>
      <c r="H446">
        <v>3</v>
      </c>
      <c r="I446" t="s">
        <v>799</v>
      </c>
      <c r="J446" t="s">
        <v>800</v>
      </c>
      <c r="K446" t="s">
        <v>801</v>
      </c>
      <c r="L446">
        <v>1339</v>
      </c>
      <c r="N446">
        <v>1007</v>
      </c>
      <c r="O446" t="s">
        <v>728</v>
      </c>
      <c r="P446" t="s">
        <v>728</v>
      </c>
      <c r="Q446">
        <v>1</v>
      </c>
      <c r="X446">
        <v>0.44</v>
      </c>
      <c r="Y446">
        <v>23.34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62</v>
      </c>
      <c r="AG446">
        <v>0.44</v>
      </c>
      <c r="AH446">
        <v>2</v>
      </c>
      <c r="AI446">
        <v>55929898</v>
      </c>
      <c r="AJ446">
        <v>379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ROW(Source!A184)</f>
        <v>184</v>
      </c>
      <c r="B447">
        <v>55929899</v>
      </c>
      <c r="C447">
        <v>55929892</v>
      </c>
      <c r="D447">
        <v>55460380</v>
      </c>
      <c r="E447">
        <v>1</v>
      </c>
      <c r="F447">
        <v>1</v>
      </c>
      <c r="G447">
        <v>1081</v>
      </c>
      <c r="H447">
        <v>3</v>
      </c>
      <c r="I447" t="s">
        <v>802</v>
      </c>
      <c r="J447" t="s">
        <v>803</v>
      </c>
      <c r="K447" t="s">
        <v>804</v>
      </c>
      <c r="L447">
        <v>1348</v>
      </c>
      <c r="N447">
        <v>1009</v>
      </c>
      <c r="O447" t="s">
        <v>538</v>
      </c>
      <c r="P447" t="s">
        <v>538</v>
      </c>
      <c r="Q447">
        <v>1000</v>
      </c>
      <c r="X447">
        <v>3.0000000000000001E-5</v>
      </c>
      <c r="Y447">
        <v>8590.86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 t="s">
        <v>62</v>
      </c>
      <c r="AG447">
        <v>3.0000000000000001E-5</v>
      </c>
      <c r="AH447">
        <v>2</v>
      </c>
      <c r="AI447">
        <v>55929899</v>
      </c>
      <c r="AJ447">
        <v>380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ROW(Source!A184)</f>
        <v>184</v>
      </c>
      <c r="B448">
        <v>55929900</v>
      </c>
      <c r="C448">
        <v>55929892</v>
      </c>
      <c r="D448">
        <v>55462211</v>
      </c>
      <c r="E448">
        <v>1</v>
      </c>
      <c r="F448">
        <v>1</v>
      </c>
      <c r="G448">
        <v>1081</v>
      </c>
      <c r="H448">
        <v>3</v>
      </c>
      <c r="I448" t="s">
        <v>805</v>
      </c>
      <c r="J448" t="s">
        <v>806</v>
      </c>
      <c r="K448" t="s">
        <v>807</v>
      </c>
      <c r="L448">
        <v>1348</v>
      </c>
      <c r="N448">
        <v>1009</v>
      </c>
      <c r="O448" t="s">
        <v>538</v>
      </c>
      <c r="P448" t="s">
        <v>538</v>
      </c>
      <c r="Q448">
        <v>1000</v>
      </c>
      <c r="X448">
        <v>1.2999999999999999E-4</v>
      </c>
      <c r="Y448">
        <v>38010.959999999999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62</v>
      </c>
      <c r="AG448">
        <v>1.2999999999999999E-4</v>
      </c>
      <c r="AH448">
        <v>2</v>
      </c>
      <c r="AI448">
        <v>55929900</v>
      </c>
      <c r="AJ448">
        <v>381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ROW(Source!A184)</f>
        <v>184</v>
      </c>
      <c r="B449">
        <v>55929901</v>
      </c>
      <c r="C449">
        <v>55929892</v>
      </c>
      <c r="D449">
        <v>55466329</v>
      </c>
      <c r="E449">
        <v>1</v>
      </c>
      <c r="F449">
        <v>1</v>
      </c>
      <c r="G449">
        <v>1081</v>
      </c>
      <c r="H449">
        <v>3</v>
      </c>
      <c r="I449" t="s">
        <v>808</v>
      </c>
      <c r="J449" t="s">
        <v>809</v>
      </c>
      <c r="K449" t="s">
        <v>810</v>
      </c>
      <c r="L449">
        <v>1346</v>
      </c>
      <c r="N449">
        <v>1009</v>
      </c>
      <c r="O449" t="s">
        <v>175</v>
      </c>
      <c r="P449" t="s">
        <v>175</v>
      </c>
      <c r="Q449">
        <v>1</v>
      </c>
      <c r="X449">
        <v>0.18</v>
      </c>
      <c r="Y449">
        <v>73.33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 t="s">
        <v>62</v>
      </c>
      <c r="AG449">
        <v>0.18</v>
      </c>
      <c r="AH449">
        <v>2</v>
      </c>
      <c r="AI449">
        <v>55929901</v>
      </c>
      <c r="AJ449">
        <v>382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ROW(Source!A184)</f>
        <v>184</v>
      </c>
      <c r="B450">
        <v>55929902</v>
      </c>
      <c r="C450">
        <v>55929892</v>
      </c>
      <c r="D450">
        <v>55424577</v>
      </c>
      <c r="E450">
        <v>1081</v>
      </c>
      <c r="F450">
        <v>1</v>
      </c>
      <c r="G450">
        <v>1081</v>
      </c>
      <c r="H450">
        <v>3</v>
      </c>
      <c r="I450" t="s">
        <v>968</v>
      </c>
      <c r="J450" t="s">
        <v>3</v>
      </c>
      <c r="K450" t="s">
        <v>969</v>
      </c>
      <c r="L450">
        <v>1348</v>
      </c>
      <c r="N450">
        <v>1009</v>
      </c>
      <c r="O450" t="s">
        <v>538</v>
      </c>
      <c r="P450" t="s">
        <v>538</v>
      </c>
      <c r="Q450">
        <v>1000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 t="s">
        <v>62</v>
      </c>
      <c r="AG450">
        <v>0</v>
      </c>
      <c r="AH450">
        <v>3</v>
      </c>
      <c r="AI450">
        <v>-1</v>
      </c>
      <c r="AJ450" t="s">
        <v>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ROW(Source!A187)</f>
        <v>187</v>
      </c>
      <c r="B451">
        <v>55929928</v>
      </c>
      <c r="C451">
        <v>55929927</v>
      </c>
      <c r="D451">
        <v>55424304</v>
      </c>
      <c r="E451">
        <v>1081</v>
      </c>
      <c r="F451">
        <v>1</v>
      </c>
      <c r="G451">
        <v>1081</v>
      </c>
      <c r="H451">
        <v>1</v>
      </c>
      <c r="I451" t="s">
        <v>651</v>
      </c>
      <c r="J451" t="s">
        <v>3</v>
      </c>
      <c r="K451" t="s">
        <v>652</v>
      </c>
      <c r="L451">
        <v>1191</v>
      </c>
      <c r="N451">
        <v>1013</v>
      </c>
      <c r="O451" t="s">
        <v>653</v>
      </c>
      <c r="P451" t="s">
        <v>653</v>
      </c>
      <c r="Q451">
        <v>1</v>
      </c>
      <c r="X451">
        <v>6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1</v>
      </c>
      <c r="AF451" t="s">
        <v>63</v>
      </c>
      <c r="AG451">
        <v>7.1999999999999993</v>
      </c>
      <c r="AH451">
        <v>2</v>
      </c>
      <c r="AI451">
        <v>55929928</v>
      </c>
      <c r="AJ451">
        <v>383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ROW(Source!A187)</f>
        <v>187</v>
      </c>
      <c r="B452">
        <v>55929929</v>
      </c>
      <c r="C452">
        <v>55929927</v>
      </c>
      <c r="D452">
        <v>55461714</v>
      </c>
      <c r="E452">
        <v>1</v>
      </c>
      <c r="F452">
        <v>1</v>
      </c>
      <c r="G452">
        <v>1081</v>
      </c>
      <c r="H452">
        <v>3</v>
      </c>
      <c r="I452" t="s">
        <v>811</v>
      </c>
      <c r="J452" t="s">
        <v>812</v>
      </c>
      <c r="K452" t="s">
        <v>813</v>
      </c>
      <c r="L452">
        <v>1348</v>
      </c>
      <c r="N452">
        <v>1009</v>
      </c>
      <c r="O452" t="s">
        <v>538</v>
      </c>
      <c r="P452" t="s">
        <v>538</v>
      </c>
      <c r="Q452">
        <v>1000</v>
      </c>
      <c r="X452">
        <v>2.0000000000000001E-4</v>
      </c>
      <c r="Y452">
        <v>9138.59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62</v>
      </c>
      <c r="AG452">
        <v>2.0000000000000001E-4</v>
      </c>
      <c r="AH452">
        <v>2</v>
      </c>
      <c r="AI452">
        <v>55929929</v>
      </c>
      <c r="AJ452">
        <v>384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ROW(Source!A187)</f>
        <v>187</v>
      </c>
      <c r="B453">
        <v>55929930</v>
      </c>
      <c r="C453">
        <v>55929927</v>
      </c>
      <c r="D453">
        <v>55448280</v>
      </c>
      <c r="E453">
        <v>1081</v>
      </c>
      <c r="F453">
        <v>1</v>
      </c>
      <c r="G453">
        <v>1081</v>
      </c>
      <c r="H453">
        <v>3</v>
      </c>
      <c r="I453" t="s">
        <v>970</v>
      </c>
      <c r="J453" t="s">
        <v>3</v>
      </c>
      <c r="K453" t="s">
        <v>971</v>
      </c>
      <c r="L453">
        <v>1354</v>
      </c>
      <c r="N453">
        <v>1010</v>
      </c>
      <c r="O453" t="s">
        <v>268</v>
      </c>
      <c r="P453" t="s">
        <v>268</v>
      </c>
      <c r="Q453">
        <v>1</v>
      </c>
      <c r="X453">
        <v>100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 t="s">
        <v>62</v>
      </c>
      <c r="AG453">
        <v>100</v>
      </c>
      <c r="AH453">
        <v>3</v>
      </c>
      <c r="AI453">
        <v>-1</v>
      </c>
      <c r="AJ453" t="s">
        <v>3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ROW(Source!A187)</f>
        <v>187</v>
      </c>
      <c r="B454">
        <v>55929931</v>
      </c>
      <c r="C454">
        <v>55929927</v>
      </c>
      <c r="D454">
        <v>55424290</v>
      </c>
      <c r="E454">
        <v>1081</v>
      </c>
      <c r="F454">
        <v>1</v>
      </c>
      <c r="G454">
        <v>1081</v>
      </c>
      <c r="H454">
        <v>3</v>
      </c>
      <c r="I454" t="s">
        <v>692</v>
      </c>
      <c r="J454" t="s">
        <v>3</v>
      </c>
      <c r="K454" t="s">
        <v>693</v>
      </c>
      <c r="L454">
        <v>1348</v>
      </c>
      <c r="N454">
        <v>1009</v>
      </c>
      <c r="O454" t="s">
        <v>538</v>
      </c>
      <c r="P454" t="s">
        <v>538</v>
      </c>
      <c r="Q454">
        <v>1000</v>
      </c>
      <c r="X454">
        <v>0.01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 t="s">
        <v>62</v>
      </c>
      <c r="AG454">
        <v>0.01</v>
      </c>
      <c r="AH454">
        <v>2</v>
      </c>
      <c r="AI454">
        <v>55929931</v>
      </c>
      <c r="AJ454">
        <v>385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ROW(Source!A188)</f>
        <v>188</v>
      </c>
      <c r="B455">
        <v>55929928</v>
      </c>
      <c r="C455">
        <v>55929927</v>
      </c>
      <c r="D455">
        <v>55424304</v>
      </c>
      <c r="E455">
        <v>1081</v>
      </c>
      <c r="F455">
        <v>1</v>
      </c>
      <c r="G455">
        <v>1081</v>
      </c>
      <c r="H455">
        <v>1</v>
      </c>
      <c r="I455" t="s">
        <v>651</v>
      </c>
      <c r="J455" t="s">
        <v>3</v>
      </c>
      <c r="K455" t="s">
        <v>652</v>
      </c>
      <c r="L455">
        <v>1191</v>
      </c>
      <c r="N455">
        <v>1013</v>
      </c>
      <c r="O455" t="s">
        <v>653</v>
      </c>
      <c r="P455" t="s">
        <v>653</v>
      </c>
      <c r="Q455">
        <v>1</v>
      </c>
      <c r="X455">
        <v>6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1</v>
      </c>
      <c r="AF455" t="s">
        <v>63</v>
      </c>
      <c r="AG455">
        <v>7.1999999999999993</v>
      </c>
      <c r="AH455">
        <v>2</v>
      </c>
      <c r="AI455">
        <v>55929928</v>
      </c>
      <c r="AJ455">
        <v>386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ROW(Source!A188)</f>
        <v>188</v>
      </c>
      <c r="B456">
        <v>55929929</v>
      </c>
      <c r="C456">
        <v>55929927</v>
      </c>
      <c r="D456">
        <v>55461714</v>
      </c>
      <c r="E456">
        <v>1</v>
      </c>
      <c r="F456">
        <v>1</v>
      </c>
      <c r="G456">
        <v>1081</v>
      </c>
      <c r="H456">
        <v>3</v>
      </c>
      <c r="I456" t="s">
        <v>811</v>
      </c>
      <c r="J456" t="s">
        <v>812</v>
      </c>
      <c r="K456" t="s">
        <v>813</v>
      </c>
      <c r="L456">
        <v>1348</v>
      </c>
      <c r="N456">
        <v>1009</v>
      </c>
      <c r="O456" t="s">
        <v>538</v>
      </c>
      <c r="P456" t="s">
        <v>538</v>
      </c>
      <c r="Q456">
        <v>1000</v>
      </c>
      <c r="X456">
        <v>2.0000000000000001E-4</v>
      </c>
      <c r="Y456">
        <v>9138.59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62</v>
      </c>
      <c r="AG456">
        <v>2.0000000000000001E-4</v>
      </c>
      <c r="AH456">
        <v>2</v>
      </c>
      <c r="AI456">
        <v>55929929</v>
      </c>
      <c r="AJ456">
        <v>387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ROW(Source!A188)</f>
        <v>188</v>
      </c>
      <c r="B457">
        <v>55929930</v>
      </c>
      <c r="C457">
        <v>55929927</v>
      </c>
      <c r="D457">
        <v>55448280</v>
      </c>
      <c r="E457">
        <v>1081</v>
      </c>
      <c r="F457">
        <v>1</v>
      </c>
      <c r="G457">
        <v>1081</v>
      </c>
      <c r="H457">
        <v>3</v>
      </c>
      <c r="I457" t="s">
        <v>970</v>
      </c>
      <c r="J457" t="s">
        <v>3</v>
      </c>
      <c r="K457" t="s">
        <v>971</v>
      </c>
      <c r="L457">
        <v>1354</v>
      </c>
      <c r="N457">
        <v>1010</v>
      </c>
      <c r="O457" t="s">
        <v>268</v>
      </c>
      <c r="P457" t="s">
        <v>268</v>
      </c>
      <c r="Q457">
        <v>1</v>
      </c>
      <c r="X457">
        <v>100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 t="s">
        <v>62</v>
      </c>
      <c r="AG457">
        <v>100</v>
      </c>
      <c r="AH457">
        <v>3</v>
      </c>
      <c r="AI457">
        <v>-1</v>
      </c>
      <c r="AJ457" t="s">
        <v>3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ROW(Source!A188)</f>
        <v>188</v>
      </c>
      <c r="B458">
        <v>55929931</v>
      </c>
      <c r="C458">
        <v>55929927</v>
      </c>
      <c r="D458">
        <v>55424290</v>
      </c>
      <c r="E458">
        <v>1081</v>
      </c>
      <c r="F458">
        <v>1</v>
      </c>
      <c r="G458">
        <v>1081</v>
      </c>
      <c r="H458">
        <v>3</v>
      </c>
      <c r="I458" t="s">
        <v>692</v>
      </c>
      <c r="J458" t="s">
        <v>3</v>
      </c>
      <c r="K458" t="s">
        <v>693</v>
      </c>
      <c r="L458">
        <v>1348</v>
      </c>
      <c r="N458">
        <v>1009</v>
      </c>
      <c r="O458" t="s">
        <v>538</v>
      </c>
      <c r="P458" t="s">
        <v>538</v>
      </c>
      <c r="Q458">
        <v>1000</v>
      </c>
      <c r="X458">
        <v>0.01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62</v>
      </c>
      <c r="AG458">
        <v>0.01</v>
      </c>
      <c r="AH458">
        <v>2</v>
      </c>
      <c r="AI458">
        <v>55929931</v>
      </c>
      <c r="AJ458">
        <v>388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ROW(Source!A191)</f>
        <v>191</v>
      </c>
      <c r="B459">
        <v>55929963</v>
      </c>
      <c r="C459">
        <v>55929954</v>
      </c>
      <c r="D459">
        <v>55424304</v>
      </c>
      <c r="E459">
        <v>1081</v>
      </c>
      <c r="F459">
        <v>1</v>
      </c>
      <c r="G459">
        <v>1081</v>
      </c>
      <c r="H459">
        <v>1</v>
      </c>
      <c r="I459" t="s">
        <v>651</v>
      </c>
      <c r="J459" t="s">
        <v>3</v>
      </c>
      <c r="K459" t="s">
        <v>652</v>
      </c>
      <c r="L459">
        <v>1191</v>
      </c>
      <c r="N459">
        <v>1013</v>
      </c>
      <c r="O459" t="s">
        <v>653</v>
      </c>
      <c r="P459" t="s">
        <v>653</v>
      </c>
      <c r="Q459">
        <v>1</v>
      </c>
      <c r="X459">
        <v>1.03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1</v>
      </c>
      <c r="AF459" t="s">
        <v>63</v>
      </c>
      <c r="AG459">
        <v>1.236</v>
      </c>
      <c r="AH459">
        <v>2</v>
      </c>
      <c r="AI459">
        <v>55929963</v>
      </c>
      <c r="AJ459">
        <v>389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ROW(Source!A191)</f>
        <v>191</v>
      </c>
      <c r="B460">
        <v>55929964</v>
      </c>
      <c r="C460">
        <v>55929954</v>
      </c>
      <c r="D460">
        <v>55490209</v>
      </c>
      <c r="E460">
        <v>1</v>
      </c>
      <c r="F460">
        <v>1</v>
      </c>
      <c r="G460">
        <v>1081</v>
      </c>
      <c r="H460">
        <v>2</v>
      </c>
      <c r="I460" t="s">
        <v>694</v>
      </c>
      <c r="J460" t="s">
        <v>695</v>
      </c>
      <c r="K460" t="s">
        <v>696</v>
      </c>
      <c r="L460">
        <v>1368</v>
      </c>
      <c r="N460">
        <v>1011</v>
      </c>
      <c r="O460" t="s">
        <v>657</v>
      </c>
      <c r="P460" t="s">
        <v>657</v>
      </c>
      <c r="Q460">
        <v>1</v>
      </c>
      <c r="X460">
        <v>6.0000000000000001E-3</v>
      </c>
      <c r="Y460">
        <v>0</v>
      </c>
      <c r="Z460">
        <v>83.1</v>
      </c>
      <c r="AA460">
        <v>12.62</v>
      </c>
      <c r="AB460">
        <v>0</v>
      </c>
      <c r="AC460">
        <v>0</v>
      </c>
      <c r="AD460">
        <v>1</v>
      </c>
      <c r="AE460">
        <v>0</v>
      </c>
      <c r="AF460" t="s">
        <v>63</v>
      </c>
      <c r="AG460">
        <v>7.1999999999999998E-3</v>
      </c>
      <c r="AH460">
        <v>2</v>
      </c>
      <c r="AI460">
        <v>55929964</v>
      </c>
      <c r="AJ460">
        <v>390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ROW(Source!A191)</f>
        <v>191</v>
      </c>
      <c r="B461">
        <v>55929965</v>
      </c>
      <c r="C461">
        <v>55929954</v>
      </c>
      <c r="D461">
        <v>55440939</v>
      </c>
      <c r="E461">
        <v>1081</v>
      </c>
      <c r="F461">
        <v>1</v>
      </c>
      <c r="G461">
        <v>1081</v>
      </c>
      <c r="H461">
        <v>3</v>
      </c>
      <c r="I461" t="s">
        <v>932</v>
      </c>
      <c r="J461" t="s">
        <v>3</v>
      </c>
      <c r="K461" t="s">
        <v>933</v>
      </c>
      <c r="L461">
        <v>1354</v>
      </c>
      <c r="N461">
        <v>1010</v>
      </c>
      <c r="O461" t="s">
        <v>268</v>
      </c>
      <c r="P461" t="s">
        <v>268</v>
      </c>
      <c r="Q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62</v>
      </c>
      <c r="AG461">
        <v>1</v>
      </c>
      <c r="AH461">
        <v>3</v>
      </c>
      <c r="AI461">
        <v>-1</v>
      </c>
      <c r="AJ461" t="s">
        <v>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ROW(Source!A192)</f>
        <v>192</v>
      </c>
      <c r="B462">
        <v>55929963</v>
      </c>
      <c r="C462">
        <v>55929954</v>
      </c>
      <c r="D462">
        <v>55424304</v>
      </c>
      <c r="E462">
        <v>1081</v>
      </c>
      <c r="F462">
        <v>1</v>
      </c>
      <c r="G462">
        <v>1081</v>
      </c>
      <c r="H462">
        <v>1</v>
      </c>
      <c r="I462" t="s">
        <v>651</v>
      </c>
      <c r="J462" t="s">
        <v>3</v>
      </c>
      <c r="K462" t="s">
        <v>652</v>
      </c>
      <c r="L462">
        <v>1191</v>
      </c>
      <c r="N462">
        <v>1013</v>
      </c>
      <c r="O462" t="s">
        <v>653</v>
      </c>
      <c r="P462" t="s">
        <v>653</v>
      </c>
      <c r="Q462">
        <v>1</v>
      </c>
      <c r="X462">
        <v>1.03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1</v>
      </c>
      <c r="AF462" t="s">
        <v>63</v>
      </c>
      <c r="AG462">
        <v>1.236</v>
      </c>
      <c r="AH462">
        <v>2</v>
      </c>
      <c r="AI462">
        <v>55929963</v>
      </c>
      <c r="AJ462">
        <v>392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ROW(Source!A192)</f>
        <v>192</v>
      </c>
      <c r="B463">
        <v>55929964</v>
      </c>
      <c r="C463">
        <v>55929954</v>
      </c>
      <c r="D463">
        <v>55490209</v>
      </c>
      <c r="E463">
        <v>1</v>
      </c>
      <c r="F463">
        <v>1</v>
      </c>
      <c r="G463">
        <v>1081</v>
      </c>
      <c r="H463">
        <v>2</v>
      </c>
      <c r="I463" t="s">
        <v>694</v>
      </c>
      <c r="J463" t="s">
        <v>695</v>
      </c>
      <c r="K463" t="s">
        <v>696</v>
      </c>
      <c r="L463">
        <v>1368</v>
      </c>
      <c r="N463">
        <v>1011</v>
      </c>
      <c r="O463" t="s">
        <v>657</v>
      </c>
      <c r="P463" t="s">
        <v>657</v>
      </c>
      <c r="Q463">
        <v>1</v>
      </c>
      <c r="X463">
        <v>6.0000000000000001E-3</v>
      </c>
      <c r="Y463">
        <v>0</v>
      </c>
      <c r="Z463">
        <v>83.1</v>
      </c>
      <c r="AA463">
        <v>12.62</v>
      </c>
      <c r="AB463">
        <v>0</v>
      </c>
      <c r="AC463">
        <v>0</v>
      </c>
      <c r="AD463">
        <v>1</v>
      </c>
      <c r="AE463">
        <v>0</v>
      </c>
      <c r="AF463" t="s">
        <v>63</v>
      </c>
      <c r="AG463">
        <v>7.1999999999999998E-3</v>
      </c>
      <c r="AH463">
        <v>2</v>
      </c>
      <c r="AI463">
        <v>55929964</v>
      </c>
      <c r="AJ463">
        <v>393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ROW(Source!A192)</f>
        <v>192</v>
      </c>
      <c r="B464">
        <v>55929965</v>
      </c>
      <c r="C464">
        <v>55929954</v>
      </c>
      <c r="D464">
        <v>55440939</v>
      </c>
      <c r="E464">
        <v>1081</v>
      </c>
      <c r="F464">
        <v>1</v>
      </c>
      <c r="G464">
        <v>1081</v>
      </c>
      <c r="H464">
        <v>3</v>
      </c>
      <c r="I464" t="s">
        <v>932</v>
      </c>
      <c r="J464" t="s">
        <v>3</v>
      </c>
      <c r="K464" t="s">
        <v>933</v>
      </c>
      <c r="L464">
        <v>1354</v>
      </c>
      <c r="N464">
        <v>1010</v>
      </c>
      <c r="O464" t="s">
        <v>268</v>
      </c>
      <c r="P464" t="s">
        <v>268</v>
      </c>
      <c r="Q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62</v>
      </c>
      <c r="AG464">
        <v>1</v>
      </c>
      <c r="AH464">
        <v>3</v>
      </c>
      <c r="AI464">
        <v>-1</v>
      </c>
      <c r="AJ464" t="s">
        <v>3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ROW(Source!A195)</f>
        <v>195</v>
      </c>
      <c r="B465">
        <v>55929970</v>
      </c>
      <c r="C465">
        <v>55929969</v>
      </c>
      <c r="D465">
        <v>55424304</v>
      </c>
      <c r="E465">
        <v>1081</v>
      </c>
      <c r="F465">
        <v>1</v>
      </c>
      <c r="G465">
        <v>1081</v>
      </c>
      <c r="H465">
        <v>1</v>
      </c>
      <c r="I465" t="s">
        <v>651</v>
      </c>
      <c r="J465" t="s">
        <v>3</v>
      </c>
      <c r="K465" t="s">
        <v>652</v>
      </c>
      <c r="L465">
        <v>1191</v>
      </c>
      <c r="N465">
        <v>1013</v>
      </c>
      <c r="O465" t="s">
        <v>653</v>
      </c>
      <c r="P465" t="s">
        <v>653</v>
      </c>
      <c r="Q465">
        <v>1</v>
      </c>
      <c r="X465">
        <v>2.1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1</v>
      </c>
      <c r="AF465" t="s">
        <v>63</v>
      </c>
      <c r="AG465">
        <v>2.52</v>
      </c>
      <c r="AH465">
        <v>2</v>
      </c>
      <c r="AI465">
        <v>55929970</v>
      </c>
      <c r="AJ465">
        <v>395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ROW(Source!A195)</f>
        <v>195</v>
      </c>
      <c r="B466">
        <v>55929971</v>
      </c>
      <c r="C466">
        <v>55929969</v>
      </c>
      <c r="D466">
        <v>55489513</v>
      </c>
      <c r="E466">
        <v>1</v>
      </c>
      <c r="F466">
        <v>1</v>
      </c>
      <c r="G466">
        <v>1081</v>
      </c>
      <c r="H466">
        <v>2</v>
      </c>
      <c r="I466" t="s">
        <v>654</v>
      </c>
      <c r="J466" t="s">
        <v>655</v>
      </c>
      <c r="K466" t="s">
        <v>656</v>
      </c>
      <c r="L466">
        <v>1368</v>
      </c>
      <c r="N466">
        <v>1011</v>
      </c>
      <c r="O466" t="s">
        <v>657</v>
      </c>
      <c r="P466" t="s">
        <v>657</v>
      </c>
      <c r="Q466">
        <v>1</v>
      </c>
      <c r="X466">
        <v>0.08</v>
      </c>
      <c r="Y466">
        <v>0</v>
      </c>
      <c r="Z466">
        <v>114.83</v>
      </c>
      <c r="AA466">
        <v>12.62</v>
      </c>
      <c r="AB466">
        <v>0</v>
      </c>
      <c r="AC466">
        <v>0</v>
      </c>
      <c r="AD466">
        <v>1</v>
      </c>
      <c r="AE466">
        <v>0</v>
      </c>
      <c r="AF466" t="s">
        <v>63</v>
      </c>
      <c r="AG466">
        <v>9.6000000000000002E-2</v>
      </c>
      <c r="AH466">
        <v>2</v>
      </c>
      <c r="AI466">
        <v>55929971</v>
      </c>
      <c r="AJ466">
        <v>396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ROW(Source!A195)</f>
        <v>195</v>
      </c>
      <c r="B467">
        <v>55929972</v>
      </c>
      <c r="C467">
        <v>55929969</v>
      </c>
      <c r="D467">
        <v>55440770</v>
      </c>
      <c r="E467">
        <v>1081</v>
      </c>
      <c r="F467">
        <v>1</v>
      </c>
      <c r="G467">
        <v>1081</v>
      </c>
      <c r="H467">
        <v>3</v>
      </c>
      <c r="I467" t="s">
        <v>960</v>
      </c>
      <c r="J467" t="s">
        <v>3</v>
      </c>
      <c r="K467" t="s">
        <v>972</v>
      </c>
      <c r="L467">
        <v>1354</v>
      </c>
      <c r="N467">
        <v>1010</v>
      </c>
      <c r="O467" t="s">
        <v>268</v>
      </c>
      <c r="P467" t="s">
        <v>268</v>
      </c>
      <c r="Q467">
        <v>1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 t="s">
        <v>62</v>
      </c>
      <c r="AG467">
        <v>1</v>
      </c>
      <c r="AH467">
        <v>3</v>
      </c>
      <c r="AI467">
        <v>-1</v>
      </c>
      <c r="AJ467" t="s">
        <v>3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ROW(Source!A196)</f>
        <v>196</v>
      </c>
      <c r="B468">
        <v>55929970</v>
      </c>
      <c r="C468">
        <v>55929969</v>
      </c>
      <c r="D468">
        <v>55424304</v>
      </c>
      <c r="E468">
        <v>1081</v>
      </c>
      <c r="F468">
        <v>1</v>
      </c>
      <c r="G468">
        <v>1081</v>
      </c>
      <c r="H468">
        <v>1</v>
      </c>
      <c r="I468" t="s">
        <v>651</v>
      </c>
      <c r="J468" t="s">
        <v>3</v>
      </c>
      <c r="K468" t="s">
        <v>652</v>
      </c>
      <c r="L468">
        <v>1191</v>
      </c>
      <c r="N468">
        <v>1013</v>
      </c>
      <c r="O468" t="s">
        <v>653</v>
      </c>
      <c r="P468" t="s">
        <v>653</v>
      </c>
      <c r="Q468">
        <v>1</v>
      </c>
      <c r="X468">
        <v>2.1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1</v>
      </c>
      <c r="AF468" t="s">
        <v>63</v>
      </c>
      <c r="AG468">
        <v>2.52</v>
      </c>
      <c r="AH468">
        <v>2</v>
      </c>
      <c r="AI468">
        <v>55929970</v>
      </c>
      <c r="AJ468">
        <v>397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ROW(Source!A196)</f>
        <v>196</v>
      </c>
      <c r="B469">
        <v>55929971</v>
      </c>
      <c r="C469">
        <v>55929969</v>
      </c>
      <c r="D469">
        <v>55489513</v>
      </c>
      <c r="E469">
        <v>1</v>
      </c>
      <c r="F469">
        <v>1</v>
      </c>
      <c r="G469">
        <v>1081</v>
      </c>
      <c r="H469">
        <v>2</v>
      </c>
      <c r="I469" t="s">
        <v>654</v>
      </c>
      <c r="J469" t="s">
        <v>655</v>
      </c>
      <c r="K469" t="s">
        <v>656</v>
      </c>
      <c r="L469">
        <v>1368</v>
      </c>
      <c r="N469">
        <v>1011</v>
      </c>
      <c r="O469" t="s">
        <v>657</v>
      </c>
      <c r="P469" t="s">
        <v>657</v>
      </c>
      <c r="Q469">
        <v>1</v>
      </c>
      <c r="X469">
        <v>0.08</v>
      </c>
      <c r="Y469">
        <v>0</v>
      </c>
      <c r="Z469">
        <v>114.83</v>
      </c>
      <c r="AA469">
        <v>12.62</v>
      </c>
      <c r="AB469">
        <v>0</v>
      </c>
      <c r="AC469">
        <v>0</v>
      </c>
      <c r="AD469">
        <v>1</v>
      </c>
      <c r="AE469">
        <v>0</v>
      </c>
      <c r="AF469" t="s">
        <v>63</v>
      </c>
      <c r="AG469">
        <v>9.6000000000000002E-2</v>
      </c>
      <c r="AH469">
        <v>2</v>
      </c>
      <c r="AI469">
        <v>55929971</v>
      </c>
      <c r="AJ469">
        <v>398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ROW(Source!A196)</f>
        <v>196</v>
      </c>
      <c r="B470">
        <v>55929972</v>
      </c>
      <c r="C470">
        <v>55929969</v>
      </c>
      <c r="D470">
        <v>55440770</v>
      </c>
      <c r="E470">
        <v>1081</v>
      </c>
      <c r="F470">
        <v>1</v>
      </c>
      <c r="G470">
        <v>1081</v>
      </c>
      <c r="H470">
        <v>3</v>
      </c>
      <c r="I470" t="s">
        <v>960</v>
      </c>
      <c r="J470" t="s">
        <v>3</v>
      </c>
      <c r="K470" t="s">
        <v>972</v>
      </c>
      <c r="L470">
        <v>1354</v>
      </c>
      <c r="N470">
        <v>1010</v>
      </c>
      <c r="O470" t="s">
        <v>268</v>
      </c>
      <c r="P470" t="s">
        <v>268</v>
      </c>
      <c r="Q470">
        <v>1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 t="s">
        <v>62</v>
      </c>
      <c r="AG470">
        <v>1</v>
      </c>
      <c r="AH470">
        <v>3</v>
      </c>
      <c r="AI470">
        <v>-1</v>
      </c>
      <c r="AJ470" t="s">
        <v>3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ROW(Source!A203)</f>
        <v>203</v>
      </c>
      <c r="B471">
        <v>55929987</v>
      </c>
      <c r="C471">
        <v>55929986</v>
      </c>
      <c r="D471">
        <v>55424304</v>
      </c>
      <c r="E471">
        <v>1081</v>
      </c>
      <c r="F471">
        <v>1</v>
      </c>
      <c r="G471">
        <v>1081</v>
      </c>
      <c r="H471">
        <v>1</v>
      </c>
      <c r="I471" t="s">
        <v>651</v>
      </c>
      <c r="J471" t="s">
        <v>3</v>
      </c>
      <c r="K471" t="s">
        <v>652</v>
      </c>
      <c r="L471">
        <v>1191</v>
      </c>
      <c r="N471">
        <v>1013</v>
      </c>
      <c r="O471" t="s">
        <v>653</v>
      </c>
      <c r="P471" t="s">
        <v>653</v>
      </c>
      <c r="Q471">
        <v>1</v>
      </c>
      <c r="X471">
        <v>3.1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1</v>
      </c>
      <c r="AF471" t="s">
        <v>63</v>
      </c>
      <c r="AG471">
        <v>3.7199999999999998</v>
      </c>
      <c r="AH471">
        <v>2</v>
      </c>
      <c r="AI471">
        <v>55929987</v>
      </c>
      <c r="AJ471">
        <v>399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ROW(Source!A203)</f>
        <v>203</v>
      </c>
      <c r="B472">
        <v>55929988</v>
      </c>
      <c r="C472">
        <v>55929986</v>
      </c>
      <c r="D472">
        <v>55439337</v>
      </c>
      <c r="E472">
        <v>1081</v>
      </c>
      <c r="F472">
        <v>1</v>
      </c>
      <c r="G472">
        <v>1081</v>
      </c>
      <c r="H472">
        <v>3</v>
      </c>
      <c r="I472" t="s">
        <v>958</v>
      </c>
      <c r="J472" t="s">
        <v>3</v>
      </c>
      <c r="K472" t="s">
        <v>959</v>
      </c>
      <c r="L472">
        <v>1354</v>
      </c>
      <c r="N472">
        <v>1010</v>
      </c>
      <c r="O472" t="s">
        <v>268</v>
      </c>
      <c r="P472" t="s">
        <v>268</v>
      </c>
      <c r="Q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62</v>
      </c>
      <c r="AG472">
        <v>0</v>
      </c>
      <c r="AH472">
        <v>3</v>
      </c>
      <c r="AI472">
        <v>-1</v>
      </c>
      <c r="AJ472" t="s">
        <v>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ROW(Source!A204)</f>
        <v>204</v>
      </c>
      <c r="B473">
        <v>55929987</v>
      </c>
      <c r="C473">
        <v>55929986</v>
      </c>
      <c r="D473">
        <v>55424304</v>
      </c>
      <c r="E473">
        <v>1081</v>
      </c>
      <c r="F473">
        <v>1</v>
      </c>
      <c r="G473">
        <v>1081</v>
      </c>
      <c r="H473">
        <v>1</v>
      </c>
      <c r="I473" t="s">
        <v>651</v>
      </c>
      <c r="J473" t="s">
        <v>3</v>
      </c>
      <c r="K473" t="s">
        <v>652</v>
      </c>
      <c r="L473">
        <v>1191</v>
      </c>
      <c r="N473">
        <v>1013</v>
      </c>
      <c r="O473" t="s">
        <v>653</v>
      </c>
      <c r="P473" t="s">
        <v>653</v>
      </c>
      <c r="Q473">
        <v>1</v>
      </c>
      <c r="X473">
        <v>3.1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1</v>
      </c>
      <c r="AF473" t="s">
        <v>63</v>
      </c>
      <c r="AG473">
        <v>3.7199999999999998</v>
      </c>
      <c r="AH473">
        <v>2</v>
      </c>
      <c r="AI473">
        <v>55929987</v>
      </c>
      <c r="AJ473">
        <v>400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ROW(Source!A204)</f>
        <v>204</v>
      </c>
      <c r="B474">
        <v>55929988</v>
      </c>
      <c r="C474">
        <v>55929986</v>
      </c>
      <c r="D474">
        <v>55439337</v>
      </c>
      <c r="E474">
        <v>1081</v>
      </c>
      <c r="F474">
        <v>1</v>
      </c>
      <c r="G474">
        <v>1081</v>
      </c>
      <c r="H474">
        <v>3</v>
      </c>
      <c r="I474" t="s">
        <v>958</v>
      </c>
      <c r="J474" t="s">
        <v>3</v>
      </c>
      <c r="K474" t="s">
        <v>959</v>
      </c>
      <c r="L474">
        <v>1354</v>
      </c>
      <c r="N474">
        <v>1010</v>
      </c>
      <c r="O474" t="s">
        <v>268</v>
      </c>
      <c r="P474" t="s">
        <v>268</v>
      </c>
      <c r="Q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62</v>
      </c>
      <c r="AG474">
        <v>0</v>
      </c>
      <c r="AH474">
        <v>3</v>
      </c>
      <c r="AI474">
        <v>-1</v>
      </c>
      <c r="AJ474" t="s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ROW(Source!A250)</f>
        <v>250</v>
      </c>
      <c r="B475">
        <v>55930134</v>
      </c>
      <c r="C475">
        <v>55930130</v>
      </c>
      <c r="D475">
        <v>55424304</v>
      </c>
      <c r="E475">
        <v>1081</v>
      </c>
      <c r="F475">
        <v>1</v>
      </c>
      <c r="G475">
        <v>1081</v>
      </c>
      <c r="H475">
        <v>1</v>
      </c>
      <c r="I475" t="s">
        <v>651</v>
      </c>
      <c r="J475" t="s">
        <v>3</v>
      </c>
      <c r="K475" t="s">
        <v>652</v>
      </c>
      <c r="L475">
        <v>1191</v>
      </c>
      <c r="N475">
        <v>1013</v>
      </c>
      <c r="O475" t="s">
        <v>653</v>
      </c>
      <c r="P475" t="s">
        <v>653</v>
      </c>
      <c r="Q475">
        <v>1</v>
      </c>
      <c r="X475">
        <v>6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1</v>
      </c>
      <c r="AF475" t="s">
        <v>63</v>
      </c>
      <c r="AG475">
        <v>7.1999999999999993</v>
      </c>
      <c r="AH475">
        <v>2</v>
      </c>
      <c r="AI475">
        <v>55930131</v>
      </c>
      <c r="AJ475">
        <v>401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ROW(Source!A250)</f>
        <v>250</v>
      </c>
      <c r="B476">
        <v>55930135</v>
      </c>
      <c r="C476">
        <v>55930130</v>
      </c>
      <c r="D476">
        <v>55461714</v>
      </c>
      <c r="E476">
        <v>1</v>
      </c>
      <c r="F476">
        <v>1</v>
      </c>
      <c r="G476">
        <v>1081</v>
      </c>
      <c r="H476">
        <v>3</v>
      </c>
      <c r="I476" t="s">
        <v>811</v>
      </c>
      <c r="J476" t="s">
        <v>812</v>
      </c>
      <c r="K476" t="s">
        <v>813</v>
      </c>
      <c r="L476">
        <v>1348</v>
      </c>
      <c r="N476">
        <v>1009</v>
      </c>
      <c r="O476" t="s">
        <v>538</v>
      </c>
      <c r="P476" t="s">
        <v>538</v>
      </c>
      <c r="Q476">
        <v>1000</v>
      </c>
      <c r="X476">
        <v>2.0000000000000001E-4</v>
      </c>
      <c r="Y476">
        <v>9138.59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62</v>
      </c>
      <c r="AG476">
        <v>2.0000000000000001E-4</v>
      </c>
      <c r="AH476">
        <v>2</v>
      </c>
      <c r="AI476">
        <v>55930132</v>
      </c>
      <c r="AJ476">
        <v>402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ROW(Source!A250)</f>
        <v>250</v>
      </c>
      <c r="B477">
        <v>55930136</v>
      </c>
      <c r="C477">
        <v>55930130</v>
      </c>
      <c r="D477">
        <v>55448278</v>
      </c>
      <c r="E477">
        <v>1081</v>
      </c>
      <c r="F477">
        <v>1</v>
      </c>
      <c r="G477">
        <v>1081</v>
      </c>
      <c r="H477">
        <v>3</v>
      </c>
      <c r="I477" t="s">
        <v>970</v>
      </c>
      <c r="J477" t="s">
        <v>3</v>
      </c>
      <c r="K477" t="s">
        <v>971</v>
      </c>
      <c r="L477">
        <v>1354</v>
      </c>
      <c r="N477">
        <v>1010</v>
      </c>
      <c r="O477" t="s">
        <v>268</v>
      </c>
      <c r="P477" t="s">
        <v>268</v>
      </c>
      <c r="Q477">
        <v>1</v>
      </c>
      <c r="X477">
        <v>100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 t="s">
        <v>62</v>
      </c>
      <c r="AG477">
        <v>100</v>
      </c>
      <c r="AH477">
        <v>3</v>
      </c>
      <c r="AI477">
        <v>-1</v>
      </c>
      <c r="AJ477" t="s">
        <v>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ROW(Source!A250)</f>
        <v>250</v>
      </c>
      <c r="B478">
        <v>55930137</v>
      </c>
      <c r="C478">
        <v>55930130</v>
      </c>
      <c r="D478">
        <v>55424290</v>
      </c>
      <c r="E478">
        <v>1081</v>
      </c>
      <c r="F478">
        <v>1</v>
      </c>
      <c r="G478">
        <v>1081</v>
      </c>
      <c r="H478">
        <v>3</v>
      </c>
      <c r="I478" t="s">
        <v>692</v>
      </c>
      <c r="J478" t="s">
        <v>3</v>
      </c>
      <c r="K478" t="s">
        <v>693</v>
      </c>
      <c r="L478">
        <v>1348</v>
      </c>
      <c r="N478">
        <v>1009</v>
      </c>
      <c r="O478" t="s">
        <v>538</v>
      </c>
      <c r="P478" t="s">
        <v>538</v>
      </c>
      <c r="Q478">
        <v>1000</v>
      </c>
      <c r="X478">
        <v>0.01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62</v>
      </c>
      <c r="AG478">
        <v>0.01</v>
      </c>
      <c r="AH478">
        <v>2</v>
      </c>
      <c r="AI478">
        <v>55930133</v>
      </c>
      <c r="AJ478">
        <v>403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ROW(Source!A251)</f>
        <v>251</v>
      </c>
      <c r="B479">
        <v>55930134</v>
      </c>
      <c r="C479">
        <v>55930130</v>
      </c>
      <c r="D479">
        <v>55424304</v>
      </c>
      <c r="E479">
        <v>1081</v>
      </c>
      <c r="F479">
        <v>1</v>
      </c>
      <c r="G479">
        <v>1081</v>
      </c>
      <c r="H479">
        <v>1</v>
      </c>
      <c r="I479" t="s">
        <v>651</v>
      </c>
      <c r="J479" t="s">
        <v>3</v>
      </c>
      <c r="K479" t="s">
        <v>652</v>
      </c>
      <c r="L479">
        <v>1191</v>
      </c>
      <c r="N479">
        <v>1013</v>
      </c>
      <c r="O479" t="s">
        <v>653</v>
      </c>
      <c r="P479" t="s">
        <v>653</v>
      </c>
      <c r="Q479">
        <v>1</v>
      </c>
      <c r="X479">
        <v>6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1</v>
      </c>
      <c r="AF479" t="s">
        <v>63</v>
      </c>
      <c r="AG479">
        <v>7.1999999999999993</v>
      </c>
      <c r="AH479">
        <v>2</v>
      </c>
      <c r="AI479">
        <v>55930131</v>
      </c>
      <c r="AJ479">
        <v>404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ROW(Source!A251)</f>
        <v>251</v>
      </c>
      <c r="B480">
        <v>55930135</v>
      </c>
      <c r="C480">
        <v>55930130</v>
      </c>
      <c r="D480">
        <v>55461714</v>
      </c>
      <c r="E480">
        <v>1</v>
      </c>
      <c r="F480">
        <v>1</v>
      </c>
      <c r="G480">
        <v>1081</v>
      </c>
      <c r="H480">
        <v>3</v>
      </c>
      <c r="I480" t="s">
        <v>811</v>
      </c>
      <c r="J480" t="s">
        <v>812</v>
      </c>
      <c r="K480" t="s">
        <v>813</v>
      </c>
      <c r="L480">
        <v>1348</v>
      </c>
      <c r="N480">
        <v>1009</v>
      </c>
      <c r="O480" t="s">
        <v>538</v>
      </c>
      <c r="P480" t="s">
        <v>538</v>
      </c>
      <c r="Q480">
        <v>1000</v>
      </c>
      <c r="X480">
        <v>2.0000000000000001E-4</v>
      </c>
      <c r="Y480">
        <v>9138.59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62</v>
      </c>
      <c r="AG480">
        <v>2.0000000000000001E-4</v>
      </c>
      <c r="AH480">
        <v>2</v>
      </c>
      <c r="AI480">
        <v>55930132</v>
      </c>
      <c r="AJ480">
        <v>405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ROW(Source!A251)</f>
        <v>251</v>
      </c>
      <c r="B481">
        <v>55930136</v>
      </c>
      <c r="C481">
        <v>55930130</v>
      </c>
      <c r="D481">
        <v>55448278</v>
      </c>
      <c r="E481">
        <v>1081</v>
      </c>
      <c r="F481">
        <v>1</v>
      </c>
      <c r="G481">
        <v>1081</v>
      </c>
      <c r="H481">
        <v>3</v>
      </c>
      <c r="I481" t="s">
        <v>970</v>
      </c>
      <c r="J481" t="s">
        <v>3</v>
      </c>
      <c r="K481" t="s">
        <v>971</v>
      </c>
      <c r="L481">
        <v>1354</v>
      </c>
      <c r="N481">
        <v>1010</v>
      </c>
      <c r="O481" t="s">
        <v>268</v>
      </c>
      <c r="P481" t="s">
        <v>268</v>
      </c>
      <c r="Q481">
        <v>1</v>
      </c>
      <c r="X481">
        <v>100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 t="s">
        <v>62</v>
      </c>
      <c r="AG481">
        <v>100</v>
      </c>
      <c r="AH481">
        <v>3</v>
      </c>
      <c r="AI481">
        <v>-1</v>
      </c>
      <c r="AJ481" t="s">
        <v>3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ROW(Source!A251)</f>
        <v>251</v>
      </c>
      <c r="B482">
        <v>55930137</v>
      </c>
      <c r="C482">
        <v>55930130</v>
      </c>
      <c r="D482">
        <v>55424290</v>
      </c>
      <c r="E482">
        <v>1081</v>
      </c>
      <c r="F482">
        <v>1</v>
      </c>
      <c r="G482">
        <v>1081</v>
      </c>
      <c r="H482">
        <v>3</v>
      </c>
      <c r="I482" t="s">
        <v>692</v>
      </c>
      <c r="J482" t="s">
        <v>3</v>
      </c>
      <c r="K482" t="s">
        <v>693</v>
      </c>
      <c r="L482">
        <v>1348</v>
      </c>
      <c r="N482">
        <v>1009</v>
      </c>
      <c r="O482" t="s">
        <v>538</v>
      </c>
      <c r="P482" t="s">
        <v>538</v>
      </c>
      <c r="Q482">
        <v>1000</v>
      </c>
      <c r="X482">
        <v>0.01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 t="s">
        <v>62</v>
      </c>
      <c r="AG482">
        <v>0.01</v>
      </c>
      <c r="AH482">
        <v>2</v>
      </c>
      <c r="AI482">
        <v>55930133</v>
      </c>
      <c r="AJ482">
        <v>406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ROW(Source!A256)</f>
        <v>256</v>
      </c>
      <c r="B483">
        <v>55930151</v>
      </c>
      <c r="C483">
        <v>55930150</v>
      </c>
      <c r="D483">
        <v>55424304</v>
      </c>
      <c r="E483">
        <v>1081</v>
      </c>
      <c r="F483">
        <v>1</v>
      </c>
      <c r="G483">
        <v>1081</v>
      </c>
      <c r="H483">
        <v>1</v>
      </c>
      <c r="I483" t="s">
        <v>651</v>
      </c>
      <c r="J483" t="s">
        <v>3</v>
      </c>
      <c r="K483" t="s">
        <v>652</v>
      </c>
      <c r="L483">
        <v>1191</v>
      </c>
      <c r="N483">
        <v>1013</v>
      </c>
      <c r="O483" t="s">
        <v>653</v>
      </c>
      <c r="P483" t="s">
        <v>653</v>
      </c>
      <c r="Q483">
        <v>1</v>
      </c>
      <c r="X483">
        <v>18.84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1</v>
      </c>
      <c r="AF483" t="s">
        <v>63</v>
      </c>
      <c r="AG483">
        <v>22.608000000000001</v>
      </c>
      <c r="AH483">
        <v>2</v>
      </c>
      <c r="AI483">
        <v>55930151</v>
      </c>
      <c r="AJ483">
        <v>407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ROW(Source!A256)</f>
        <v>256</v>
      </c>
      <c r="B484">
        <v>55930152</v>
      </c>
      <c r="C484">
        <v>55930150</v>
      </c>
      <c r="D484">
        <v>55490209</v>
      </c>
      <c r="E484">
        <v>1</v>
      </c>
      <c r="F484">
        <v>1</v>
      </c>
      <c r="G484">
        <v>1081</v>
      </c>
      <c r="H484">
        <v>2</v>
      </c>
      <c r="I484" t="s">
        <v>694</v>
      </c>
      <c r="J484" t="s">
        <v>695</v>
      </c>
      <c r="K484" t="s">
        <v>696</v>
      </c>
      <c r="L484">
        <v>1368</v>
      </c>
      <c r="N484">
        <v>1011</v>
      </c>
      <c r="O484" t="s">
        <v>657</v>
      </c>
      <c r="P484" t="s">
        <v>657</v>
      </c>
      <c r="Q484">
        <v>1</v>
      </c>
      <c r="X484">
        <v>0.01</v>
      </c>
      <c r="Y484">
        <v>0</v>
      </c>
      <c r="Z484">
        <v>83.1</v>
      </c>
      <c r="AA484">
        <v>12.62</v>
      </c>
      <c r="AB484">
        <v>0</v>
      </c>
      <c r="AC484">
        <v>0</v>
      </c>
      <c r="AD484">
        <v>1</v>
      </c>
      <c r="AE484">
        <v>0</v>
      </c>
      <c r="AF484" t="s">
        <v>63</v>
      </c>
      <c r="AG484">
        <v>1.2E-2</v>
      </c>
      <c r="AH484">
        <v>2</v>
      </c>
      <c r="AI484">
        <v>55930152</v>
      </c>
      <c r="AJ484">
        <v>408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ROW(Source!A256)</f>
        <v>256</v>
      </c>
      <c r="B485">
        <v>55930153</v>
      </c>
      <c r="C485">
        <v>55930150</v>
      </c>
      <c r="D485">
        <v>55434107</v>
      </c>
      <c r="E485">
        <v>1081</v>
      </c>
      <c r="F485">
        <v>1</v>
      </c>
      <c r="G485">
        <v>1081</v>
      </c>
      <c r="H485">
        <v>3</v>
      </c>
      <c r="I485" t="s">
        <v>973</v>
      </c>
      <c r="J485" t="s">
        <v>3</v>
      </c>
      <c r="K485" t="s">
        <v>974</v>
      </c>
      <c r="L485">
        <v>1354</v>
      </c>
      <c r="N485">
        <v>1010</v>
      </c>
      <c r="O485" t="s">
        <v>268</v>
      </c>
      <c r="P485" t="s">
        <v>268</v>
      </c>
      <c r="Q485">
        <v>1</v>
      </c>
      <c r="X485">
        <v>102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62</v>
      </c>
      <c r="AG485">
        <v>102</v>
      </c>
      <c r="AH485">
        <v>3</v>
      </c>
      <c r="AI485">
        <v>-1</v>
      </c>
      <c r="AJ485" t="s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ROW(Source!A257)</f>
        <v>257</v>
      </c>
      <c r="B486">
        <v>55930151</v>
      </c>
      <c r="C486">
        <v>55930150</v>
      </c>
      <c r="D486">
        <v>55424304</v>
      </c>
      <c r="E486">
        <v>1081</v>
      </c>
      <c r="F486">
        <v>1</v>
      </c>
      <c r="G486">
        <v>1081</v>
      </c>
      <c r="H486">
        <v>1</v>
      </c>
      <c r="I486" t="s">
        <v>651</v>
      </c>
      <c r="J486" t="s">
        <v>3</v>
      </c>
      <c r="K486" t="s">
        <v>652</v>
      </c>
      <c r="L486">
        <v>1191</v>
      </c>
      <c r="N486">
        <v>1013</v>
      </c>
      <c r="O486" t="s">
        <v>653</v>
      </c>
      <c r="P486" t="s">
        <v>653</v>
      </c>
      <c r="Q486">
        <v>1</v>
      </c>
      <c r="X486">
        <v>18.84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1</v>
      </c>
      <c r="AF486" t="s">
        <v>63</v>
      </c>
      <c r="AG486">
        <v>22.608000000000001</v>
      </c>
      <c r="AH486">
        <v>2</v>
      </c>
      <c r="AI486">
        <v>55930151</v>
      </c>
      <c r="AJ486">
        <v>409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ROW(Source!A257)</f>
        <v>257</v>
      </c>
      <c r="B487">
        <v>55930152</v>
      </c>
      <c r="C487">
        <v>55930150</v>
      </c>
      <c r="D487">
        <v>55490209</v>
      </c>
      <c r="E487">
        <v>1</v>
      </c>
      <c r="F487">
        <v>1</v>
      </c>
      <c r="G487">
        <v>1081</v>
      </c>
      <c r="H487">
        <v>2</v>
      </c>
      <c r="I487" t="s">
        <v>694</v>
      </c>
      <c r="J487" t="s">
        <v>695</v>
      </c>
      <c r="K487" t="s">
        <v>696</v>
      </c>
      <c r="L487">
        <v>1368</v>
      </c>
      <c r="N487">
        <v>1011</v>
      </c>
      <c r="O487" t="s">
        <v>657</v>
      </c>
      <c r="P487" t="s">
        <v>657</v>
      </c>
      <c r="Q487">
        <v>1</v>
      </c>
      <c r="X487">
        <v>0.01</v>
      </c>
      <c r="Y487">
        <v>0</v>
      </c>
      <c r="Z487">
        <v>83.1</v>
      </c>
      <c r="AA487">
        <v>12.62</v>
      </c>
      <c r="AB487">
        <v>0</v>
      </c>
      <c r="AC487">
        <v>0</v>
      </c>
      <c r="AD487">
        <v>1</v>
      </c>
      <c r="AE487">
        <v>0</v>
      </c>
      <c r="AF487" t="s">
        <v>63</v>
      </c>
      <c r="AG487">
        <v>1.2E-2</v>
      </c>
      <c r="AH487">
        <v>2</v>
      </c>
      <c r="AI487">
        <v>55930152</v>
      </c>
      <c r="AJ487">
        <v>410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ROW(Source!A257)</f>
        <v>257</v>
      </c>
      <c r="B488">
        <v>55930153</v>
      </c>
      <c r="C488">
        <v>55930150</v>
      </c>
      <c r="D488">
        <v>55434107</v>
      </c>
      <c r="E488">
        <v>1081</v>
      </c>
      <c r="F488">
        <v>1</v>
      </c>
      <c r="G488">
        <v>1081</v>
      </c>
      <c r="H488">
        <v>3</v>
      </c>
      <c r="I488" t="s">
        <v>973</v>
      </c>
      <c r="J488" t="s">
        <v>3</v>
      </c>
      <c r="K488" t="s">
        <v>974</v>
      </c>
      <c r="L488">
        <v>1354</v>
      </c>
      <c r="N488">
        <v>1010</v>
      </c>
      <c r="O488" t="s">
        <v>268</v>
      </c>
      <c r="P488" t="s">
        <v>268</v>
      </c>
      <c r="Q488">
        <v>1</v>
      </c>
      <c r="X488">
        <v>102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 t="s">
        <v>62</v>
      </c>
      <c r="AG488">
        <v>102</v>
      </c>
      <c r="AH488">
        <v>3</v>
      </c>
      <c r="AI488">
        <v>-1</v>
      </c>
      <c r="AJ488" t="s">
        <v>3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ROW(Source!A266)</f>
        <v>266</v>
      </c>
      <c r="B489">
        <v>55930168</v>
      </c>
      <c r="C489">
        <v>55930167</v>
      </c>
      <c r="D489">
        <v>55424304</v>
      </c>
      <c r="E489">
        <v>1081</v>
      </c>
      <c r="F489">
        <v>1</v>
      </c>
      <c r="G489">
        <v>1081</v>
      </c>
      <c r="H489">
        <v>1</v>
      </c>
      <c r="I489" t="s">
        <v>651</v>
      </c>
      <c r="J489" t="s">
        <v>3</v>
      </c>
      <c r="K489" t="s">
        <v>652</v>
      </c>
      <c r="L489">
        <v>1191</v>
      </c>
      <c r="N489">
        <v>1013</v>
      </c>
      <c r="O489" t="s">
        <v>653</v>
      </c>
      <c r="P489" t="s">
        <v>653</v>
      </c>
      <c r="Q489">
        <v>1</v>
      </c>
      <c r="X489">
        <v>30.75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 t="s">
        <v>63</v>
      </c>
      <c r="AG489">
        <v>36.9</v>
      </c>
      <c r="AH489">
        <v>2</v>
      </c>
      <c r="AI489">
        <v>55930168</v>
      </c>
      <c r="AJ489">
        <v>411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ROW(Source!A266)</f>
        <v>266</v>
      </c>
      <c r="B490">
        <v>55930169</v>
      </c>
      <c r="C490">
        <v>55930167</v>
      </c>
      <c r="D490">
        <v>55490209</v>
      </c>
      <c r="E490">
        <v>1</v>
      </c>
      <c r="F490">
        <v>1</v>
      </c>
      <c r="G490">
        <v>1081</v>
      </c>
      <c r="H490">
        <v>2</v>
      </c>
      <c r="I490" t="s">
        <v>694</v>
      </c>
      <c r="J490" t="s">
        <v>695</v>
      </c>
      <c r="K490" t="s">
        <v>696</v>
      </c>
      <c r="L490">
        <v>1368</v>
      </c>
      <c r="N490">
        <v>1011</v>
      </c>
      <c r="O490" t="s">
        <v>657</v>
      </c>
      <c r="P490" t="s">
        <v>657</v>
      </c>
      <c r="Q490">
        <v>1</v>
      </c>
      <c r="X490">
        <v>0.01</v>
      </c>
      <c r="Y490">
        <v>0</v>
      </c>
      <c r="Z490">
        <v>83.1</v>
      </c>
      <c r="AA490">
        <v>12.62</v>
      </c>
      <c r="AB490">
        <v>0</v>
      </c>
      <c r="AC490">
        <v>0</v>
      </c>
      <c r="AD490">
        <v>1</v>
      </c>
      <c r="AE490">
        <v>0</v>
      </c>
      <c r="AF490" t="s">
        <v>63</v>
      </c>
      <c r="AG490">
        <v>1.2E-2</v>
      </c>
      <c r="AH490">
        <v>2</v>
      </c>
      <c r="AI490">
        <v>55930169</v>
      </c>
      <c r="AJ490">
        <v>412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ROW(Source!A266)</f>
        <v>266</v>
      </c>
      <c r="B491">
        <v>55930170</v>
      </c>
      <c r="C491">
        <v>55930167</v>
      </c>
      <c r="D491">
        <v>55490263</v>
      </c>
      <c r="E491">
        <v>1</v>
      </c>
      <c r="F491">
        <v>1</v>
      </c>
      <c r="G491">
        <v>1081</v>
      </c>
      <c r="H491">
        <v>2</v>
      </c>
      <c r="I491" t="s">
        <v>722</v>
      </c>
      <c r="J491" t="s">
        <v>723</v>
      </c>
      <c r="K491" t="s">
        <v>724</v>
      </c>
      <c r="L491">
        <v>1368</v>
      </c>
      <c r="N491">
        <v>1011</v>
      </c>
      <c r="O491" t="s">
        <v>657</v>
      </c>
      <c r="P491" t="s">
        <v>657</v>
      </c>
      <c r="Q491">
        <v>1</v>
      </c>
      <c r="X491">
        <v>18.62</v>
      </c>
      <c r="Y491">
        <v>0</v>
      </c>
      <c r="Z491">
        <v>0.77</v>
      </c>
      <c r="AA491">
        <v>0</v>
      </c>
      <c r="AB491">
        <v>0</v>
      </c>
      <c r="AC491">
        <v>0</v>
      </c>
      <c r="AD491">
        <v>1</v>
      </c>
      <c r="AE491">
        <v>0</v>
      </c>
      <c r="AF491" t="s">
        <v>63</v>
      </c>
      <c r="AG491">
        <v>22.344000000000001</v>
      </c>
      <c r="AH491">
        <v>2</v>
      </c>
      <c r="AI491">
        <v>55930170</v>
      </c>
      <c r="AJ491">
        <v>413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ROW(Source!A266)</f>
        <v>266</v>
      </c>
      <c r="B492">
        <v>55930171</v>
      </c>
      <c r="C492">
        <v>55930167</v>
      </c>
      <c r="D492">
        <v>55459237</v>
      </c>
      <c r="E492">
        <v>1</v>
      </c>
      <c r="F492">
        <v>1</v>
      </c>
      <c r="G492">
        <v>1081</v>
      </c>
      <c r="H492">
        <v>3</v>
      </c>
      <c r="I492" t="s">
        <v>725</v>
      </c>
      <c r="J492" t="s">
        <v>726</v>
      </c>
      <c r="K492" t="s">
        <v>727</v>
      </c>
      <c r="L492">
        <v>1339</v>
      </c>
      <c r="N492">
        <v>1007</v>
      </c>
      <c r="O492" t="s">
        <v>728</v>
      </c>
      <c r="P492" t="s">
        <v>728</v>
      </c>
      <c r="Q492">
        <v>1</v>
      </c>
      <c r="X492">
        <v>3.2000000000000002E-3</v>
      </c>
      <c r="Y492">
        <v>7.07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62</v>
      </c>
      <c r="AG492">
        <v>3.2000000000000002E-3</v>
      </c>
      <c r="AH492">
        <v>2</v>
      </c>
      <c r="AI492">
        <v>55930171</v>
      </c>
      <c r="AJ492">
        <v>414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ROW(Source!A266)</f>
        <v>266</v>
      </c>
      <c r="B493">
        <v>55930172</v>
      </c>
      <c r="C493">
        <v>55930167</v>
      </c>
      <c r="D493">
        <v>55466860</v>
      </c>
      <c r="E493">
        <v>1</v>
      </c>
      <c r="F493">
        <v>1</v>
      </c>
      <c r="G493">
        <v>1081</v>
      </c>
      <c r="H493">
        <v>3</v>
      </c>
      <c r="I493" t="s">
        <v>729</v>
      </c>
      <c r="J493" t="s">
        <v>730</v>
      </c>
      <c r="K493" t="s">
        <v>731</v>
      </c>
      <c r="L493">
        <v>1346</v>
      </c>
      <c r="N493">
        <v>1009</v>
      </c>
      <c r="O493" t="s">
        <v>175</v>
      </c>
      <c r="P493" t="s">
        <v>175</v>
      </c>
      <c r="Q493">
        <v>1</v>
      </c>
      <c r="X493">
        <v>4.5659999999999998</v>
      </c>
      <c r="Y493">
        <v>3.17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62</v>
      </c>
      <c r="AG493">
        <v>4.5659999999999998</v>
      </c>
      <c r="AH493">
        <v>2</v>
      </c>
      <c r="AI493">
        <v>55930172</v>
      </c>
      <c r="AJ493">
        <v>416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ROW(Source!A266)</f>
        <v>266</v>
      </c>
      <c r="B494">
        <v>55930173</v>
      </c>
      <c r="C494">
        <v>55930167</v>
      </c>
      <c r="D494">
        <v>55469280</v>
      </c>
      <c r="E494">
        <v>1</v>
      </c>
      <c r="F494">
        <v>1</v>
      </c>
      <c r="G494">
        <v>1081</v>
      </c>
      <c r="H494">
        <v>3</v>
      </c>
      <c r="I494" t="s">
        <v>732</v>
      </c>
      <c r="J494" t="s">
        <v>733</v>
      </c>
      <c r="K494" t="s">
        <v>734</v>
      </c>
      <c r="L494">
        <v>1354</v>
      </c>
      <c r="N494">
        <v>1010</v>
      </c>
      <c r="O494" t="s">
        <v>268</v>
      </c>
      <c r="P494" t="s">
        <v>268</v>
      </c>
      <c r="Q494">
        <v>1</v>
      </c>
      <c r="X494">
        <v>1.946</v>
      </c>
      <c r="Y494">
        <v>780.82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62</v>
      </c>
      <c r="AG494">
        <v>1.946</v>
      </c>
      <c r="AH494">
        <v>2</v>
      </c>
      <c r="AI494">
        <v>55930173</v>
      </c>
      <c r="AJ494">
        <v>417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ROW(Source!A266)</f>
        <v>266</v>
      </c>
      <c r="B495">
        <v>55930174</v>
      </c>
      <c r="C495">
        <v>55930167</v>
      </c>
      <c r="D495">
        <v>55431534</v>
      </c>
      <c r="E495">
        <v>1081</v>
      </c>
      <c r="F495">
        <v>1</v>
      </c>
      <c r="G495">
        <v>1081</v>
      </c>
      <c r="H495">
        <v>3</v>
      </c>
      <c r="I495" t="s">
        <v>938</v>
      </c>
      <c r="J495" t="s">
        <v>3</v>
      </c>
      <c r="K495" t="s">
        <v>939</v>
      </c>
      <c r="L495">
        <v>1354</v>
      </c>
      <c r="N495">
        <v>1010</v>
      </c>
      <c r="O495" t="s">
        <v>268</v>
      </c>
      <c r="P495" t="s">
        <v>268</v>
      </c>
      <c r="Q495">
        <v>1</v>
      </c>
      <c r="X495">
        <v>102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62</v>
      </c>
      <c r="AG495">
        <v>102</v>
      </c>
      <c r="AH495">
        <v>3</v>
      </c>
      <c r="AI495">
        <v>-1</v>
      </c>
      <c r="AJ495" t="s">
        <v>3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ROW(Source!A267)</f>
        <v>267</v>
      </c>
      <c r="B496">
        <v>55930168</v>
      </c>
      <c r="C496">
        <v>55930167</v>
      </c>
      <c r="D496">
        <v>55424304</v>
      </c>
      <c r="E496">
        <v>1081</v>
      </c>
      <c r="F496">
        <v>1</v>
      </c>
      <c r="G496">
        <v>1081</v>
      </c>
      <c r="H496">
        <v>1</v>
      </c>
      <c r="I496" t="s">
        <v>651</v>
      </c>
      <c r="J496" t="s">
        <v>3</v>
      </c>
      <c r="K496" t="s">
        <v>652</v>
      </c>
      <c r="L496">
        <v>1191</v>
      </c>
      <c r="N496">
        <v>1013</v>
      </c>
      <c r="O496" t="s">
        <v>653</v>
      </c>
      <c r="P496" t="s">
        <v>653</v>
      </c>
      <c r="Q496">
        <v>1</v>
      </c>
      <c r="X496">
        <v>30.75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1</v>
      </c>
      <c r="AF496" t="s">
        <v>63</v>
      </c>
      <c r="AG496">
        <v>36.9</v>
      </c>
      <c r="AH496">
        <v>2</v>
      </c>
      <c r="AI496">
        <v>55930168</v>
      </c>
      <c r="AJ496">
        <v>418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ROW(Source!A267)</f>
        <v>267</v>
      </c>
      <c r="B497">
        <v>55930169</v>
      </c>
      <c r="C497">
        <v>55930167</v>
      </c>
      <c r="D497">
        <v>55490209</v>
      </c>
      <c r="E497">
        <v>1</v>
      </c>
      <c r="F497">
        <v>1</v>
      </c>
      <c r="G497">
        <v>1081</v>
      </c>
      <c r="H497">
        <v>2</v>
      </c>
      <c r="I497" t="s">
        <v>694</v>
      </c>
      <c r="J497" t="s">
        <v>695</v>
      </c>
      <c r="K497" t="s">
        <v>696</v>
      </c>
      <c r="L497">
        <v>1368</v>
      </c>
      <c r="N497">
        <v>1011</v>
      </c>
      <c r="O497" t="s">
        <v>657</v>
      </c>
      <c r="P497" t="s">
        <v>657</v>
      </c>
      <c r="Q497">
        <v>1</v>
      </c>
      <c r="X497">
        <v>0.01</v>
      </c>
      <c r="Y497">
        <v>0</v>
      </c>
      <c r="Z497">
        <v>83.1</v>
      </c>
      <c r="AA497">
        <v>12.62</v>
      </c>
      <c r="AB497">
        <v>0</v>
      </c>
      <c r="AC497">
        <v>0</v>
      </c>
      <c r="AD497">
        <v>1</v>
      </c>
      <c r="AE497">
        <v>0</v>
      </c>
      <c r="AF497" t="s">
        <v>63</v>
      </c>
      <c r="AG497">
        <v>1.2E-2</v>
      </c>
      <c r="AH497">
        <v>2</v>
      </c>
      <c r="AI497">
        <v>55930169</v>
      </c>
      <c r="AJ497">
        <v>419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ROW(Source!A267)</f>
        <v>267</v>
      </c>
      <c r="B498">
        <v>55930170</v>
      </c>
      <c r="C498">
        <v>55930167</v>
      </c>
      <c r="D498">
        <v>55490263</v>
      </c>
      <c r="E498">
        <v>1</v>
      </c>
      <c r="F498">
        <v>1</v>
      </c>
      <c r="G498">
        <v>1081</v>
      </c>
      <c r="H498">
        <v>2</v>
      </c>
      <c r="I498" t="s">
        <v>722</v>
      </c>
      <c r="J498" t="s">
        <v>723</v>
      </c>
      <c r="K498" t="s">
        <v>724</v>
      </c>
      <c r="L498">
        <v>1368</v>
      </c>
      <c r="N498">
        <v>1011</v>
      </c>
      <c r="O498" t="s">
        <v>657</v>
      </c>
      <c r="P498" t="s">
        <v>657</v>
      </c>
      <c r="Q498">
        <v>1</v>
      </c>
      <c r="X498">
        <v>18.62</v>
      </c>
      <c r="Y498">
        <v>0</v>
      </c>
      <c r="Z498">
        <v>0.77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63</v>
      </c>
      <c r="AG498">
        <v>22.344000000000001</v>
      </c>
      <c r="AH498">
        <v>2</v>
      </c>
      <c r="AI498">
        <v>55930170</v>
      </c>
      <c r="AJ498">
        <v>420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ROW(Source!A267)</f>
        <v>267</v>
      </c>
      <c r="B499">
        <v>55930171</v>
      </c>
      <c r="C499">
        <v>55930167</v>
      </c>
      <c r="D499">
        <v>55459237</v>
      </c>
      <c r="E499">
        <v>1</v>
      </c>
      <c r="F499">
        <v>1</v>
      </c>
      <c r="G499">
        <v>1081</v>
      </c>
      <c r="H499">
        <v>3</v>
      </c>
      <c r="I499" t="s">
        <v>725</v>
      </c>
      <c r="J499" t="s">
        <v>726</v>
      </c>
      <c r="K499" t="s">
        <v>727</v>
      </c>
      <c r="L499">
        <v>1339</v>
      </c>
      <c r="N499">
        <v>1007</v>
      </c>
      <c r="O499" t="s">
        <v>728</v>
      </c>
      <c r="P499" t="s">
        <v>728</v>
      </c>
      <c r="Q499">
        <v>1</v>
      </c>
      <c r="X499">
        <v>3.2000000000000002E-3</v>
      </c>
      <c r="Y499">
        <v>7.07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62</v>
      </c>
      <c r="AG499">
        <v>3.2000000000000002E-3</v>
      </c>
      <c r="AH499">
        <v>2</v>
      </c>
      <c r="AI499">
        <v>55930171</v>
      </c>
      <c r="AJ499">
        <v>421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ROW(Source!A267)</f>
        <v>267</v>
      </c>
      <c r="B500">
        <v>55930172</v>
      </c>
      <c r="C500">
        <v>55930167</v>
      </c>
      <c r="D500">
        <v>55466860</v>
      </c>
      <c r="E500">
        <v>1</v>
      </c>
      <c r="F500">
        <v>1</v>
      </c>
      <c r="G500">
        <v>1081</v>
      </c>
      <c r="H500">
        <v>3</v>
      </c>
      <c r="I500" t="s">
        <v>729</v>
      </c>
      <c r="J500" t="s">
        <v>730</v>
      </c>
      <c r="K500" t="s">
        <v>731</v>
      </c>
      <c r="L500">
        <v>1346</v>
      </c>
      <c r="N500">
        <v>1009</v>
      </c>
      <c r="O500" t="s">
        <v>175</v>
      </c>
      <c r="P500" t="s">
        <v>175</v>
      </c>
      <c r="Q500">
        <v>1</v>
      </c>
      <c r="X500">
        <v>4.5659999999999998</v>
      </c>
      <c r="Y500">
        <v>3.17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62</v>
      </c>
      <c r="AG500">
        <v>4.5659999999999998</v>
      </c>
      <c r="AH500">
        <v>2</v>
      </c>
      <c r="AI500">
        <v>55930172</v>
      </c>
      <c r="AJ500">
        <v>423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ROW(Source!A267)</f>
        <v>267</v>
      </c>
      <c r="B501">
        <v>55930173</v>
      </c>
      <c r="C501">
        <v>55930167</v>
      </c>
      <c r="D501">
        <v>55469280</v>
      </c>
      <c r="E501">
        <v>1</v>
      </c>
      <c r="F501">
        <v>1</v>
      </c>
      <c r="G501">
        <v>1081</v>
      </c>
      <c r="H501">
        <v>3</v>
      </c>
      <c r="I501" t="s">
        <v>732</v>
      </c>
      <c r="J501" t="s">
        <v>733</v>
      </c>
      <c r="K501" t="s">
        <v>734</v>
      </c>
      <c r="L501">
        <v>1354</v>
      </c>
      <c r="N501">
        <v>1010</v>
      </c>
      <c r="O501" t="s">
        <v>268</v>
      </c>
      <c r="P501" t="s">
        <v>268</v>
      </c>
      <c r="Q501">
        <v>1</v>
      </c>
      <c r="X501">
        <v>1.946</v>
      </c>
      <c r="Y501">
        <v>780.82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 t="s">
        <v>62</v>
      </c>
      <c r="AG501">
        <v>1.946</v>
      </c>
      <c r="AH501">
        <v>2</v>
      </c>
      <c r="AI501">
        <v>55930173</v>
      </c>
      <c r="AJ501">
        <v>424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ROW(Source!A267)</f>
        <v>267</v>
      </c>
      <c r="B502">
        <v>55930174</v>
      </c>
      <c r="C502">
        <v>55930167</v>
      </c>
      <c r="D502">
        <v>55431534</v>
      </c>
      <c r="E502">
        <v>1081</v>
      </c>
      <c r="F502">
        <v>1</v>
      </c>
      <c r="G502">
        <v>1081</v>
      </c>
      <c r="H502">
        <v>3</v>
      </c>
      <c r="I502" t="s">
        <v>938</v>
      </c>
      <c r="J502" t="s">
        <v>3</v>
      </c>
      <c r="K502" t="s">
        <v>939</v>
      </c>
      <c r="L502">
        <v>1354</v>
      </c>
      <c r="N502">
        <v>1010</v>
      </c>
      <c r="O502" t="s">
        <v>268</v>
      </c>
      <c r="P502" t="s">
        <v>268</v>
      </c>
      <c r="Q502">
        <v>1</v>
      </c>
      <c r="X502">
        <v>102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 t="s">
        <v>62</v>
      </c>
      <c r="AG502">
        <v>102</v>
      </c>
      <c r="AH502">
        <v>3</v>
      </c>
      <c r="AI502">
        <v>-1</v>
      </c>
      <c r="AJ502" t="s">
        <v>3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ROW(Source!A270)</f>
        <v>270</v>
      </c>
      <c r="B503">
        <v>55930177</v>
      </c>
      <c r="C503">
        <v>55930176</v>
      </c>
      <c r="D503">
        <v>55424304</v>
      </c>
      <c r="E503">
        <v>1081</v>
      </c>
      <c r="F503">
        <v>1</v>
      </c>
      <c r="G503">
        <v>1081</v>
      </c>
      <c r="H503">
        <v>1</v>
      </c>
      <c r="I503" t="s">
        <v>651</v>
      </c>
      <c r="J503" t="s">
        <v>3</v>
      </c>
      <c r="K503" t="s">
        <v>652</v>
      </c>
      <c r="L503">
        <v>1191</v>
      </c>
      <c r="N503">
        <v>1013</v>
      </c>
      <c r="O503" t="s">
        <v>653</v>
      </c>
      <c r="P503" t="s">
        <v>653</v>
      </c>
      <c r="Q503">
        <v>1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1</v>
      </c>
      <c r="AF503" t="s">
        <v>63</v>
      </c>
      <c r="AG503">
        <v>1.2</v>
      </c>
      <c r="AH503">
        <v>2</v>
      </c>
      <c r="AI503">
        <v>55930177</v>
      </c>
      <c r="AJ503">
        <v>425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ROW(Source!A270)</f>
        <v>270</v>
      </c>
      <c r="B504">
        <v>55930178</v>
      </c>
      <c r="C504">
        <v>55930176</v>
      </c>
      <c r="D504">
        <v>55460546</v>
      </c>
      <c r="E504">
        <v>1</v>
      </c>
      <c r="F504">
        <v>1</v>
      </c>
      <c r="G504">
        <v>1081</v>
      </c>
      <c r="H504">
        <v>3</v>
      </c>
      <c r="I504" t="s">
        <v>814</v>
      </c>
      <c r="J504" t="s">
        <v>815</v>
      </c>
      <c r="K504" t="s">
        <v>816</v>
      </c>
      <c r="L504">
        <v>1255</v>
      </c>
      <c r="N504">
        <v>1013</v>
      </c>
      <c r="O504" t="s">
        <v>817</v>
      </c>
      <c r="P504" t="s">
        <v>817</v>
      </c>
      <c r="Q504">
        <v>1</v>
      </c>
      <c r="X504">
        <v>1.2E-2</v>
      </c>
      <c r="Y504">
        <v>0.42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 t="s">
        <v>62</v>
      </c>
      <c r="AG504">
        <v>1.2E-2</v>
      </c>
      <c r="AH504">
        <v>2</v>
      </c>
      <c r="AI504">
        <v>55930178</v>
      </c>
      <c r="AJ504">
        <v>426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ROW(Source!A270)</f>
        <v>270</v>
      </c>
      <c r="B505">
        <v>55930179</v>
      </c>
      <c r="C505">
        <v>55930176</v>
      </c>
      <c r="D505">
        <v>55461230</v>
      </c>
      <c r="E505">
        <v>1</v>
      </c>
      <c r="F505">
        <v>1</v>
      </c>
      <c r="G505">
        <v>1081</v>
      </c>
      <c r="H505">
        <v>3</v>
      </c>
      <c r="I505" t="s">
        <v>668</v>
      </c>
      <c r="J505" t="s">
        <v>669</v>
      </c>
      <c r="K505" t="s">
        <v>670</v>
      </c>
      <c r="L505">
        <v>1346</v>
      </c>
      <c r="N505">
        <v>1009</v>
      </c>
      <c r="O505" t="s">
        <v>175</v>
      </c>
      <c r="P505" t="s">
        <v>175</v>
      </c>
      <c r="Q505">
        <v>1</v>
      </c>
      <c r="X505">
        <v>2E-3</v>
      </c>
      <c r="Y505">
        <v>15.11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 t="s">
        <v>62</v>
      </c>
      <c r="AG505">
        <v>2E-3</v>
      </c>
      <c r="AH505">
        <v>2</v>
      </c>
      <c r="AI505">
        <v>55930179</v>
      </c>
      <c r="AJ505">
        <v>427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ROW(Source!A270)</f>
        <v>270</v>
      </c>
      <c r="B506">
        <v>55930180</v>
      </c>
      <c r="C506">
        <v>55930176</v>
      </c>
      <c r="D506">
        <v>55459792</v>
      </c>
      <c r="E506">
        <v>1</v>
      </c>
      <c r="F506">
        <v>1</v>
      </c>
      <c r="G506">
        <v>1081</v>
      </c>
      <c r="H506">
        <v>3</v>
      </c>
      <c r="I506" t="s">
        <v>818</v>
      </c>
      <c r="J506" t="s">
        <v>819</v>
      </c>
      <c r="K506" t="s">
        <v>820</v>
      </c>
      <c r="L506">
        <v>1348</v>
      </c>
      <c r="N506">
        <v>1009</v>
      </c>
      <c r="O506" t="s">
        <v>538</v>
      </c>
      <c r="P506" t="s">
        <v>538</v>
      </c>
      <c r="Q506">
        <v>1000</v>
      </c>
      <c r="X506">
        <v>1.0000000000000001E-5</v>
      </c>
      <c r="Y506">
        <v>60960.43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62</v>
      </c>
      <c r="AG506">
        <v>1.0000000000000001E-5</v>
      </c>
      <c r="AH506">
        <v>2</v>
      </c>
      <c r="AI506">
        <v>55930180</v>
      </c>
      <c r="AJ506">
        <v>428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ROW(Source!A270)</f>
        <v>270</v>
      </c>
      <c r="B507">
        <v>55930181</v>
      </c>
      <c r="C507">
        <v>55930176</v>
      </c>
      <c r="D507">
        <v>55466338</v>
      </c>
      <c r="E507">
        <v>1</v>
      </c>
      <c r="F507">
        <v>1</v>
      </c>
      <c r="G507">
        <v>1081</v>
      </c>
      <c r="H507">
        <v>3</v>
      </c>
      <c r="I507" t="s">
        <v>821</v>
      </c>
      <c r="J507" t="s">
        <v>822</v>
      </c>
      <c r="K507" t="s">
        <v>823</v>
      </c>
      <c r="L507">
        <v>1349</v>
      </c>
      <c r="N507">
        <v>1009</v>
      </c>
      <c r="O507" t="s">
        <v>824</v>
      </c>
      <c r="P507" t="s">
        <v>824</v>
      </c>
      <c r="Q507">
        <v>1E-3</v>
      </c>
      <c r="X507">
        <v>2</v>
      </c>
      <c r="Y507">
        <v>7.0000000000000007E-2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62</v>
      </c>
      <c r="AG507">
        <v>2</v>
      </c>
      <c r="AH507">
        <v>2</v>
      </c>
      <c r="AI507">
        <v>55930181</v>
      </c>
      <c r="AJ507">
        <v>429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ROW(Source!A270)</f>
        <v>270</v>
      </c>
      <c r="B508">
        <v>55930182</v>
      </c>
      <c r="C508">
        <v>55930176</v>
      </c>
      <c r="D508">
        <v>55482233</v>
      </c>
      <c r="E508">
        <v>1</v>
      </c>
      <c r="F508">
        <v>1</v>
      </c>
      <c r="G508">
        <v>1081</v>
      </c>
      <c r="H508">
        <v>3</v>
      </c>
      <c r="I508" t="s">
        <v>686</v>
      </c>
      <c r="J508" t="s">
        <v>687</v>
      </c>
      <c r="K508" t="s">
        <v>688</v>
      </c>
      <c r="L508">
        <v>1346</v>
      </c>
      <c r="N508">
        <v>1009</v>
      </c>
      <c r="O508" t="s">
        <v>175</v>
      </c>
      <c r="P508" t="s">
        <v>175</v>
      </c>
      <c r="Q508">
        <v>1</v>
      </c>
      <c r="X508">
        <v>1E-3</v>
      </c>
      <c r="Y508">
        <v>493.08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62</v>
      </c>
      <c r="AG508">
        <v>1E-3</v>
      </c>
      <c r="AH508">
        <v>2</v>
      </c>
      <c r="AI508">
        <v>55930182</v>
      </c>
      <c r="AJ508">
        <v>431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ROW(Source!A270)</f>
        <v>270</v>
      </c>
      <c r="B509">
        <v>55930183</v>
      </c>
      <c r="C509">
        <v>55930176</v>
      </c>
      <c r="D509">
        <v>55455620</v>
      </c>
      <c r="E509">
        <v>1081</v>
      </c>
      <c r="F509">
        <v>1</v>
      </c>
      <c r="G509">
        <v>1081</v>
      </c>
      <c r="H509">
        <v>3</v>
      </c>
      <c r="I509" t="s">
        <v>975</v>
      </c>
      <c r="J509" t="s">
        <v>3</v>
      </c>
      <c r="K509" t="s">
        <v>976</v>
      </c>
      <c r="L509">
        <v>1354</v>
      </c>
      <c r="N509">
        <v>1010</v>
      </c>
      <c r="O509" t="s">
        <v>268</v>
      </c>
      <c r="P509" t="s">
        <v>268</v>
      </c>
      <c r="Q509">
        <v>1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 t="s">
        <v>62</v>
      </c>
      <c r="AG509">
        <v>1</v>
      </c>
      <c r="AH509">
        <v>3</v>
      </c>
      <c r="AI509">
        <v>-1</v>
      </c>
      <c r="AJ509" t="s">
        <v>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ROW(Source!A270)</f>
        <v>270</v>
      </c>
      <c r="B510">
        <v>55930184</v>
      </c>
      <c r="C510">
        <v>55930176</v>
      </c>
      <c r="D510">
        <v>55424290</v>
      </c>
      <c r="E510">
        <v>1081</v>
      </c>
      <c r="F510">
        <v>1</v>
      </c>
      <c r="G510">
        <v>1081</v>
      </c>
      <c r="H510">
        <v>3</v>
      </c>
      <c r="I510" t="s">
        <v>692</v>
      </c>
      <c r="J510" t="s">
        <v>3</v>
      </c>
      <c r="K510" t="s">
        <v>693</v>
      </c>
      <c r="L510">
        <v>1348</v>
      </c>
      <c r="N510">
        <v>1009</v>
      </c>
      <c r="O510" t="s">
        <v>538</v>
      </c>
      <c r="P510" t="s">
        <v>538</v>
      </c>
      <c r="Q510">
        <v>1000</v>
      </c>
      <c r="X510">
        <v>1E-4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62</v>
      </c>
      <c r="AG510">
        <v>1E-4</v>
      </c>
      <c r="AH510">
        <v>2</v>
      </c>
      <c r="AI510">
        <v>55930184</v>
      </c>
      <c r="AJ510">
        <v>432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ROW(Source!A271)</f>
        <v>271</v>
      </c>
      <c r="B511">
        <v>55930177</v>
      </c>
      <c r="C511">
        <v>55930176</v>
      </c>
      <c r="D511">
        <v>55424304</v>
      </c>
      <c r="E511">
        <v>1081</v>
      </c>
      <c r="F511">
        <v>1</v>
      </c>
      <c r="G511">
        <v>1081</v>
      </c>
      <c r="H511">
        <v>1</v>
      </c>
      <c r="I511" t="s">
        <v>651</v>
      </c>
      <c r="J511" t="s">
        <v>3</v>
      </c>
      <c r="K511" t="s">
        <v>652</v>
      </c>
      <c r="L511">
        <v>1191</v>
      </c>
      <c r="N511">
        <v>1013</v>
      </c>
      <c r="O511" t="s">
        <v>653</v>
      </c>
      <c r="P511" t="s">
        <v>653</v>
      </c>
      <c r="Q511">
        <v>1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 t="s">
        <v>63</v>
      </c>
      <c r="AG511">
        <v>1.2</v>
      </c>
      <c r="AH511">
        <v>2</v>
      </c>
      <c r="AI511">
        <v>55930177</v>
      </c>
      <c r="AJ511">
        <v>433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ROW(Source!A271)</f>
        <v>271</v>
      </c>
      <c r="B512">
        <v>55930178</v>
      </c>
      <c r="C512">
        <v>55930176</v>
      </c>
      <c r="D512">
        <v>55460546</v>
      </c>
      <c r="E512">
        <v>1</v>
      </c>
      <c r="F512">
        <v>1</v>
      </c>
      <c r="G512">
        <v>1081</v>
      </c>
      <c r="H512">
        <v>3</v>
      </c>
      <c r="I512" t="s">
        <v>814</v>
      </c>
      <c r="J512" t="s">
        <v>815</v>
      </c>
      <c r="K512" t="s">
        <v>816</v>
      </c>
      <c r="L512">
        <v>1255</v>
      </c>
      <c r="N512">
        <v>1013</v>
      </c>
      <c r="O512" t="s">
        <v>817</v>
      </c>
      <c r="P512" t="s">
        <v>817</v>
      </c>
      <c r="Q512">
        <v>1</v>
      </c>
      <c r="X512">
        <v>1.2E-2</v>
      </c>
      <c r="Y512">
        <v>0.42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 t="s">
        <v>62</v>
      </c>
      <c r="AG512">
        <v>1.2E-2</v>
      </c>
      <c r="AH512">
        <v>2</v>
      </c>
      <c r="AI512">
        <v>55930178</v>
      </c>
      <c r="AJ512">
        <v>434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ROW(Source!A271)</f>
        <v>271</v>
      </c>
      <c r="B513">
        <v>55930179</v>
      </c>
      <c r="C513">
        <v>55930176</v>
      </c>
      <c r="D513">
        <v>55461230</v>
      </c>
      <c r="E513">
        <v>1</v>
      </c>
      <c r="F513">
        <v>1</v>
      </c>
      <c r="G513">
        <v>1081</v>
      </c>
      <c r="H513">
        <v>3</v>
      </c>
      <c r="I513" t="s">
        <v>668</v>
      </c>
      <c r="J513" t="s">
        <v>669</v>
      </c>
      <c r="K513" t="s">
        <v>670</v>
      </c>
      <c r="L513">
        <v>1346</v>
      </c>
      <c r="N513">
        <v>1009</v>
      </c>
      <c r="O513" t="s">
        <v>175</v>
      </c>
      <c r="P513" t="s">
        <v>175</v>
      </c>
      <c r="Q513">
        <v>1</v>
      </c>
      <c r="X513">
        <v>2E-3</v>
      </c>
      <c r="Y513">
        <v>15.11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 t="s">
        <v>62</v>
      </c>
      <c r="AG513">
        <v>2E-3</v>
      </c>
      <c r="AH513">
        <v>2</v>
      </c>
      <c r="AI513">
        <v>55930179</v>
      </c>
      <c r="AJ513">
        <v>435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ROW(Source!A271)</f>
        <v>271</v>
      </c>
      <c r="B514">
        <v>55930180</v>
      </c>
      <c r="C514">
        <v>55930176</v>
      </c>
      <c r="D514">
        <v>55459792</v>
      </c>
      <c r="E514">
        <v>1</v>
      </c>
      <c r="F514">
        <v>1</v>
      </c>
      <c r="G514">
        <v>1081</v>
      </c>
      <c r="H514">
        <v>3</v>
      </c>
      <c r="I514" t="s">
        <v>818</v>
      </c>
      <c r="J514" t="s">
        <v>819</v>
      </c>
      <c r="K514" t="s">
        <v>820</v>
      </c>
      <c r="L514">
        <v>1348</v>
      </c>
      <c r="N514">
        <v>1009</v>
      </c>
      <c r="O514" t="s">
        <v>538</v>
      </c>
      <c r="P514" t="s">
        <v>538</v>
      </c>
      <c r="Q514">
        <v>1000</v>
      </c>
      <c r="X514">
        <v>1.0000000000000001E-5</v>
      </c>
      <c r="Y514">
        <v>60960.43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 t="s">
        <v>62</v>
      </c>
      <c r="AG514">
        <v>1.0000000000000001E-5</v>
      </c>
      <c r="AH514">
        <v>2</v>
      </c>
      <c r="AI514">
        <v>55930180</v>
      </c>
      <c r="AJ514">
        <v>436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ROW(Source!A271)</f>
        <v>271</v>
      </c>
      <c r="B515">
        <v>55930181</v>
      </c>
      <c r="C515">
        <v>55930176</v>
      </c>
      <c r="D515">
        <v>55466338</v>
      </c>
      <c r="E515">
        <v>1</v>
      </c>
      <c r="F515">
        <v>1</v>
      </c>
      <c r="G515">
        <v>1081</v>
      </c>
      <c r="H515">
        <v>3</v>
      </c>
      <c r="I515" t="s">
        <v>821</v>
      </c>
      <c r="J515" t="s">
        <v>822</v>
      </c>
      <c r="K515" t="s">
        <v>823</v>
      </c>
      <c r="L515">
        <v>1349</v>
      </c>
      <c r="N515">
        <v>1009</v>
      </c>
      <c r="O515" t="s">
        <v>824</v>
      </c>
      <c r="P515" t="s">
        <v>824</v>
      </c>
      <c r="Q515">
        <v>1E-3</v>
      </c>
      <c r="X515">
        <v>2</v>
      </c>
      <c r="Y515">
        <v>7.0000000000000007E-2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 t="s">
        <v>62</v>
      </c>
      <c r="AG515">
        <v>2</v>
      </c>
      <c r="AH515">
        <v>2</v>
      </c>
      <c r="AI515">
        <v>55930181</v>
      </c>
      <c r="AJ515">
        <v>437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ROW(Source!A271)</f>
        <v>271</v>
      </c>
      <c r="B516">
        <v>55930182</v>
      </c>
      <c r="C516">
        <v>55930176</v>
      </c>
      <c r="D516">
        <v>55482233</v>
      </c>
      <c r="E516">
        <v>1</v>
      </c>
      <c r="F516">
        <v>1</v>
      </c>
      <c r="G516">
        <v>1081</v>
      </c>
      <c r="H516">
        <v>3</v>
      </c>
      <c r="I516" t="s">
        <v>686</v>
      </c>
      <c r="J516" t="s">
        <v>687</v>
      </c>
      <c r="K516" t="s">
        <v>688</v>
      </c>
      <c r="L516">
        <v>1346</v>
      </c>
      <c r="N516">
        <v>1009</v>
      </c>
      <c r="O516" t="s">
        <v>175</v>
      </c>
      <c r="P516" t="s">
        <v>175</v>
      </c>
      <c r="Q516">
        <v>1</v>
      </c>
      <c r="X516">
        <v>1E-3</v>
      </c>
      <c r="Y516">
        <v>493.08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62</v>
      </c>
      <c r="AG516">
        <v>1E-3</v>
      </c>
      <c r="AH516">
        <v>2</v>
      </c>
      <c r="AI516">
        <v>55930182</v>
      </c>
      <c r="AJ516">
        <v>439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ROW(Source!A271)</f>
        <v>271</v>
      </c>
      <c r="B517">
        <v>55930183</v>
      </c>
      <c r="C517">
        <v>55930176</v>
      </c>
      <c r="D517">
        <v>55455620</v>
      </c>
      <c r="E517">
        <v>1081</v>
      </c>
      <c r="F517">
        <v>1</v>
      </c>
      <c r="G517">
        <v>1081</v>
      </c>
      <c r="H517">
        <v>3</v>
      </c>
      <c r="I517" t="s">
        <v>975</v>
      </c>
      <c r="J517" t="s">
        <v>3</v>
      </c>
      <c r="K517" t="s">
        <v>976</v>
      </c>
      <c r="L517">
        <v>1354</v>
      </c>
      <c r="N517">
        <v>1010</v>
      </c>
      <c r="O517" t="s">
        <v>268</v>
      </c>
      <c r="P517" t="s">
        <v>268</v>
      </c>
      <c r="Q517">
        <v>1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62</v>
      </c>
      <c r="AG517">
        <v>1</v>
      </c>
      <c r="AH517">
        <v>3</v>
      </c>
      <c r="AI517">
        <v>-1</v>
      </c>
      <c r="AJ517" t="s">
        <v>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ROW(Source!A271)</f>
        <v>271</v>
      </c>
      <c r="B518">
        <v>55930184</v>
      </c>
      <c r="C518">
        <v>55930176</v>
      </c>
      <c r="D518">
        <v>55424290</v>
      </c>
      <c r="E518">
        <v>1081</v>
      </c>
      <c r="F518">
        <v>1</v>
      </c>
      <c r="G518">
        <v>1081</v>
      </c>
      <c r="H518">
        <v>3</v>
      </c>
      <c r="I518" t="s">
        <v>692</v>
      </c>
      <c r="J518" t="s">
        <v>3</v>
      </c>
      <c r="K518" t="s">
        <v>693</v>
      </c>
      <c r="L518">
        <v>1348</v>
      </c>
      <c r="N518">
        <v>1009</v>
      </c>
      <c r="O518" t="s">
        <v>538</v>
      </c>
      <c r="P518" t="s">
        <v>538</v>
      </c>
      <c r="Q518">
        <v>1000</v>
      </c>
      <c r="X518">
        <v>1E-4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62</v>
      </c>
      <c r="AG518">
        <v>1E-4</v>
      </c>
      <c r="AH518">
        <v>2</v>
      </c>
      <c r="AI518">
        <v>55930184</v>
      </c>
      <c r="AJ518">
        <v>440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ROW(Source!A274)</f>
        <v>274</v>
      </c>
      <c r="B519">
        <v>55930188</v>
      </c>
      <c r="C519">
        <v>55930187</v>
      </c>
      <c r="D519">
        <v>55424304</v>
      </c>
      <c r="E519">
        <v>1081</v>
      </c>
      <c r="F519">
        <v>1</v>
      </c>
      <c r="G519">
        <v>1081</v>
      </c>
      <c r="H519">
        <v>1</v>
      </c>
      <c r="I519" t="s">
        <v>651</v>
      </c>
      <c r="J519" t="s">
        <v>3</v>
      </c>
      <c r="K519" t="s">
        <v>652</v>
      </c>
      <c r="L519">
        <v>1191</v>
      </c>
      <c r="N519">
        <v>1013</v>
      </c>
      <c r="O519" t="s">
        <v>653</v>
      </c>
      <c r="P519" t="s">
        <v>653</v>
      </c>
      <c r="Q519">
        <v>1</v>
      </c>
      <c r="X519">
        <v>0.22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1</v>
      </c>
      <c r="AF519" t="s">
        <v>63</v>
      </c>
      <c r="AG519">
        <v>0.26400000000000001</v>
      </c>
      <c r="AH519">
        <v>2</v>
      </c>
      <c r="AI519">
        <v>55930188</v>
      </c>
      <c r="AJ519">
        <v>441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ROW(Source!A275)</f>
        <v>275</v>
      </c>
      <c r="B520">
        <v>55930188</v>
      </c>
      <c r="C520">
        <v>55930187</v>
      </c>
      <c r="D520">
        <v>55424304</v>
      </c>
      <c r="E520">
        <v>1081</v>
      </c>
      <c r="F520">
        <v>1</v>
      </c>
      <c r="G520">
        <v>1081</v>
      </c>
      <c r="H520">
        <v>1</v>
      </c>
      <c r="I520" t="s">
        <v>651</v>
      </c>
      <c r="J520" t="s">
        <v>3</v>
      </c>
      <c r="K520" t="s">
        <v>652</v>
      </c>
      <c r="L520">
        <v>1191</v>
      </c>
      <c r="N520">
        <v>1013</v>
      </c>
      <c r="O520" t="s">
        <v>653</v>
      </c>
      <c r="P520" t="s">
        <v>653</v>
      </c>
      <c r="Q520">
        <v>1</v>
      </c>
      <c r="X520">
        <v>0.22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1</v>
      </c>
      <c r="AF520" t="s">
        <v>63</v>
      </c>
      <c r="AG520">
        <v>0.26400000000000001</v>
      </c>
      <c r="AH520">
        <v>2</v>
      </c>
      <c r="AI520">
        <v>55930188</v>
      </c>
      <c r="AJ520">
        <v>442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ROW(Source!A280)</f>
        <v>280</v>
      </c>
      <c r="B521">
        <v>55930211</v>
      </c>
      <c r="C521">
        <v>55930207</v>
      </c>
      <c r="D521">
        <v>55424304</v>
      </c>
      <c r="E521">
        <v>1081</v>
      </c>
      <c r="F521">
        <v>1</v>
      </c>
      <c r="G521">
        <v>1081</v>
      </c>
      <c r="H521">
        <v>1</v>
      </c>
      <c r="I521" t="s">
        <v>651</v>
      </c>
      <c r="J521" t="s">
        <v>3</v>
      </c>
      <c r="K521" t="s">
        <v>652</v>
      </c>
      <c r="L521">
        <v>1191</v>
      </c>
      <c r="N521">
        <v>1013</v>
      </c>
      <c r="O521" t="s">
        <v>653</v>
      </c>
      <c r="P521" t="s">
        <v>653</v>
      </c>
      <c r="Q521">
        <v>1</v>
      </c>
      <c r="X521">
        <v>6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</v>
      </c>
      <c r="AF521" t="s">
        <v>63</v>
      </c>
      <c r="AG521">
        <v>7.1999999999999993</v>
      </c>
      <c r="AH521">
        <v>2</v>
      </c>
      <c r="AI521">
        <v>55930208</v>
      </c>
      <c r="AJ521">
        <v>443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ROW(Source!A280)</f>
        <v>280</v>
      </c>
      <c r="B522">
        <v>55930212</v>
      </c>
      <c r="C522">
        <v>55930207</v>
      </c>
      <c r="D522">
        <v>55461714</v>
      </c>
      <c r="E522">
        <v>1</v>
      </c>
      <c r="F522">
        <v>1</v>
      </c>
      <c r="G522">
        <v>1081</v>
      </c>
      <c r="H522">
        <v>3</v>
      </c>
      <c r="I522" t="s">
        <v>811</v>
      </c>
      <c r="J522" t="s">
        <v>812</v>
      </c>
      <c r="K522" t="s">
        <v>813</v>
      </c>
      <c r="L522">
        <v>1348</v>
      </c>
      <c r="N522">
        <v>1009</v>
      </c>
      <c r="O522" t="s">
        <v>538</v>
      </c>
      <c r="P522" t="s">
        <v>538</v>
      </c>
      <c r="Q522">
        <v>1000</v>
      </c>
      <c r="X522">
        <v>2.0000000000000001E-4</v>
      </c>
      <c r="Y522">
        <v>9138.59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62</v>
      </c>
      <c r="AG522">
        <v>2.0000000000000001E-4</v>
      </c>
      <c r="AH522">
        <v>2</v>
      </c>
      <c r="AI522">
        <v>55930209</v>
      </c>
      <c r="AJ522">
        <v>444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ROW(Source!A280)</f>
        <v>280</v>
      </c>
      <c r="B523">
        <v>55930213</v>
      </c>
      <c r="C523">
        <v>55930207</v>
      </c>
      <c r="D523">
        <v>55448278</v>
      </c>
      <c r="E523">
        <v>1081</v>
      </c>
      <c r="F523">
        <v>1</v>
      </c>
      <c r="G523">
        <v>1081</v>
      </c>
      <c r="H523">
        <v>3</v>
      </c>
      <c r="I523" t="s">
        <v>970</v>
      </c>
      <c r="J523" t="s">
        <v>3</v>
      </c>
      <c r="K523" t="s">
        <v>971</v>
      </c>
      <c r="L523">
        <v>1354</v>
      </c>
      <c r="N523">
        <v>1010</v>
      </c>
      <c r="O523" t="s">
        <v>268</v>
      </c>
      <c r="P523" t="s">
        <v>268</v>
      </c>
      <c r="Q523">
        <v>1</v>
      </c>
      <c r="X523">
        <v>100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62</v>
      </c>
      <c r="AG523">
        <v>100</v>
      </c>
      <c r="AH523">
        <v>3</v>
      </c>
      <c r="AI523">
        <v>-1</v>
      </c>
      <c r="AJ523" t="s">
        <v>3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ROW(Source!A280)</f>
        <v>280</v>
      </c>
      <c r="B524">
        <v>55930214</v>
      </c>
      <c r="C524">
        <v>55930207</v>
      </c>
      <c r="D524">
        <v>55424290</v>
      </c>
      <c r="E524">
        <v>1081</v>
      </c>
      <c r="F524">
        <v>1</v>
      </c>
      <c r="G524">
        <v>1081</v>
      </c>
      <c r="H524">
        <v>3</v>
      </c>
      <c r="I524" t="s">
        <v>692</v>
      </c>
      <c r="J524" t="s">
        <v>3</v>
      </c>
      <c r="K524" t="s">
        <v>693</v>
      </c>
      <c r="L524">
        <v>1348</v>
      </c>
      <c r="N524">
        <v>1009</v>
      </c>
      <c r="O524" t="s">
        <v>538</v>
      </c>
      <c r="P524" t="s">
        <v>538</v>
      </c>
      <c r="Q524">
        <v>1000</v>
      </c>
      <c r="X524">
        <v>0.01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 t="s">
        <v>62</v>
      </c>
      <c r="AG524">
        <v>0.01</v>
      </c>
      <c r="AH524">
        <v>2</v>
      </c>
      <c r="AI524">
        <v>55930210</v>
      </c>
      <c r="AJ524">
        <v>445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ROW(Source!A281)</f>
        <v>281</v>
      </c>
      <c r="B525">
        <v>55930211</v>
      </c>
      <c r="C525">
        <v>55930207</v>
      </c>
      <c r="D525">
        <v>55424304</v>
      </c>
      <c r="E525">
        <v>1081</v>
      </c>
      <c r="F525">
        <v>1</v>
      </c>
      <c r="G525">
        <v>1081</v>
      </c>
      <c r="H525">
        <v>1</v>
      </c>
      <c r="I525" t="s">
        <v>651</v>
      </c>
      <c r="J525" t="s">
        <v>3</v>
      </c>
      <c r="K525" t="s">
        <v>652</v>
      </c>
      <c r="L525">
        <v>1191</v>
      </c>
      <c r="N525">
        <v>1013</v>
      </c>
      <c r="O525" t="s">
        <v>653</v>
      </c>
      <c r="P525" t="s">
        <v>653</v>
      </c>
      <c r="Q525">
        <v>1</v>
      </c>
      <c r="X525">
        <v>6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1</v>
      </c>
      <c r="AF525" t="s">
        <v>63</v>
      </c>
      <c r="AG525">
        <v>7.1999999999999993</v>
      </c>
      <c r="AH525">
        <v>2</v>
      </c>
      <c r="AI525">
        <v>55930208</v>
      </c>
      <c r="AJ525">
        <v>446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ROW(Source!A281)</f>
        <v>281</v>
      </c>
      <c r="B526">
        <v>55930212</v>
      </c>
      <c r="C526">
        <v>55930207</v>
      </c>
      <c r="D526">
        <v>55461714</v>
      </c>
      <c r="E526">
        <v>1</v>
      </c>
      <c r="F526">
        <v>1</v>
      </c>
      <c r="G526">
        <v>1081</v>
      </c>
      <c r="H526">
        <v>3</v>
      </c>
      <c r="I526" t="s">
        <v>811</v>
      </c>
      <c r="J526" t="s">
        <v>812</v>
      </c>
      <c r="K526" t="s">
        <v>813</v>
      </c>
      <c r="L526">
        <v>1348</v>
      </c>
      <c r="N526">
        <v>1009</v>
      </c>
      <c r="O526" t="s">
        <v>538</v>
      </c>
      <c r="P526" t="s">
        <v>538</v>
      </c>
      <c r="Q526">
        <v>1000</v>
      </c>
      <c r="X526">
        <v>2.0000000000000001E-4</v>
      </c>
      <c r="Y526">
        <v>9138.59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62</v>
      </c>
      <c r="AG526">
        <v>2.0000000000000001E-4</v>
      </c>
      <c r="AH526">
        <v>2</v>
      </c>
      <c r="AI526">
        <v>55930209</v>
      </c>
      <c r="AJ526">
        <v>447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ROW(Source!A281)</f>
        <v>281</v>
      </c>
      <c r="B527">
        <v>55930213</v>
      </c>
      <c r="C527">
        <v>55930207</v>
      </c>
      <c r="D527">
        <v>55448278</v>
      </c>
      <c r="E527">
        <v>1081</v>
      </c>
      <c r="F527">
        <v>1</v>
      </c>
      <c r="G527">
        <v>1081</v>
      </c>
      <c r="H527">
        <v>3</v>
      </c>
      <c r="I527" t="s">
        <v>970</v>
      </c>
      <c r="J527" t="s">
        <v>3</v>
      </c>
      <c r="K527" t="s">
        <v>971</v>
      </c>
      <c r="L527">
        <v>1354</v>
      </c>
      <c r="N527">
        <v>1010</v>
      </c>
      <c r="O527" t="s">
        <v>268</v>
      </c>
      <c r="P527" t="s">
        <v>268</v>
      </c>
      <c r="Q527">
        <v>1</v>
      </c>
      <c r="X527">
        <v>100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 t="s">
        <v>62</v>
      </c>
      <c r="AG527">
        <v>100</v>
      </c>
      <c r="AH527">
        <v>3</v>
      </c>
      <c r="AI527">
        <v>-1</v>
      </c>
      <c r="AJ527" t="s">
        <v>3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ROW(Source!A281)</f>
        <v>281</v>
      </c>
      <c r="B528">
        <v>55930214</v>
      </c>
      <c r="C528">
        <v>55930207</v>
      </c>
      <c r="D528">
        <v>55424290</v>
      </c>
      <c r="E528">
        <v>1081</v>
      </c>
      <c r="F528">
        <v>1</v>
      </c>
      <c r="G528">
        <v>1081</v>
      </c>
      <c r="H528">
        <v>3</v>
      </c>
      <c r="I528" t="s">
        <v>692</v>
      </c>
      <c r="J528" t="s">
        <v>3</v>
      </c>
      <c r="K528" t="s">
        <v>693</v>
      </c>
      <c r="L528">
        <v>1348</v>
      </c>
      <c r="N528">
        <v>1009</v>
      </c>
      <c r="O528" t="s">
        <v>538</v>
      </c>
      <c r="P528" t="s">
        <v>538</v>
      </c>
      <c r="Q528">
        <v>1000</v>
      </c>
      <c r="X528">
        <v>0.01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62</v>
      </c>
      <c r="AG528">
        <v>0.01</v>
      </c>
      <c r="AH528">
        <v>2</v>
      </c>
      <c r="AI528">
        <v>55930210</v>
      </c>
      <c r="AJ528">
        <v>448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ROW(Source!A296)</f>
        <v>296</v>
      </c>
      <c r="B529">
        <v>55930278</v>
      </c>
      <c r="C529">
        <v>55930277</v>
      </c>
      <c r="D529">
        <v>55424304</v>
      </c>
      <c r="E529">
        <v>1081</v>
      </c>
      <c r="F529">
        <v>1</v>
      </c>
      <c r="G529">
        <v>1081</v>
      </c>
      <c r="H529">
        <v>1</v>
      </c>
      <c r="I529" t="s">
        <v>651</v>
      </c>
      <c r="J529" t="s">
        <v>3</v>
      </c>
      <c r="K529" t="s">
        <v>652</v>
      </c>
      <c r="L529">
        <v>1191</v>
      </c>
      <c r="N529">
        <v>1013</v>
      </c>
      <c r="O529" t="s">
        <v>653</v>
      </c>
      <c r="P529" t="s">
        <v>653</v>
      </c>
      <c r="Q529">
        <v>1</v>
      </c>
      <c r="X529">
        <v>13.5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1</v>
      </c>
      <c r="AF529" t="s">
        <v>63</v>
      </c>
      <c r="AG529">
        <v>16.2</v>
      </c>
      <c r="AH529">
        <v>2</v>
      </c>
      <c r="AI529">
        <v>55930278</v>
      </c>
      <c r="AJ529">
        <v>449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ROW(Source!A296)</f>
        <v>296</v>
      </c>
      <c r="B530">
        <v>55930279</v>
      </c>
      <c r="C530">
        <v>55930277</v>
      </c>
      <c r="D530">
        <v>55460960</v>
      </c>
      <c r="E530">
        <v>1</v>
      </c>
      <c r="F530">
        <v>1</v>
      </c>
      <c r="G530">
        <v>1081</v>
      </c>
      <c r="H530">
        <v>3</v>
      </c>
      <c r="I530" t="s">
        <v>825</v>
      </c>
      <c r="J530" t="s">
        <v>826</v>
      </c>
      <c r="K530" t="s">
        <v>827</v>
      </c>
      <c r="L530">
        <v>1348</v>
      </c>
      <c r="N530">
        <v>1009</v>
      </c>
      <c r="O530" t="s">
        <v>538</v>
      </c>
      <c r="P530" t="s">
        <v>538</v>
      </c>
      <c r="Q530">
        <v>1000</v>
      </c>
      <c r="X530">
        <v>1.0000000000000001E-5</v>
      </c>
      <c r="Y530">
        <v>58463.58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 t="s">
        <v>62</v>
      </c>
      <c r="AG530">
        <v>1.0000000000000001E-5</v>
      </c>
      <c r="AH530">
        <v>2</v>
      </c>
      <c r="AI530">
        <v>55930279</v>
      </c>
      <c r="AJ530">
        <v>450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ROW(Source!A296)</f>
        <v>296</v>
      </c>
      <c r="B531">
        <v>55930280</v>
      </c>
      <c r="C531">
        <v>55930277</v>
      </c>
      <c r="D531">
        <v>55459400</v>
      </c>
      <c r="E531">
        <v>1</v>
      </c>
      <c r="F531">
        <v>1</v>
      </c>
      <c r="G531">
        <v>1081</v>
      </c>
      <c r="H531">
        <v>3</v>
      </c>
      <c r="I531" t="s">
        <v>671</v>
      </c>
      <c r="J531" t="s">
        <v>672</v>
      </c>
      <c r="K531" t="s">
        <v>673</v>
      </c>
      <c r="L531">
        <v>1346</v>
      </c>
      <c r="N531">
        <v>1009</v>
      </c>
      <c r="O531" t="s">
        <v>175</v>
      </c>
      <c r="P531" t="s">
        <v>175</v>
      </c>
      <c r="Q531">
        <v>1</v>
      </c>
      <c r="X531">
        <v>7.0000000000000007E-2</v>
      </c>
      <c r="Y531">
        <v>16.690000000000001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 t="s">
        <v>62</v>
      </c>
      <c r="AG531">
        <v>7.0000000000000007E-2</v>
      </c>
      <c r="AH531">
        <v>2</v>
      </c>
      <c r="AI531">
        <v>55930280</v>
      </c>
      <c r="AJ531">
        <v>451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ROW(Source!A296)</f>
        <v>296</v>
      </c>
      <c r="B532">
        <v>55930281</v>
      </c>
      <c r="C532">
        <v>55930277</v>
      </c>
      <c r="D532">
        <v>55461711</v>
      </c>
      <c r="E532">
        <v>1</v>
      </c>
      <c r="F532">
        <v>1</v>
      </c>
      <c r="G532">
        <v>1081</v>
      </c>
      <c r="H532">
        <v>3</v>
      </c>
      <c r="I532" t="s">
        <v>828</v>
      </c>
      <c r="J532" t="s">
        <v>829</v>
      </c>
      <c r="K532" t="s">
        <v>830</v>
      </c>
      <c r="L532">
        <v>1346</v>
      </c>
      <c r="N532">
        <v>1009</v>
      </c>
      <c r="O532" t="s">
        <v>175</v>
      </c>
      <c r="P532" t="s">
        <v>175</v>
      </c>
      <c r="Q532">
        <v>1</v>
      </c>
      <c r="X532">
        <v>1.8</v>
      </c>
      <c r="Y532">
        <v>6.57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 t="s">
        <v>62</v>
      </c>
      <c r="AG532">
        <v>1.8</v>
      </c>
      <c r="AH532">
        <v>2</v>
      </c>
      <c r="AI532">
        <v>55930281</v>
      </c>
      <c r="AJ532">
        <v>452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ROW(Source!A296)</f>
        <v>296</v>
      </c>
      <c r="B533">
        <v>55930282</v>
      </c>
      <c r="C533">
        <v>55930277</v>
      </c>
      <c r="D533">
        <v>55459177</v>
      </c>
      <c r="E533">
        <v>1</v>
      </c>
      <c r="F533">
        <v>1</v>
      </c>
      <c r="G533">
        <v>1081</v>
      </c>
      <c r="H533">
        <v>3</v>
      </c>
      <c r="I533" t="s">
        <v>831</v>
      </c>
      <c r="J533" t="s">
        <v>832</v>
      </c>
      <c r="K533" t="s">
        <v>833</v>
      </c>
      <c r="L533">
        <v>1348</v>
      </c>
      <c r="N533">
        <v>1009</v>
      </c>
      <c r="O533" t="s">
        <v>538</v>
      </c>
      <c r="P533" t="s">
        <v>538</v>
      </c>
      <c r="Q533">
        <v>1000</v>
      </c>
      <c r="X533">
        <v>2.0000000000000001E-4</v>
      </c>
      <c r="Y533">
        <v>6753.4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 t="s">
        <v>62</v>
      </c>
      <c r="AG533">
        <v>2.0000000000000001E-4</v>
      </c>
      <c r="AH533">
        <v>2</v>
      </c>
      <c r="AI533">
        <v>55930282</v>
      </c>
      <c r="AJ533">
        <v>453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ROW(Source!A296)</f>
        <v>296</v>
      </c>
      <c r="B534">
        <v>55930283</v>
      </c>
      <c r="C534">
        <v>55930277</v>
      </c>
      <c r="D534">
        <v>55459502</v>
      </c>
      <c r="E534">
        <v>1</v>
      </c>
      <c r="F534">
        <v>1</v>
      </c>
      <c r="G534">
        <v>1081</v>
      </c>
      <c r="H534">
        <v>3</v>
      </c>
      <c r="I534" t="s">
        <v>834</v>
      </c>
      <c r="J534" t="s">
        <v>835</v>
      </c>
      <c r="K534" t="s">
        <v>836</v>
      </c>
      <c r="L534">
        <v>1348</v>
      </c>
      <c r="N534">
        <v>1009</v>
      </c>
      <c r="O534" t="s">
        <v>538</v>
      </c>
      <c r="P534" t="s">
        <v>538</v>
      </c>
      <c r="Q534">
        <v>1000</v>
      </c>
      <c r="X534">
        <v>3.0000000000000001E-5</v>
      </c>
      <c r="Y534">
        <v>15250.71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 t="s">
        <v>62</v>
      </c>
      <c r="AG534">
        <v>3.0000000000000001E-5</v>
      </c>
      <c r="AH534">
        <v>2</v>
      </c>
      <c r="AI534">
        <v>55930283</v>
      </c>
      <c r="AJ534">
        <v>454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f>ROW(Source!A296)</f>
        <v>296</v>
      </c>
      <c r="B535">
        <v>55930284</v>
      </c>
      <c r="C535">
        <v>55930277</v>
      </c>
      <c r="D535">
        <v>55459519</v>
      </c>
      <c r="E535">
        <v>1</v>
      </c>
      <c r="F535">
        <v>1</v>
      </c>
      <c r="G535">
        <v>1081</v>
      </c>
      <c r="H535">
        <v>3</v>
      </c>
      <c r="I535" t="s">
        <v>837</v>
      </c>
      <c r="J535" t="s">
        <v>838</v>
      </c>
      <c r="K535" t="s">
        <v>839</v>
      </c>
      <c r="L535">
        <v>1348</v>
      </c>
      <c r="N535">
        <v>1009</v>
      </c>
      <c r="O535" t="s">
        <v>538</v>
      </c>
      <c r="P535" t="s">
        <v>538</v>
      </c>
      <c r="Q535">
        <v>1000</v>
      </c>
      <c r="X535">
        <v>8.0000000000000007E-5</v>
      </c>
      <c r="Y535">
        <v>8130.8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62</v>
      </c>
      <c r="AG535">
        <v>8.0000000000000007E-5</v>
      </c>
      <c r="AH535">
        <v>2</v>
      </c>
      <c r="AI535">
        <v>55930284</v>
      </c>
      <c r="AJ535">
        <v>455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f>ROW(Source!A296)</f>
        <v>296</v>
      </c>
      <c r="B536">
        <v>55930285</v>
      </c>
      <c r="C536">
        <v>55930277</v>
      </c>
      <c r="D536">
        <v>55459533</v>
      </c>
      <c r="E536">
        <v>1</v>
      </c>
      <c r="F536">
        <v>1</v>
      </c>
      <c r="G536">
        <v>1081</v>
      </c>
      <c r="H536">
        <v>3</v>
      </c>
      <c r="I536" t="s">
        <v>840</v>
      </c>
      <c r="J536" t="s">
        <v>841</v>
      </c>
      <c r="K536" t="s">
        <v>842</v>
      </c>
      <c r="L536">
        <v>1346</v>
      </c>
      <c r="N536">
        <v>1009</v>
      </c>
      <c r="O536" t="s">
        <v>175</v>
      </c>
      <c r="P536" t="s">
        <v>175</v>
      </c>
      <c r="Q536">
        <v>1</v>
      </c>
      <c r="X536">
        <v>3.0000000000000001E-3</v>
      </c>
      <c r="Y536">
        <v>50.41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62</v>
      </c>
      <c r="AG536">
        <v>3.0000000000000001E-3</v>
      </c>
      <c r="AH536">
        <v>2</v>
      </c>
      <c r="AI536">
        <v>55930285</v>
      </c>
      <c r="AJ536">
        <v>456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f>ROW(Source!A296)</f>
        <v>296</v>
      </c>
      <c r="B537">
        <v>55930286</v>
      </c>
      <c r="C537">
        <v>55930277</v>
      </c>
      <c r="D537">
        <v>55459676</v>
      </c>
      <c r="E537">
        <v>1</v>
      </c>
      <c r="F537">
        <v>1</v>
      </c>
      <c r="G537">
        <v>1081</v>
      </c>
      <c r="H537">
        <v>3</v>
      </c>
      <c r="I537" t="s">
        <v>843</v>
      </c>
      <c r="J537" t="s">
        <v>844</v>
      </c>
      <c r="K537" t="s">
        <v>845</v>
      </c>
      <c r="L537">
        <v>1346</v>
      </c>
      <c r="N537">
        <v>1009</v>
      </c>
      <c r="O537" t="s">
        <v>175</v>
      </c>
      <c r="P537" t="s">
        <v>175</v>
      </c>
      <c r="Q537">
        <v>1</v>
      </c>
      <c r="X537">
        <v>1.89E-2</v>
      </c>
      <c r="Y537">
        <v>20.190000000000001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62</v>
      </c>
      <c r="AG537">
        <v>1.89E-2</v>
      </c>
      <c r="AH537">
        <v>2</v>
      </c>
      <c r="AI537">
        <v>55930286</v>
      </c>
      <c r="AJ537">
        <v>457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">
      <c r="A538">
        <f>ROW(Source!A296)</f>
        <v>296</v>
      </c>
      <c r="B538">
        <v>55930287</v>
      </c>
      <c r="C538">
        <v>55930277</v>
      </c>
      <c r="D538">
        <v>55466109</v>
      </c>
      <c r="E538">
        <v>1</v>
      </c>
      <c r="F538">
        <v>1</v>
      </c>
      <c r="G538">
        <v>1081</v>
      </c>
      <c r="H538">
        <v>3</v>
      </c>
      <c r="I538" t="s">
        <v>846</v>
      </c>
      <c r="J538" t="s">
        <v>847</v>
      </c>
      <c r="K538" t="s">
        <v>848</v>
      </c>
      <c r="L538">
        <v>1348</v>
      </c>
      <c r="N538">
        <v>1009</v>
      </c>
      <c r="O538" t="s">
        <v>538</v>
      </c>
      <c r="P538" t="s">
        <v>538</v>
      </c>
      <c r="Q538">
        <v>1000</v>
      </c>
      <c r="X538">
        <v>1.4999999999999999E-4</v>
      </c>
      <c r="Y538">
        <v>57215.96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62</v>
      </c>
      <c r="AG538">
        <v>1.4999999999999999E-4</v>
      </c>
      <c r="AH538">
        <v>2</v>
      </c>
      <c r="AI538">
        <v>55930287</v>
      </c>
      <c r="AJ538">
        <v>458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">
      <c r="A539">
        <f>ROW(Source!A296)</f>
        <v>296</v>
      </c>
      <c r="B539">
        <v>55930288</v>
      </c>
      <c r="C539">
        <v>55930277</v>
      </c>
      <c r="D539">
        <v>55459793</v>
      </c>
      <c r="E539">
        <v>1</v>
      </c>
      <c r="F539">
        <v>1</v>
      </c>
      <c r="G539">
        <v>1081</v>
      </c>
      <c r="H539">
        <v>3</v>
      </c>
      <c r="I539" t="s">
        <v>662</v>
      </c>
      <c r="J539" t="s">
        <v>663</v>
      </c>
      <c r="K539" t="s">
        <v>664</v>
      </c>
      <c r="L539">
        <v>1348</v>
      </c>
      <c r="N539">
        <v>1009</v>
      </c>
      <c r="O539" t="s">
        <v>538</v>
      </c>
      <c r="P539" t="s">
        <v>538</v>
      </c>
      <c r="Q539">
        <v>1000</v>
      </c>
      <c r="X539">
        <v>1.0000000000000001E-5</v>
      </c>
      <c r="Y539">
        <v>64123.05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 t="s">
        <v>62</v>
      </c>
      <c r="AG539">
        <v>1.0000000000000001E-5</v>
      </c>
      <c r="AH539">
        <v>2</v>
      </c>
      <c r="AI539">
        <v>55930288</v>
      </c>
      <c r="AJ539">
        <v>459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">
      <c r="A540">
        <f>ROW(Source!A296)</f>
        <v>296</v>
      </c>
      <c r="B540">
        <v>55930289</v>
      </c>
      <c r="C540">
        <v>55930277</v>
      </c>
      <c r="D540">
        <v>55482234</v>
      </c>
      <c r="E540">
        <v>1</v>
      </c>
      <c r="F540">
        <v>1</v>
      </c>
      <c r="G540">
        <v>1081</v>
      </c>
      <c r="H540">
        <v>3</v>
      </c>
      <c r="I540" t="s">
        <v>849</v>
      </c>
      <c r="J540" t="s">
        <v>850</v>
      </c>
      <c r="K540" t="s">
        <v>851</v>
      </c>
      <c r="L540">
        <v>1354</v>
      </c>
      <c r="N540">
        <v>1010</v>
      </c>
      <c r="O540" t="s">
        <v>268</v>
      </c>
      <c r="P540" t="s">
        <v>268</v>
      </c>
      <c r="Q540">
        <v>1</v>
      </c>
      <c r="X540">
        <v>32.1</v>
      </c>
      <c r="Y540">
        <v>0.25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 t="s">
        <v>62</v>
      </c>
      <c r="AG540">
        <v>32.1</v>
      </c>
      <c r="AH540">
        <v>2</v>
      </c>
      <c r="AI540">
        <v>55930289</v>
      </c>
      <c r="AJ540">
        <v>460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">
      <c r="A541">
        <f>ROW(Source!A296)</f>
        <v>296</v>
      </c>
      <c r="B541">
        <v>55930290</v>
      </c>
      <c r="C541">
        <v>55930277</v>
      </c>
      <c r="D541">
        <v>55482235</v>
      </c>
      <c r="E541">
        <v>1</v>
      </c>
      <c r="F541">
        <v>1</v>
      </c>
      <c r="G541">
        <v>1081</v>
      </c>
      <c r="H541">
        <v>3</v>
      </c>
      <c r="I541" t="s">
        <v>852</v>
      </c>
      <c r="J541" t="s">
        <v>853</v>
      </c>
      <c r="K541" t="s">
        <v>854</v>
      </c>
      <c r="L541">
        <v>1346</v>
      </c>
      <c r="N541">
        <v>1009</v>
      </c>
      <c r="O541" t="s">
        <v>175</v>
      </c>
      <c r="P541" t="s">
        <v>175</v>
      </c>
      <c r="Q541">
        <v>1</v>
      </c>
      <c r="X541">
        <v>4.1999999999999997E-3</v>
      </c>
      <c r="Y541">
        <v>42.05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 t="s">
        <v>62</v>
      </c>
      <c r="AG541">
        <v>4.1999999999999997E-3</v>
      </c>
      <c r="AH541">
        <v>2</v>
      </c>
      <c r="AI541">
        <v>55930290</v>
      </c>
      <c r="AJ541">
        <v>461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">
      <c r="A542">
        <f>ROW(Source!A297)</f>
        <v>297</v>
      </c>
      <c r="B542">
        <v>55930278</v>
      </c>
      <c r="C542">
        <v>55930277</v>
      </c>
      <c r="D542">
        <v>55424304</v>
      </c>
      <c r="E542">
        <v>1081</v>
      </c>
      <c r="F542">
        <v>1</v>
      </c>
      <c r="G542">
        <v>1081</v>
      </c>
      <c r="H542">
        <v>1</v>
      </c>
      <c r="I542" t="s">
        <v>651</v>
      </c>
      <c r="J542" t="s">
        <v>3</v>
      </c>
      <c r="K542" t="s">
        <v>652</v>
      </c>
      <c r="L542">
        <v>1191</v>
      </c>
      <c r="N542">
        <v>1013</v>
      </c>
      <c r="O542" t="s">
        <v>653</v>
      </c>
      <c r="P542" t="s">
        <v>653</v>
      </c>
      <c r="Q542">
        <v>1</v>
      </c>
      <c r="X542">
        <v>13.5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1</v>
      </c>
      <c r="AF542" t="s">
        <v>63</v>
      </c>
      <c r="AG542">
        <v>16.2</v>
      </c>
      <c r="AH542">
        <v>2</v>
      </c>
      <c r="AI542">
        <v>55930278</v>
      </c>
      <c r="AJ542">
        <v>462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">
      <c r="A543">
        <f>ROW(Source!A297)</f>
        <v>297</v>
      </c>
      <c r="B543">
        <v>55930279</v>
      </c>
      <c r="C543">
        <v>55930277</v>
      </c>
      <c r="D543">
        <v>55460960</v>
      </c>
      <c r="E543">
        <v>1</v>
      </c>
      <c r="F543">
        <v>1</v>
      </c>
      <c r="G543">
        <v>1081</v>
      </c>
      <c r="H543">
        <v>3</v>
      </c>
      <c r="I543" t="s">
        <v>825</v>
      </c>
      <c r="J543" t="s">
        <v>826</v>
      </c>
      <c r="K543" t="s">
        <v>827</v>
      </c>
      <c r="L543">
        <v>1348</v>
      </c>
      <c r="N543">
        <v>1009</v>
      </c>
      <c r="O543" t="s">
        <v>538</v>
      </c>
      <c r="P543" t="s">
        <v>538</v>
      </c>
      <c r="Q543">
        <v>1000</v>
      </c>
      <c r="X543">
        <v>1.0000000000000001E-5</v>
      </c>
      <c r="Y543">
        <v>58463.58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 t="s">
        <v>62</v>
      </c>
      <c r="AG543">
        <v>1.0000000000000001E-5</v>
      </c>
      <c r="AH543">
        <v>2</v>
      </c>
      <c r="AI543">
        <v>55930279</v>
      </c>
      <c r="AJ543">
        <v>463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">
      <c r="A544">
        <f>ROW(Source!A297)</f>
        <v>297</v>
      </c>
      <c r="B544">
        <v>55930280</v>
      </c>
      <c r="C544">
        <v>55930277</v>
      </c>
      <c r="D544">
        <v>55459400</v>
      </c>
      <c r="E544">
        <v>1</v>
      </c>
      <c r="F544">
        <v>1</v>
      </c>
      <c r="G544">
        <v>1081</v>
      </c>
      <c r="H544">
        <v>3</v>
      </c>
      <c r="I544" t="s">
        <v>671</v>
      </c>
      <c r="J544" t="s">
        <v>672</v>
      </c>
      <c r="K544" t="s">
        <v>673</v>
      </c>
      <c r="L544">
        <v>1346</v>
      </c>
      <c r="N544">
        <v>1009</v>
      </c>
      <c r="O544" t="s">
        <v>175</v>
      </c>
      <c r="P544" t="s">
        <v>175</v>
      </c>
      <c r="Q544">
        <v>1</v>
      </c>
      <c r="X544">
        <v>7.0000000000000007E-2</v>
      </c>
      <c r="Y544">
        <v>16.690000000000001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 t="s">
        <v>62</v>
      </c>
      <c r="AG544">
        <v>7.0000000000000007E-2</v>
      </c>
      <c r="AH544">
        <v>2</v>
      </c>
      <c r="AI544">
        <v>55930280</v>
      </c>
      <c r="AJ544">
        <v>464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">
      <c r="A545">
        <f>ROW(Source!A297)</f>
        <v>297</v>
      </c>
      <c r="B545">
        <v>55930281</v>
      </c>
      <c r="C545">
        <v>55930277</v>
      </c>
      <c r="D545">
        <v>55461711</v>
      </c>
      <c r="E545">
        <v>1</v>
      </c>
      <c r="F545">
        <v>1</v>
      </c>
      <c r="G545">
        <v>1081</v>
      </c>
      <c r="H545">
        <v>3</v>
      </c>
      <c r="I545" t="s">
        <v>828</v>
      </c>
      <c r="J545" t="s">
        <v>829</v>
      </c>
      <c r="K545" t="s">
        <v>830</v>
      </c>
      <c r="L545">
        <v>1346</v>
      </c>
      <c r="N545">
        <v>1009</v>
      </c>
      <c r="O545" t="s">
        <v>175</v>
      </c>
      <c r="P545" t="s">
        <v>175</v>
      </c>
      <c r="Q545">
        <v>1</v>
      </c>
      <c r="X545">
        <v>1.8</v>
      </c>
      <c r="Y545">
        <v>6.57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 t="s">
        <v>62</v>
      </c>
      <c r="AG545">
        <v>1.8</v>
      </c>
      <c r="AH545">
        <v>2</v>
      </c>
      <c r="AI545">
        <v>55930281</v>
      </c>
      <c r="AJ545">
        <v>465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">
      <c r="A546">
        <f>ROW(Source!A297)</f>
        <v>297</v>
      </c>
      <c r="B546">
        <v>55930282</v>
      </c>
      <c r="C546">
        <v>55930277</v>
      </c>
      <c r="D546">
        <v>55459177</v>
      </c>
      <c r="E546">
        <v>1</v>
      </c>
      <c r="F546">
        <v>1</v>
      </c>
      <c r="G546">
        <v>1081</v>
      </c>
      <c r="H546">
        <v>3</v>
      </c>
      <c r="I546" t="s">
        <v>831</v>
      </c>
      <c r="J546" t="s">
        <v>832</v>
      </c>
      <c r="K546" t="s">
        <v>833</v>
      </c>
      <c r="L546">
        <v>1348</v>
      </c>
      <c r="N546">
        <v>1009</v>
      </c>
      <c r="O546" t="s">
        <v>538</v>
      </c>
      <c r="P546" t="s">
        <v>538</v>
      </c>
      <c r="Q546">
        <v>1000</v>
      </c>
      <c r="X546">
        <v>2.0000000000000001E-4</v>
      </c>
      <c r="Y546">
        <v>6753.4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 t="s">
        <v>62</v>
      </c>
      <c r="AG546">
        <v>2.0000000000000001E-4</v>
      </c>
      <c r="AH546">
        <v>2</v>
      </c>
      <c r="AI546">
        <v>55930282</v>
      </c>
      <c r="AJ546">
        <v>466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">
      <c r="A547">
        <f>ROW(Source!A297)</f>
        <v>297</v>
      </c>
      <c r="B547">
        <v>55930283</v>
      </c>
      <c r="C547">
        <v>55930277</v>
      </c>
      <c r="D547">
        <v>55459502</v>
      </c>
      <c r="E547">
        <v>1</v>
      </c>
      <c r="F547">
        <v>1</v>
      </c>
      <c r="G547">
        <v>1081</v>
      </c>
      <c r="H547">
        <v>3</v>
      </c>
      <c r="I547" t="s">
        <v>834</v>
      </c>
      <c r="J547" t="s">
        <v>835</v>
      </c>
      <c r="K547" t="s">
        <v>836</v>
      </c>
      <c r="L547">
        <v>1348</v>
      </c>
      <c r="N547">
        <v>1009</v>
      </c>
      <c r="O547" t="s">
        <v>538</v>
      </c>
      <c r="P547" t="s">
        <v>538</v>
      </c>
      <c r="Q547">
        <v>1000</v>
      </c>
      <c r="X547">
        <v>3.0000000000000001E-5</v>
      </c>
      <c r="Y547">
        <v>15250.71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 t="s">
        <v>62</v>
      </c>
      <c r="AG547">
        <v>3.0000000000000001E-5</v>
      </c>
      <c r="AH547">
        <v>2</v>
      </c>
      <c r="AI547">
        <v>55930283</v>
      </c>
      <c r="AJ547">
        <v>467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">
      <c r="A548">
        <f>ROW(Source!A297)</f>
        <v>297</v>
      </c>
      <c r="B548">
        <v>55930284</v>
      </c>
      <c r="C548">
        <v>55930277</v>
      </c>
      <c r="D548">
        <v>55459519</v>
      </c>
      <c r="E548">
        <v>1</v>
      </c>
      <c r="F548">
        <v>1</v>
      </c>
      <c r="G548">
        <v>1081</v>
      </c>
      <c r="H548">
        <v>3</v>
      </c>
      <c r="I548" t="s">
        <v>837</v>
      </c>
      <c r="J548" t="s">
        <v>838</v>
      </c>
      <c r="K548" t="s">
        <v>839</v>
      </c>
      <c r="L548">
        <v>1348</v>
      </c>
      <c r="N548">
        <v>1009</v>
      </c>
      <c r="O548" t="s">
        <v>538</v>
      </c>
      <c r="P548" t="s">
        <v>538</v>
      </c>
      <c r="Q548">
        <v>1000</v>
      </c>
      <c r="X548">
        <v>8.0000000000000007E-5</v>
      </c>
      <c r="Y548">
        <v>8130.8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 t="s">
        <v>62</v>
      </c>
      <c r="AG548">
        <v>8.0000000000000007E-5</v>
      </c>
      <c r="AH548">
        <v>2</v>
      </c>
      <c r="AI548">
        <v>55930284</v>
      </c>
      <c r="AJ548">
        <v>468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">
      <c r="A549">
        <f>ROW(Source!A297)</f>
        <v>297</v>
      </c>
      <c r="B549">
        <v>55930285</v>
      </c>
      <c r="C549">
        <v>55930277</v>
      </c>
      <c r="D549">
        <v>55459533</v>
      </c>
      <c r="E549">
        <v>1</v>
      </c>
      <c r="F549">
        <v>1</v>
      </c>
      <c r="G549">
        <v>1081</v>
      </c>
      <c r="H549">
        <v>3</v>
      </c>
      <c r="I549" t="s">
        <v>840</v>
      </c>
      <c r="J549" t="s">
        <v>841</v>
      </c>
      <c r="K549" t="s">
        <v>842</v>
      </c>
      <c r="L549">
        <v>1346</v>
      </c>
      <c r="N549">
        <v>1009</v>
      </c>
      <c r="O549" t="s">
        <v>175</v>
      </c>
      <c r="P549" t="s">
        <v>175</v>
      </c>
      <c r="Q549">
        <v>1</v>
      </c>
      <c r="X549">
        <v>3.0000000000000001E-3</v>
      </c>
      <c r="Y549">
        <v>50.41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 t="s">
        <v>62</v>
      </c>
      <c r="AG549">
        <v>3.0000000000000001E-3</v>
      </c>
      <c r="AH549">
        <v>2</v>
      </c>
      <c r="AI549">
        <v>55930285</v>
      </c>
      <c r="AJ549">
        <v>469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">
      <c r="A550">
        <f>ROW(Source!A297)</f>
        <v>297</v>
      </c>
      <c r="B550">
        <v>55930286</v>
      </c>
      <c r="C550">
        <v>55930277</v>
      </c>
      <c r="D550">
        <v>55459676</v>
      </c>
      <c r="E550">
        <v>1</v>
      </c>
      <c r="F550">
        <v>1</v>
      </c>
      <c r="G550">
        <v>1081</v>
      </c>
      <c r="H550">
        <v>3</v>
      </c>
      <c r="I550" t="s">
        <v>843</v>
      </c>
      <c r="J550" t="s">
        <v>844</v>
      </c>
      <c r="K550" t="s">
        <v>845</v>
      </c>
      <c r="L550">
        <v>1346</v>
      </c>
      <c r="N550">
        <v>1009</v>
      </c>
      <c r="O550" t="s">
        <v>175</v>
      </c>
      <c r="P550" t="s">
        <v>175</v>
      </c>
      <c r="Q550">
        <v>1</v>
      </c>
      <c r="X550">
        <v>1.89E-2</v>
      </c>
      <c r="Y550">
        <v>20.190000000000001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 t="s">
        <v>62</v>
      </c>
      <c r="AG550">
        <v>1.89E-2</v>
      </c>
      <c r="AH550">
        <v>2</v>
      </c>
      <c r="AI550">
        <v>55930286</v>
      </c>
      <c r="AJ550">
        <v>470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">
      <c r="A551">
        <f>ROW(Source!A297)</f>
        <v>297</v>
      </c>
      <c r="B551">
        <v>55930287</v>
      </c>
      <c r="C551">
        <v>55930277</v>
      </c>
      <c r="D551">
        <v>55466109</v>
      </c>
      <c r="E551">
        <v>1</v>
      </c>
      <c r="F551">
        <v>1</v>
      </c>
      <c r="G551">
        <v>1081</v>
      </c>
      <c r="H551">
        <v>3</v>
      </c>
      <c r="I551" t="s">
        <v>846</v>
      </c>
      <c r="J551" t="s">
        <v>847</v>
      </c>
      <c r="K551" t="s">
        <v>848</v>
      </c>
      <c r="L551">
        <v>1348</v>
      </c>
      <c r="N551">
        <v>1009</v>
      </c>
      <c r="O551" t="s">
        <v>538</v>
      </c>
      <c r="P551" t="s">
        <v>538</v>
      </c>
      <c r="Q551">
        <v>1000</v>
      </c>
      <c r="X551">
        <v>1.4999999999999999E-4</v>
      </c>
      <c r="Y551">
        <v>57215.96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 t="s">
        <v>62</v>
      </c>
      <c r="AG551">
        <v>1.4999999999999999E-4</v>
      </c>
      <c r="AH551">
        <v>2</v>
      </c>
      <c r="AI551">
        <v>55930287</v>
      </c>
      <c r="AJ551">
        <v>471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">
      <c r="A552">
        <f>ROW(Source!A297)</f>
        <v>297</v>
      </c>
      <c r="B552">
        <v>55930288</v>
      </c>
      <c r="C552">
        <v>55930277</v>
      </c>
      <c r="D552">
        <v>55459793</v>
      </c>
      <c r="E552">
        <v>1</v>
      </c>
      <c r="F552">
        <v>1</v>
      </c>
      <c r="G552">
        <v>1081</v>
      </c>
      <c r="H552">
        <v>3</v>
      </c>
      <c r="I552" t="s">
        <v>662</v>
      </c>
      <c r="J552" t="s">
        <v>663</v>
      </c>
      <c r="K552" t="s">
        <v>664</v>
      </c>
      <c r="L552">
        <v>1348</v>
      </c>
      <c r="N552">
        <v>1009</v>
      </c>
      <c r="O552" t="s">
        <v>538</v>
      </c>
      <c r="P552" t="s">
        <v>538</v>
      </c>
      <c r="Q552">
        <v>1000</v>
      </c>
      <c r="X552">
        <v>1.0000000000000001E-5</v>
      </c>
      <c r="Y552">
        <v>64123.05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62</v>
      </c>
      <c r="AG552">
        <v>1.0000000000000001E-5</v>
      </c>
      <c r="AH552">
        <v>2</v>
      </c>
      <c r="AI552">
        <v>55930288</v>
      </c>
      <c r="AJ552">
        <v>472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">
      <c r="A553">
        <f>ROW(Source!A297)</f>
        <v>297</v>
      </c>
      <c r="B553">
        <v>55930289</v>
      </c>
      <c r="C553">
        <v>55930277</v>
      </c>
      <c r="D553">
        <v>55482234</v>
      </c>
      <c r="E553">
        <v>1</v>
      </c>
      <c r="F553">
        <v>1</v>
      </c>
      <c r="G553">
        <v>1081</v>
      </c>
      <c r="H553">
        <v>3</v>
      </c>
      <c r="I553" t="s">
        <v>849</v>
      </c>
      <c r="J553" t="s">
        <v>850</v>
      </c>
      <c r="K553" t="s">
        <v>851</v>
      </c>
      <c r="L553">
        <v>1354</v>
      </c>
      <c r="N553">
        <v>1010</v>
      </c>
      <c r="O553" t="s">
        <v>268</v>
      </c>
      <c r="P553" t="s">
        <v>268</v>
      </c>
      <c r="Q553">
        <v>1</v>
      </c>
      <c r="X553">
        <v>32.1</v>
      </c>
      <c r="Y553">
        <v>0.25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 t="s">
        <v>62</v>
      </c>
      <c r="AG553">
        <v>32.1</v>
      </c>
      <c r="AH553">
        <v>2</v>
      </c>
      <c r="AI553">
        <v>55930289</v>
      </c>
      <c r="AJ553">
        <v>473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>
        <f>ROW(Source!A297)</f>
        <v>297</v>
      </c>
      <c r="B554">
        <v>55930290</v>
      </c>
      <c r="C554">
        <v>55930277</v>
      </c>
      <c r="D554">
        <v>55482235</v>
      </c>
      <c r="E554">
        <v>1</v>
      </c>
      <c r="F554">
        <v>1</v>
      </c>
      <c r="G554">
        <v>1081</v>
      </c>
      <c r="H554">
        <v>3</v>
      </c>
      <c r="I554" t="s">
        <v>852</v>
      </c>
      <c r="J554" t="s">
        <v>853</v>
      </c>
      <c r="K554" t="s">
        <v>854</v>
      </c>
      <c r="L554">
        <v>1346</v>
      </c>
      <c r="N554">
        <v>1009</v>
      </c>
      <c r="O554" t="s">
        <v>175</v>
      </c>
      <c r="P554" t="s">
        <v>175</v>
      </c>
      <c r="Q554">
        <v>1</v>
      </c>
      <c r="X554">
        <v>4.1999999999999997E-3</v>
      </c>
      <c r="Y554">
        <v>42.05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 t="s">
        <v>62</v>
      </c>
      <c r="AG554">
        <v>4.1999999999999997E-3</v>
      </c>
      <c r="AH554">
        <v>2</v>
      </c>
      <c r="AI554">
        <v>55930290</v>
      </c>
      <c r="AJ554">
        <v>474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">
      <c r="A555">
        <f>ROW(Source!A300)</f>
        <v>300</v>
      </c>
      <c r="B555">
        <v>55930299</v>
      </c>
      <c r="C555">
        <v>55930298</v>
      </c>
      <c r="D555">
        <v>55424304</v>
      </c>
      <c r="E555">
        <v>1081</v>
      </c>
      <c r="F555">
        <v>1</v>
      </c>
      <c r="G555">
        <v>1081</v>
      </c>
      <c r="H555">
        <v>1</v>
      </c>
      <c r="I555" t="s">
        <v>651</v>
      </c>
      <c r="J555" t="s">
        <v>3</v>
      </c>
      <c r="K555" t="s">
        <v>652</v>
      </c>
      <c r="L555">
        <v>1191</v>
      </c>
      <c r="N555">
        <v>1013</v>
      </c>
      <c r="O555" t="s">
        <v>653</v>
      </c>
      <c r="P555" t="s">
        <v>653</v>
      </c>
      <c r="Q555">
        <v>1</v>
      </c>
      <c r="X555">
        <v>0.72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1</v>
      </c>
      <c r="AF555" t="s">
        <v>63</v>
      </c>
      <c r="AG555">
        <v>0.86399999999999999</v>
      </c>
      <c r="AH555">
        <v>2</v>
      </c>
      <c r="AI555">
        <v>55930299</v>
      </c>
      <c r="AJ555">
        <v>475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">
      <c r="A556">
        <f>ROW(Source!A300)</f>
        <v>300</v>
      </c>
      <c r="B556">
        <v>55930300</v>
      </c>
      <c r="C556">
        <v>55930298</v>
      </c>
      <c r="D556">
        <v>55460328</v>
      </c>
      <c r="E556">
        <v>1</v>
      </c>
      <c r="F556">
        <v>1</v>
      </c>
      <c r="G556">
        <v>1081</v>
      </c>
      <c r="H556">
        <v>3</v>
      </c>
      <c r="I556" t="s">
        <v>855</v>
      </c>
      <c r="J556" t="s">
        <v>856</v>
      </c>
      <c r="K556" t="s">
        <v>857</v>
      </c>
      <c r="L556">
        <v>1301</v>
      </c>
      <c r="N556">
        <v>1003</v>
      </c>
      <c r="O556" t="s">
        <v>486</v>
      </c>
      <c r="P556" t="s">
        <v>486</v>
      </c>
      <c r="Q556">
        <v>1</v>
      </c>
      <c r="X556">
        <v>5</v>
      </c>
      <c r="Y556">
        <v>0.39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62</v>
      </c>
      <c r="AG556">
        <v>5</v>
      </c>
      <c r="AH556">
        <v>2</v>
      </c>
      <c r="AI556">
        <v>55930300</v>
      </c>
      <c r="AJ556">
        <v>476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">
      <c r="A557">
        <f>ROW(Source!A300)</f>
        <v>300</v>
      </c>
      <c r="B557">
        <v>55930301</v>
      </c>
      <c r="C557">
        <v>55930298</v>
      </c>
      <c r="D557">
        <v>55459312</v>
      </c>
      <c r="E557">
        <v>1</v>
      </c>
      <c r="F557">
        <v>1</v>
      </c>
      <c r="G557">
        <v>1081</v>
      </c>
      <c r="H557">
        <v>3</v>
      </c>
      <c r="I557" t="s">
        <v>858</v>
      </c>
      <c r="J557" t="s">
        <v>859</v>
      </c>
      <c r="K557" t="s">
        <v>860</v>
      </c>
      <c r="L557">
        <v>1339</v>
      </c>
      <c r="N557">
        <v>1007</v>
      </c>
      <c r="O557" t="s">
        <v>728</v>
      </c>
      <c r="P557" t="s">
        <v>728</v>
      </c>
      <c r="Q557">
        <v>1</v>
      </c>
      <c r="X557">
        <v>1E-3</v>
      </c>
      <c r="Y557">
        <v>1176.3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 t="s">
        <v>62</v>
      </c>
      <c r="AG557">
        <v>1E-3</v>
      </c>
      <c r="AH557">
        <v>2</v>
      </c>
      <c r="AI557">
        <v>55930301</v>
      </c>
      <c r="AJ557">
        <v>477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">
      <c r="A558">
        <f>ROW(Source!A300)</f>
        <v>300</v>
      </c>
      <c r="B558">
        <v>55930302</v>
      </c>
      <c r="C558">
        <v>55930298</v>
      </c>
      <c r="D558">
        <v>55459400</v>
      </c>
      <c r="E558">
        <v>1</v>
      </c>
      <c r="F558">
        <v>1</v>
      </c>
      <c r="G558">
        <v>1081</v>
      </c>
      <c r="H558">
        <v>3</v>
      </c>
      <c r="I558" t="s">
        <v>671</v>
      </c>
      <c r="J558" t="s">
        <v>672</v>
      </c>
      <c r="K558" t="s">
        <v>673</v>
      </c>
      <c r="L558">
        <v>1346</v>
      </c>
      <c r="N558">
        <v>1009</v>
      </c>
      <c r="O558" t="s">
        <v>175</v>
      </c>
      <c r="P558" t="s">
        <v>175</v>
      </c>
      <c r="Q558">
        <v>1</v>
      </c>
      <c r="X558">
        <v>0.01</v>
      </c>
      <c r="Y558">
        <v>16.690000000000001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 t="s">
        <v>62</v>
      </c>
      <c r="AG558">
        <v>0.01</v>
      </c>
      <c r="AH558">
        <v>2</v>
      </c>
      <c r="AI558">
        <v>55930302</v>
      </c>
      <c r="AJ558">
        <v>478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">
      <c r="A559">
        <f>ROW(Source!A300)</f>
        <v>300</v>
      </c>
      <c r="B559">
        <v>55930303</v>
      </c>
      <c r="C559">
        <v>55930298</v>
      </c>
      <c r="D559">
        <v>55466000</v>
      </c>
      <c r="E559">
        <v>1</v>
      </c>
      <c r="F559">
        <v>1</v>
      </c>
      <c r="G559">
        <v>1081</v>
      </c>
      <c r="H559">
        <v>3</v>
      </c>
      <c r="I559" t="s">
        <v>677</v>
      </c>
      <c r="J559" t="s">
        <v>678</v>
      </c>
      <c r="K559" t="s">
        <v>679</v>
      </c>
      <c r="L559">
        <v>1355</v>
      </c>
      <c r="N559">
        <v>1010</v>
      </c>
      <c r="O559" t="s">
        <v>60</v>
      </c>
      <c r="P559" t="s">
        <v>60</v>
      </c>
      <c r="Q559">
        <v>100</v>
      </c>
      <c r="X559">
        <v>0.02</v>
      </c>
      <c r="Y559">
        <v>120.19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62</v>
      </c>
      <c r="AG559">
        <v>0.02</v>
      </c>
      <c r="AH559">
        <v>2</v>
      </c>
      <c r="AI559">
        <v>55930303</v>
      </c>
      <c r="AJ559">
        <v>479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">
      <c r="A560">
        <f>ROW(Source!A300)</f>
        <v>300</v>
      </c>
      <c r="B560">
        <v>55930304</v>
      </c>
      <c r="C560">
        <v>55930298</v>
      </c>
      <c r="D560">
        <v>55459793</v>
      </c>
      <c r="E560">
        <v>1</v>
      </c>
      <c r="F560">
        <v>1</v>
      </c>
      <c r="G560">
        <v>1081</v>
      </c>
      <c r="H560">
        <v>3</v>
      </c>
      <c r="I560" t="s">
        <v>662</v>
      </c>
      <c r="J560" t="s">
        <v>663</v>
      </c>
      <c r="K560" t="s">
        <v>664</v>
      </c>
      <c r="L560">
        <v>1348</v>
      </c>
      <c r="N560">
        <v>1009</v>
      </c>
      <c r="O560" t="s">
        <v>538</v>
      </c>
      <c r="P560" t="s">
        <v>538</v>
      </c>
      <c r="Q560">
        <v>1000</v>
      </c>
      <c r="X560">
        <v>1.0000000000000001E-5</v>
      </c>
      <c r="Y560">
        <v>64123.05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 t="s">
        <v>62</v>
      </c>
      <c r="AG560">
        <v>1.0000000000000001E-5</v>
      </c>
      <c r="AH560">
        <v>2</v>
      </c>
      <c r="AI560">
        <v>55930304</v>
      </c>
      <c r="AJ560">
        <v>480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">
      <c r="A561">
        <f>ROW(Source!A300)</f>
        <v>300</v>
      </c>
      <c r="B561">
        <v>55930305</v>
      </c>
      <c r="C561">
        <v>55930298</v>
      </c>
      <c r="D561">
        <v>55482445</v>
      </c>
      <c r="E561">
        <v>1</v>
      </c>
      <c r="F561">
        <v>1</v>
      </c>
      <c r="G561">
        <v>1081</v>
      </c>
      <c r="H561">
        <v>3</v>
      </c>
      <c r="I561" t="s">
        <v>861</v>
      </c>
      <c r="J561" t="s">
        <v>862</v>
      </c>
      <c r="K561" t="s">
        <v>863</v>
      </c>
      <c r="L561">
        <v>1356</v>
      </c>
      <c r="N561">
        <v>1010</v>
      </c>
      <c r="O561" t="s">
        <v>399</v>
      </c>
      <c r="P561" t="s">
        <v>399</v>
      </c>
      <c r="Q561">
        <v>1000</v>
      </c>
      <c r="X561">
        <v>2E-3</v>
      </c>
      <c r="Y561">
        <v>294.89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 t="s">
        <v>62</v>
      </c>
      <c r="AG561">
        <v>2E-3</v>
      </c>
      <c r="AH561">
        <v>2</v>
      </c>
      <c r="AI561">
        <v>55930305</v>
      </c>
      <c r="AJ561">
        <v>481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">
      <c r="A562">
        <f>ROW(Source!A300)</f>
        <v>300</v>
      </c>
      <c r="B562">
        <v>55930306</v>
      </c>
      <c r="C562">
        <v>55930298</v>
      </c>
      <c r="D562">
        <v>55481518</v>
      </c>
      <c r="E562">
        <v>1</v>
      </c>
      <c r="F562">
        <v>1</v>
      </c>
      <c r="G562">
        <v>1081</v>
      </c>
      <c r="H562">
        <v>3</v>
      </c>
      <c r="I562" t="s">
        <v>864</v>
      </c>
      <c r="J562" t="s">
        <v>865</v>
      </c>
      <c r="K562" t="s">
        <v>866</v>
      </c>
      <c r="L562">
        <v>1354</v>
      </c>
      <c r="N562">
        <v>1010</v>
      </c>
      <c r="O562" t="s">
        <v>268</v>
      </c>
      <c r="P562" t="s">
        <v>268</v>
      </c>
      <c r="Q562">
        <v>1</v>
      </c>
      <c r="X562">
        <v>1</v>
      </c>
      <c r="Y562">
        <v>15.67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 t="s">
        <v>62</v>
      </c>
      <c r="AG562">
        <v>1</v>
      </c>
      <c r="AH562">
        <v>2</v>
      </c>
      <c r="AI562">
        <v>55930306</v>
      </c>
      <c r="AJ562">
        <v>482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">
      <c r="A563">
        <f>ROW(Source!A300)</f>
        <v>300</v>
      </c>
      <c r="B563">
        <v>55930307</v>
      </c>
      <c r="C563">
        <v>55930298</v>
      </c>
      <c r="D563">
        <v>55455641</v>
      </c>
      <c r="E563">
        <v>1081</v>
      </c>
      <c r="F563">
        <v>1</v>
      </c>
      <c r="G563">
        <v>1081</v>
      </c>
      <c r="H563">
        <v>3</v>
      </c>
      <c r="I563" t="s">
        <v>977</v>
      </c>
      <c r="J563" t="s">
        <v>3</v>
      </c>
      <c r="K563" t="s">
        <v>978</v>
      </c>
      <c r="L563">
        <v>1354</v>
      </c>
      <c r="N563">
        <v>1010</v>
      </c>
      <c r="O563" t="s">
        <v>268</v>
      </c>
      <c r="P563" t="s">
        <v>268</v>
      </c>
      <c r="Q563">
        <v>1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62</v>
      </c>
      <c r="AG563">
        <v>1</v>
      </c>
      <c r="AH563">
        <v>3</v>
      </c>
      <c r="AI563">
        <v>-1</v>
      </c>
      <c r="AJ563" t="s">
        <v>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">
      <c r="A564">
        <f>ROW(Source!A300)</f>
        <v>300</v>
      </c>
      <c r="B564">
        <v>55930308</v>
      </c>
      <c r="C564">
        <v>55930298</v>
      </c>
      <c r="D564">
        <v>55424290</v>
      </c>
      <c r="E564">
        <v>1081</v>
      </c>
      <c r="F564">
        <v>1</v>
      </c>
      <c r="G564">
        <v>1081</v>
      </c>
      <c r="H564">
        <v>3</v>
      </c>
      <c r="I564" t="s">
        <v>692</v>
      </c>
      <c r="J564" t="s">
        <v>3</v>
      </c>
      <c r="K564" t="s">
        <v>693</v>
      </c>
      <c r="L564">
        <v>1348</v>
      </c>
      <c r="N564">
        <v>1009</v>
      </c>
      <c r="O564" t="s">
        <v>538</v>
      </c>
      <c r="P564" t="s">
        <v>538</v>
      </c>
      <c r="Q564">
        <v>1000</v>
      </c>
      <c r="X564">
        <v>1E-3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 t="s">
        <v>62</v>
      </c>
      <c r="AG564">
        <v>1E-3</v>
      </c>
      <c r="AH564">
        <v>2</v>
      </c>
      <c r="AI564">
        <v>55930308</v>
      </c>
      <c r="AJ564">
        <v>484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">
      <c r="A565">
        <f>ROW(Source!A301)</f>
        <v>301</v>
      </c>
      <c r="B565">
        <v>55930299</v>
      </c>
      <c r="C565">
        <v>55930298</v>
      </c>
      <c r="D565">
        <v>55424304</v>
      </c>
      <c r="E565">
        <v>1081</v>
      </c>
      <c r="F565">
        <v>1</v>
      </c>
      <c r="G565">
        <v>1081</v>
      </c>
      <c r="H565">
        <v>1</v>
      </c>
      <c r="I565" t="s">
        <v>651</v>
      </c>
      <c r="J565" t="s">
        <v>3</v>
      </c>
      <c r="K565" t="s">
        <v>652</v>
      </c>
      <c r="L565">
        <v>1191</v>
      </c>
      <c r="N565">
        <v>1013</v>
      </c>
      <c r="O565" t="s">
        <v>653</v>
      </c>
      <c r="P565" t="s">
        <v>653</v>
      </c>
      <c r="Q565">
        <v>1</v>
      </c>
      <c r="X565">
        <v>0.72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 t="s">
        <v>63</v>
      </c>
      <c r="AG565">
        <v>0.86399999999999999</v>
      </c>
      <c r="AH565">
        <v>2</v>
      </c>
      <c r="AI565">
        <v>55930299</v>
      </c>
      <c r="AJ565">
        <v>485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">
      <c r="A566">
        <f>ROW(Source!A301)</f>
        <v>301</v>
      </c>
      <c r="B566">
        <v>55930300</v>
      </c>
      <c r="C566">
        <v>55930298</v>
      </c>
      <c r="D566">
        <v>55460328</v>
      </c>
      <c r="E566">
        <v>1</v>
      </c>
      <c r="F566">
        <v>1</v>
      </c>
      <c r="G566">
        <v>1081</v>
      </c>
      <c r="H566">
        <v>3</v>
      </c>
      <c r="I566" t="s">
        <v>855</v>
      </c>
      <c r="J566" t="s">
        <v>856</v>
      </c>
      <c r="K566" t="s">
        <v>857</v>
      </c>
      <c r="L566">
        <v>1301</v>
      </c>
      <c r="N566">
        <v>1003</v>
      </c>
      <c r="O566" t="s">
        <v>486</v>
      </c>
      <c r="P566" t="s">
        <v>486</v>
      </c>
      <c r="Q566">
        <v>1</v>
      </c>
      <c r="X566">
        <v>5</v>
      </c>
      <c r="Y566">
        <v>0.39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 t="s">
        <v>62</v>
      </c>
      <c r="AG566">
        <v>5</v>
      </c>
      <c r="AH566">
        <v>2</v>
      </c>
      <c r="AI566">
        <v>55930300</v>
      </c>
      <c r="AJ566">
        <v>486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">
      <c r="A567">
        <f>ROW(Source!A301)</f>
        <v>301</v>
      </c>
      <c r="B567">
        <v>55930301</v>
      </c>
      <c r="C567">
        <v>55930298</v>
      </c>
      <c r="D567">
        <v>55459312</v>
      </c>
      <c r="E567">
        <v>1</v>
      </c>
      <c r="F567">
        <v>1</v>
      </c>
      <c r="G567">
        <v>1081</v>
      </c>
      <c r="H567">
        <v>3</v>
      </c>
      <c r="I567" t="s">
        <v>858</v>
      </c>
      <c r="J567" t="s">
        <v>859</v>
      </c>
      <c r="K567" t="s">
        <v>860</v>
      </c>
      <c r="L567">
        <v>1339</v>
      </c>
      <c r="N567">
        <v>1007</v>
      </c>
      <c r="O567" t="s">
        <v>728</v>
      </c>
      <c r="P567" t="s">
        <v>728</v>
      </c>
      <c r="Q567">
        <v>1</v>
      </c>
      <c r="X567">
        <v>1E-3</v>
      </c>
      <c r="Y567">
        <v>1176.3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 t="s">
        <v>62</v>
      </c>
      <c r="AG567">
        <v>1E-3</v>
      </c>
      <c r="AH567">
        <v>2</v>
      </c>
      <c r="AI567">
        <v>55930301</v>
      </c>
      <c r="AJ567">
        <v>487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">
      <c r="A568">
        <f>ROW(Source!A301)</f>
        <v>301</v>
      </c>
      <c r="B568">
        <v>55930302</v>
      </c>
      <c r="C568">
        <v>55930298</v>
      </c>
      <c r="D568">
        <v>55459400</v>
      </c>
      <c r="E568">
        <v>1</v>
      </c>
      <c r="F568">
        <v>1</v>
      </c>
      <c r="G568">
        <v>1081</v>
      </c>
      <c r="H568">
        <v>3</v>
      </c>
      <c r="I568" t="s">
        <v>671</v>
      </c>
      <c r="J568" t="s">
        <v>672</v>
      </c>
      <c r="K568" t="s">
        <v>673</v>
      </c>
      <c r="L568">
        <v>1346</v>
      </c>
      <c r="N568">
        <v>1009</v>
      </c>
      <c r="O568" t="s">
        <v>175</v>
      </c>
      <c r="P568" t="s">
        <v>175</v>
      </c>
      <c r="Q568">
        <v>1</v>
      </c>
      <c r="X568">
        <v>0.01</v>
      </c>
      <c r="Y568">
        <v>16.690000000000001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 t="s">
        <v>62</v>
      </c>
      <c r="AG568">
        <v>0.01</v>
      </c>
      <c r="AH568">
        <v>2</v>
      </c>
      <c r="AI568">
        <v>55930302</v>
      </c>
      <c r="AJ568">
        <v>488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">
      <c r="A569">
        <f>ROW(Source!A301)</f>
        <v>301</v>
      </c>
      <c r="B569">
        <v>55930303</v>
      </c>
      <c r="C569">
        <v>55930298</v>
      </c>
      <c r="D569">
        <v>55466000</v>
      </c>
      <c r="E569">
        <v>1</v>
      </c>
      <c r="F569">
        <v>1</v>
      </c>
      <c r="G569">
        <v>1081</v>
      </c>
      <c r="H569">
        <v>3</v>
      </c>
      <c r="I569" t="s">
        <v>677</v>
      </c>
      <c r="J569" t="s">
        <v>678</v>
      </c>
      <c r="K569" t="s">
        <v>679</v>
      </c>
      <c r="L569">
        <v>1355</v>
      </c>
      <c r="N569">
        <v>1010</v>
      </c>
      <c r="O569" t="s">
        <v>60</v>
      </c>
      <c r="P569" t="s">
        <v>60</v>
      </c>
      <c r="Q569">
        <v>100</v>
      </c>
      <c r="X569">
        <v>0.02</v>
      </c>
      <c r="Y569">
        <v>120.19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 t="s">
        <v>62</v>
      </c>
      <c r="AG569">
        <v>0.02</v>
      </c>
      <c r="AH569">
        <v>2</v>
      </c>
      <c r="AI569">
        <v>55930303</v>
      </c>
      <c r="AJ569">
        <v>489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">
      <c r="A570">
        <f>ROW(Source!A301)</f>
        <v>301</v>
      </c>
      <c r="B570">
        <v>55930304</v>
      </c>
      <c r="C570">
        <v>55930298</v>
      </c>
      <c r="D570">
        <v>55459793</v>
      </c>
      <c r="E570">
        <v>1</v>
      </c>
      <c r="F570">
        <v>1</v>
      </c>
      <c r="G570">
        <v>1081</v>
      </c>
      <c r="H570">
        <v>3</v>
      </c>
      <c r="I570" t="s">
        <v>662</v>
      </c>
      <c r="J570" t="s">
        <v>663</v>
      </c>
      <c r="K570" t="s">
        <v>664</v>
      </c>
      <c r="L570">
        <v>1348</v>
      </c>
      <c r="N570">
        <v>1009</v>
      </c>
      <c r="O570" t="s">
        <v>538</v>
      </c>
      <c r="P570" t="s">
        <v>538</v>
      </c>
      <c r="Q570">
        <v>1000</v>
      </c>
      <c r="X570">
        <v>1.0000000000000001E-5</v>
      </c>
      <c r="Y570">
        <v>64123.05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62</v>
      </c>
      <c r="AG570">
        <v>1.0000000000000001E-5</v>
      </c>
      <c r="AH570">
        <v>2</v>
      </c>
      <c r="AI570">
        <v>55930304</v>
      </c>
      <c r="AJ570">
        <v>490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">
      <c r="A571">
        <f>ROW(Source!A301)</f>
        <v>301</v>
      </c>
      <c r="B571">
        <v>55930305</v>
      </c>
      <c r="C571">
        <v>55930298</v>
      </c>
      <c r="D571">
        <v>55482445</v>
      </c>
      <c r="E571">
        <v>1</v>
      </c>
      <c r="F571">
        <v>1</v>
      </c>
      <c r="G571">
        <v>1081</v>
      </c>
      <c r="H571">
        <v>3</v>
      </c>
      <c r="I571" t="s">
        <v>861</v>
      </c>
      <c r="J571" t="s">
        <v>862</v>
      </c>
      <c r="K571" t="s">
        <v>863</v>
      </c>
      <c r="L571">
        <v>1356</v>
      </c>
      <c r="N571">
        <v>1010</v>
      </c>
      <c r="O571" t="s">
        <v>399</v>
      </c>
      <c r="P571" t="s">
        <v>399</v>
      </c>
      <c r="Q571">
        <v>1000</v>
      </c>
      <c r="X571">
        <v>2E-3</v>
      </c>
      <c r="Y571">
        <v>294.89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62</v>
      </c>
      <c r="AG571">
        <v>2E-3</v>
      </c>
      <c r="AH571">
        <v>2</v>
      </c>
      <c r="AI571">
        <v>55930305</v>
      </c>
      <c r="AJ571">
        <v>491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">
      <c r="A572">
        <f>ROW(Source!A301)</f>
        <v>301</v>
      </c>
      <c r="B572">
        <v>55930306</v>
      </c>
      <c r="C572">
        <v>55930298</v>
      </c>
      <c r="D572">
        <v>55481518</v>
      </c>
      <c r="E572">
        <v>1</v>
      </c>
      <c r="F572">
        <v>1</v>
      </c>
      <c r="G572">
        <v>1081</v>
      </c>
      <c r="H572">
        <v>3</v>
      </c>
      <c r="I572" t="s">
        <v>864</v>
      </c>
      <c r="J572" t="s">
        <v>865</v>
      </c>
      <c r="K572" t="s">
        <v>866</v>
      </c>
      <c r="L572">
        <v>1354</v>
      </c>
      <c r="N572">
        <v>1010</v>
      </c>
      <c r="O572" t="s">
        <v>268</v>
      </c>
      <c r="P572" t="s">
        <v>268</v>
      </c>
      <c r="Q572">
        <v>1</v>
      </c>
      <c r="X572">
        <v>1</v>
      </c>
      <c r="Y572">
        <v>15.67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62</v>
      </c>
      <c r="AG572">
        <v>1</v>
      </c>
      <c r="AH572">
        <v>2</v>
      </c>
      <c r="AI572">
        <v>55930306</v>
      </c>
      <c r="AJ572">
        <v>492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">
      <c r="A573">
        <f>ROW(Source!A301)</f>
        <v>301</v>
      </c>
      <c r="B573">
        <v>55930307</v>
      </c>
      <c r="C573">
        <v>55930298</v>
      </c>
      <c r="D573">
        <v>55455641</v>
      </c>
      <c r="E573">
        <v>1081</v>
      </c>
      <c r="F573">
        <v>1</v>
      </c>
      <c r="G573">
        <v>1081</v>
      </c>
      <c r="H573">
        <v>3</v>
      </c>
      <c r="I573" t="s">
        <v>977</v>
      </c>
      <c r="J573" t="s">
        <v>3</v>
      </c>
      <c r="K573" t="s">
        <v>978</v>
      </c>
      <c r="L573">
        <v>1354</v>
      </c>
      <c r="N573">
        <v>1010</v>
      </c>
      <c r="O573" t="s">
        <v>268</v>
      </c>
      <c r="P573" t="s">
        <v>268</v>
      </c>
      <c r="Q573">
        <v>1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62</v>
      </c>
      <c r="AG573">
        <v>1</v>
      </c>
      <c r="AH573">
        <v>3</v>
      </c>
      <c r="AI573">
        <v>-1</v>
      </c>
      <c r="AJ573" t="s">
        <v>3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">
      <c r="A574">
        <f>ROW(Source!A301)</f>
        <v>301</v>
      </c>
      <c r="B574">
        <v>55930308</v>
      </c>
      <c r="C574">
        <v>55930298</v>
      </c>
      <c r="D574">
        <v>55424290</v>
      </c>
      <c r="E574">
        <v>1081</v>
      </c>
      <c r="F574">
        <v>1</v>
      </c>
      <c r="G574">
        <v>1081</v>
      </c>
      <c r="H574">
        <v>3</v>
      </c>
      <c r="I574" t="s">
        <v>692</v>
      </c>
      <c r="J574" t="s">
        <v>3</v>
      </c>
      <c r="K574" t="s">
        <v>693</v>
      </c>
      <c r="L574">
        <v>1348</v>
      </c>
      <c r="N574">
        <v>1009</v>
      </c>
      <c r="O574" t="s">
        <v>538</v>
      </c>
      <c r="P574" t="s">
        <v>538</v>
      </c>
      <c r="Q574">
        <v>1000</v>
      </c>
      <c r="X574">
        <v>1E-3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62</v>
      </c>
      <c r="AG574">
        <v>1E-3</v>
      </c>
      <c r="AH574">
        <v>2</v>
      </c>
      <c r="AI574">
        <v>55930308</v>
      </c>
      <c r="AJ574">
        <v>494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">
      <c r="A575">
        <f>ROW(Source!A304)</f>
        <v>304</v>
      </c>
      <c r="B575">
        <v>55930319</v>
      </c>
      <c r="C575">
        <v>55930318</v>
      </c>
      <c r="D575">
        <v>55424304</v>
      </c>
      <c r="E575">
        <v>1081</v>
      </c>
      <c r="F575">
        <v>1</v>
      </c>
      <c r="G575">
        <v>1081</v>
      </c>
      <c r="H575">
        <v>1</v>
      </c>
      <c r="I575" t="s">
        <v>651</v>
      </c>
      <c r="J575" t="s">
        <v>3</v>
      </c>
      <c r="K575" t="s">
        <v>652</v>
      </c>
      <c r="L575">
        <v>1191</v>
      </c>
      <c r="N575">
        <v>1013</v>
      </c>
      <c r="O575" t="s">
        <v>653</v>
      </c>
      <c r="P575" t="s">
        <v>653</v>
      </c>
      <c r="Q575">
        <v>1</v>
      </c>
      <c r="X575">
        <v>15.54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1</v>
      </c>
      <c r="AF575" t="s">
        <v>63</v>
      </c>
      <c r="AG575">
        <v>18.648</v>
      </c>
      <c r="AH575">
        <v>2</v>
      </c>
      <c r="AI575">
        <v>55930319</v>
      </c>
      <c r="AJ575">
        <v>495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">
      <c r="A576">
        <f>ROW(Source!A304)</f>
        <v>304</v>
      </c>
      <c r="B576">
        <v>55930320</v>
      </c>
      <c r="C576">
        <v>55930318</v>
      </c>
      <c r="D576">
        <v>55490209</v>
      </c>
      <c r="E576">
        <v>1</v>
      </c>
      <c r="F576">
        <v>1</v>
      </c>
      <c r="G576">
        <v>1081</v>
      </c>
      <c r="H576">
        <v>2</v>
      </c>
      <c r="I576" t="s">
        <v>694</v>
      </c>
      <c r="J576" t="s">
        <v>695</v>
      </c>
      <c r="K576" t="s">
        <v>696</v>
      </c>
      <c r="L576">
        <v>1368</v>
      </c>
      <c r="N576">
        <v>1011</v>
      </c>
      <c r="O576" t="s">
        <v>657</v>
      </c>
      <c r="P576" t="s">
        <v>657</v>
      </c>
      <c r="Q576">
        <v>1</v>
      </c>
      <c r="X576">
        <v>0.01</v>
      </c>
      <c r="Y576">
        <v>0</v>
      </c>
      <c r="Z576">
        <v>83.1</v>
      </c>
      <c r="AA576">
        <v>12.62</v>
      </c>
      <c r="AB576">
        <v>0</v>
      </c>
      <c r="AC576">
        <v>0</v>
      </c>
      <c r="AD576">
        <v>1</v>
      </c>
      <c r="AE576">
        <v>0</v>
      </c>
      <c r="AF576" t="s">
        <v>63</v>
      </c>
      <c r="AG576">
        <v>1.2E-2</v>
      </c>
      <c r="AH576">
        <v>2</v>
      </c>
      <c r="AI576">
        <v>55930320</v>
      </c>
      <c r="AJ576">
        <v>496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>
        <f>ROW(Source!A304)</f>
        <v>304</v>
      </c>
      <c r="B577">
        <v>55930321</v>
      </c>
      <c r="C577">
        <v>55930318</v>
      </c>
      <c r="D577">
        <v>55490263</v>
      </c>
      <c r="E577">
        <v>1</v>
      </c>
      <c r="F577">
        <v>1</v>
      </c>
      <c r="G577">
        <v>1081</v>
      </c>
      <c r="H577">
        <v>2</v>
      </c>
      <c r="I577" t="s">
        <v>722</v>
      </c>
      <c r="J577" t="s">
        <v>723</v>
      </c>
      <c r="K577" t="s">
        <v>724</v>
      </c>
      <c r="L577">
        <v>1368</v>
      </c>
      <c r="N577">
        <v>1011</v>
      </c>
      <c r="O577" t="s">
        <v>657</v>
      </c>
      <c r="P577" t="s">
        <v>657</v>
      </c>
      <c r="Q577">
        <v>1</v>
      </c>
      <c r="X577">
        <v>1.87</v>
      </c>
      <c r="Y577">
        <v>0</v>
      </c>
      <c r="Z577">
        <v>0.77</v>
      </c>
      <c r="AA577">
        <v>0</v>
      </c>
      <c r="AB577">
        <v>0</v>
      </c>
      <c r="AC577">
        <v>0</v>
      </c>
      <c r="AD577">
        <v>1</v>
      </c>
      <c r="AE577">
        <v>0</v>
      </c>
      <c r="AF577" t="s">
        <v>63</v>
      </c>
      <c r="AG577">
        <v>2.2440000000000002</v>
      </c>
      <c r="AH577">
        <v>2</v>
      </c>
      <c r="AI577">
        <v>55930321</v>
      </c>
      <c r="AJ577">
        <v>497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">
      <c r="A578">
        <f>ROW(Source!A304)</f>
        <v>304</v>
      </c>
      <c r="B578">
        <v>55930322</v>
      </c>
      <c r="C578">
        <v>55930318</v>
      </c>
      <c r="D578">
        <v>55490296</v>
      </c>
      <c r="E578">
        <v>1</v>
      </c>
      <c r="F578">
        <v>1</v>
      </c>
      <c r="G578">
        <v>1081</v>
      </c>
      <c r="H578">
        <v>2</v>
      </c>
      <c r="I578" t="s">
        <v>735</v>
      </c>
      <c r="J578" t="s">
        <v>736</v>
      </c>
      <c r="K578" t="s">
        <v>737</v>
      </c>
      <c r="L578">
        <v>1368</v>
      </c>
      <c r="N578">
        <v>1011</v>
      </c>
      <c r="O578" t="s">
        <v>657</v>
      </c>
      <c r="P578" t="s">
        <v>657</v>
      </c>
      <c r="Q578">
        <v>1</v>
      </c>
      <c r="X578">
        <v>0.19</v>
      </c>
      <c r="Y578">
        <v>0</v>
      </c>
      <c r="Z578">
        <v>0.47</v>
      </c>
      <c r="AA578">
        <v>0</v>
      </c>
      <c r="AB578">
        <v>0</v>
      </c>
      <c r="AC578">
        <v>0</v>
      </c>
      <c r="AD578">
        <v>1</v>
      </c>
      <c r="AE578">
        <v>0</v>
      </c>
      <c r="AF578" t="s">
        <v>63</v>
      </c>
      <c r="AG578">
        <v>0.22799999999999998</v>
      </c>
      <c r="AH578">
        <v>2</v>
      </c>
      <c r="AI578">
        <v>55930322</v>
      </c>
      <c r="AJ578">
        <v>498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">
      <c r="A579">
        <f>ROW(Source!A304)</f>
        <v>304</v>
      </c>
      <c r="B579">
        <v>55930323</v>
      </c>
      <c r="C579">
        <v>55930318</v>
      </c>
      <c r="D579">
        <v>55459340</v>
      </c>
      <c r="E579">
        <v>1</v>
      </c>
      <c r="F579">
        <v>1</v>
      </c>
      <c r="G579">
        <v>1081</v>
      </c>
      <c r="H579">
        <v>3</v>
      </c>
      <c r="I579" t="s">
        <v>738</v>
      </c>
      <c r="J579" t="s">
        <v>739</v>
      </c>
      <c r="K579" t="s">
        <v>740</v>
      </c>
      <c r="L579">
        <v>1354</v>
      </c>
      <c r="N579">
        <v>1010</v>
      </c>
      <c r="O579" t="s">
        <v>268</v>
      </c>
      <c r="P579" t="s">
        <v>268</v>
      </c>
      <c r="Q579">
        <v>1</v>
      </c>
      <c r="X579">
        <v>40</v>
      </c>
      <c r="Y579">
        <v>0.89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 t="s">
        <v>62</v>
      </c>
      <c r="AG579">
        <v>40</v>
      </c>
      <c r="AH579">
        <v>2</v>
      </c>
      <c r="AI579">
        <v>55930323</v>
      </c>
      <c r="AJ579">
        <v>499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">
      <c r="A580">
        <f>ROW(Source!A304)</f>
        <v>304</v>
      </c>
      <c r="B580">
        <v>55930324</v>
      </c>
      <c r="C580">
        <v>55930318</v>
      </c>
      <c r="D580">
        <v>55461503</v>
      </c>
      <c r="E580">
        <v>1</v>
      </c>
      <c r="F580">
        <v>1</v>
      </c>
      <c r="G580">
        <v>1081</v>
      </c>
      <c r="H580">
        <v>3</v>
      </c>
      <c r="I580" t="s">
        <v>741</v>
      </c>
      <c r="J580" t="s">
        <v>742</v>
      </c>
      <c r="K580" t="s">
        <v>743</v>
      </c>
      <c r="L580">
        <v>1355</v>
      </c>
      <c r="N580">
        <v>1010</v>
      </c>
      <c r="O580" t="s">
        <v>60</v>
      </c>
      <c r="P580" t="s">
        <v>60</v>
      </c>
      <c r="Q580">
        <v>100</v>
      </c>
      <c r="X580">
        <v>0.4</v>
      </c>
      <c r="Y580">
        <v>17.28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 t="s">
        <v>62</v>
      </c>
      <c r="AG580">
        <v>0.4</v>
      </c>
      <c r="AH580">
        <v>2</v>
      </c>
      <c r="AI580">
        <v>55930324</v>
      </c>
      <c r="AJ580">
        <v>500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">
      <c r="A581">
        <f>ROW(Source!A304)</f>
        <v>304</v>
      </c>
      <c r="B581">
        <v>55930325</v>
      </c>
      <c r="C581">
        <v>55930318</v>
      </c>
      <c r="D581">
        <v>55441141</v>
      </c>
      <c r="E581">
        <v>1081</v>
      </c>
      <c r="F581">
        <v>1</v>
      </c>
      <c r="G581">
        <v>1081</v>
      </c>
      <c r="H581">
        <v>3</v>
      </c>
      <c r="I581" t="s">
        <v>940</v>
      </c>
      <c r="J581" t="s">
        <v>3</v>
      </c>
      <c r="K581" t="s">
        <v>941</v>
      </c>
      <c r="L581">
        <v>1358</v>
      </c>
      <c r="N581">
        <v>1010</v>
      </c>
      <c r="O581" t="s">
        <v>77</v>
      </c>
      <c r="P581" t="s">
        <v>77</v>
      </c>
      <c r="Q581">
        <v>10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 t="s">
        <v>62</v>
      </c>
      <c r="AG581">
        <v>1</v>
      </c>
      <c r="AH581">
        <v>3</v>
      </c>
      <c r="AI581">
        <v>-1</v>
      </c>
      <c r="AJ581" t="s">
        <v>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">
      <c r="A582">
        <f>ROW(Source!A305)</f>
        <v>305</v>
      </c>
      <c r="B582">
        <v>55930319</v>
      </c>
      <c r="C582">
        <v>55930318</v>
      </c>
      <c r="D582">
        <v>55424304</v>
      </c>
      <c r="E582">
        <v>1081</v>
      </c>
      <c r="F582">
        <v>1</v>
      </c>
      <c r="G582">
        <v>1081</v>
      </c>
      <c r="H582">
        <v>1</v>
      </c>
      <c r="I582" t="s">
        <v>651</v>
      </c>
      <c r="J582" t="s">
        <v>3</v>
      </c>
      <c r="K582" t="s">
        <v>652</v>
      </c>
      <c r="L582">
        <v>1191</v>
      </c>
      <c r="N582">
        <v>1013</v>
      </c>
      <c r="O582" t="s">
        <v>653</v>
      </c>
      <c r="P582" t="s">
        <v>653</v>
      </c>
      <c r="Q582">
        <v>1</v>
      </c>
      <c r="X582">
        <v>15.54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63</v>
      </c>
      <c r="AG582">
        <v>18.648</v>
      </c>
      <c r="AH582">
        <v>2</v>
      </c>
      <c r="AI582">
        <v>55930319</v>
      </c>
      <c r="AJ582">
        <v>501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">
      <c r="A583">
        <f>ROW(Source!A305)</f>
        <v>305</v>
      </c>
      <c r="B583">
        <v>55930320</v>
      </c>
      <c r="C583">
        <v>55930318</v>
      </c>
      <c r="D583">
        <v>55490209</v>
      </c>
      <c r="E583">
        <v>1</v>
      </c>
      <c r="F583">
        <v>1</v>
      </c>
      <c r="G583">
        <v>1081</v>
      </c>
      <c r="H583">
        <v>2</v>
      </c>
      <c r="I583" t="s">
        <v>694</v>
      </c>
      <c r="J583" t="s">
        <v>695</v>
      </c>
      <c r="K583" t="s">
        <v>696</v>
      </c>
      <c r="L583">
        <v>1368</v>
      </c>
      <c r="N583">
        <v>1011</v>
      </c>
      <c r="O583" t="s">
        <v>657</v>
      </c>
      <c r="P583" t="s">
        <v>657</v>
      </c>
      <c r="Q583">
        <v>1</v>
      </c>
      <c r="X583">
        <v>0.01</v>
      </c>
      <c r="Y583">
        <v>0</v>
      </c>
      <c r="Z583">
        <v>83.1</v>
      </c>
      <c r="AA583">
        <v>12.62</v>
      </c>
      <c r="AB583">
        <v>0</v>
      </c>
      <c r="AC583">
        <v>0</v>
      </c>
      <c r="AD583">
        <v>1</v>
      </c>
      <c r="AE583">
        <v>0</v>
      </c>
      <c r="AF583" t="s">
        <v>63</v>
      </c>
      <c r="AG583">
        <v>1.2E-2</v>
      </c>
      <c r="AH583">
        <v>2</v>
      </c>
      <c r="AI583">
        <v>55930320</v>
      </c>
      <c r="AJ583">
        <v>502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">
      <c r="A584">
        <f>ROW(Source!A305)</f>
        <v>305</v>
      </c>
      <c r="B584">
        <v>55930321</v>
      </c>
      <c r="C584">
        <v>55930318</v>
      </c>
      <c r="D584">
        <v>55490263</v>
      </c>
      <c r="E584">
        <v>1</v>
      </c>
      <c r="F584">
        <v>1</v>
      </c>
      <c r="G584">
        <v>1081</v>
      </c>
      <c r="H584">
        <v>2</v>
      </c>
      <c r="I584" t="s">
        <v>722</v>
      </c>
      <c r="J584" t="s">
        <v>723</v>
      </c>
      <c r="K584" t="s">
        <v>724</v>
      </c>
      <c r="L584">
        <v>1368</v>
      </c>
      <c r="N584">
        <v>1011</v>
      </c>
      <c r="O584" t="s">
        <v>657</v>
      </c>
      <c r="P584" t="s">
        <v>657</v>
      </c>
      <c r="Q584">
        <v>1</v>
      </c>
      <c r="X584">
        <v>1.87</v>
      </c>
      <c r="Y584">
        <v>0</v>
      </c>
      <c r="Z584">
        <v>0.77</v>
      </c>
      <c r="AA584">
        <v>0</v>
      </c>
      <c r="AB584">
        <v>0</v>
      </c>
      <c r="AC584">
        <v>0</v>
      </c>
      <c r="AD584">
        <v>1</v>
      </c>
      <c r="AE584">
        <v>0</v>
      </c>
      <c r="AF584" t="s">
        <v>63</v>
      </c>
      <c r="AG584">
        <v>2.2440000000000002</v>
      </c>
      <c r="AH584">
        <v>2</v>
      </c>
      <c r="AI584">
        <v>55930321</v>
      </c>
      <c r="AJ584">
        <v>503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">
      <c r="A585">
        <f>ROW(Source!A305)</f>
        <v>305</v>
      </c>
      <c r="B585">
        <v>55930322</v>
      </c>
      <c r="C585">
        <v>55930318</v>
      </c>
      <c r="D585">
        <v>55490296</v>
      </c>
      <c r="E585">
        <v>1</v>
      </c>
      <c r="F585">
        <v>1</v>
      </c>
      <c r="G585">
        <v>1081</v>
      </c>
      <c r="H585">
        <v>2</v>
      </c>
      <c r="I585" t="s">
        <v>735</v>
      </c>
      <c r="J585" t="s">
        <v>736</v>
      </c>
      <c r="K585" t="s">
        <v>737</v>
      </c>
      <c r="L585">
        <v>1368</v>
      </c>
      <c r="N585">
        <v>1011</v>
      </c>
      <c r="O585" t="s">
        <v>657</v>
      </c>
      <c r="P585" t="s">
        <v>657</v>
      </c>
      <c r="Q585">
        <v>1</v>
      </c>
      <c r="X585">
        <v>0.19</v>
      </c>
      <c r="Y585">
        <v>0</v>
      </c>
      <c r="Z585">
        <v>0.47</v>
      </c>
      <c r="AA585">
        <v>0</v>
      </c>
      <c r="AB585">
        <v>0</v>
      </c>
      <c r="AC585">
        <v>0</v>
      </c>
      <c r="AD585">
        <v>1</v>
      </c>
      <c r="AE585">
        <v>0</v>
      </c>
      <c r="AF585" t="s">
        <v>63</v>
      </c>
      <c r="AG585">
        <v>0.22799999999999998</v>
      </c>
      <c r="AH585">
        <v>2</v>
      </c>
      <c r="AI585">
        <v>55930322</v>
      </c>
      <c r="AJ585">
        <v>504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">
      <c r="A586">
        <f>ROW(Source!A305)</f>
        <v>305</v>
      </c>
      <c r="B586">
        <v>55930323</v>
      </c>
      <c r="C586">
        <v>55930318</v>
      </c>
      <c r="D586">
        <v>55459340</v>
      </c>
      <c r="E586">
        <v>1</v>
      </c>
      <c r="F586">
        <v>1</v>
      </c>
      <c r="G586">
        <v>1081</v>
      </c>
      <c r="H586">
        <v>3</v>
      </c>
      <c r="I586" t="s">
        <v>738</v>
      </c>
      <c r="J586" t="s">
        <v>739</v>
      </c>
      <c r="K586" t="s">
        <v>740</v>
      </c>
      <c r="L586">
        <v>1354</v>
      </c>
      <c r="N586">
        <v>1010</v>
      </c>
      <c r="O586" t="s">
        <v>268</v>
      </c>
      <c r="P586" t="s">
        <v>268</v>
      </c>
      <c r="Q586">
        <v>1</v>
      </c>
      <c r="X586">
        <v>40</v>
      </c>
      <c r="Y586">
        <v>0.89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 t="s">
        <v>62</v>
      </c>
      <c r="AG586">
        <v>40</v>
      </c>
      <c r="AH586">
        <v>2</v>
      </c>
      <c r="AI586">
        <v>55930323</v>
      </c>
      <c r="AJ586">
        <v>505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>
        <f>ROW(Source!A305)</f>
        <v>305</v>
      </c>
      <c r="B587">
        <v>55930324</v>
      </c>
      <c r="C587">
        <v>55930318</v>
      </c>
      <c r="D587">
        <v>55461503</v>
      </c>
      <c r="E587">
        <v>1</v>
      </c>
      <c r="F587">
        <v>1</v>
      </c>
      <c r="G587">
        <v>1081</v>
      </c>
      <c r="H587">
        <v>3</v>
      </c>
      <c r="I587" t="s">
        <v>741</v>
      </c>
      <c r="J587" t="s">
        <v>742</v>
      </c>
      <c r="K587" t="s">
        <v>743</v>
      </c>
      <c r="L587">
        <v>1355</v>
      </c>
      <c r="N587">
        <v>1010</v>
      </c>
      <c r="O587" t="s">
        <v>60</v>
      </c>
      <c r="P587" t="s">
        <v>60</v>
      </c>
      <c r="Q587">
        <v>100</v>
      </c>
      <c r="X587">
        <v>0.4</v>
      </c>
      <c r="Y587">
        <v>17.28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 t="s">
        <v>62</v>
      </c>
      <c r="AG587">
        <v>0.4</v>
      </c>
      <c r="AH587">
        <v>2</v>
      </c>
      <c r="AI587">
        <v>55930324</v>
      </c>
      <c r="AJ587">
        <v>506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">
      <c r="A588">
        <f>ROW(Source!A305)</f>
        <v>305</v>
      </c>
      <c r="B588">
        <v>55930325</v>
      </c>
      <c r="C588">
        <v>55930318</v>
      </c>
      <c r="D588">
        <v>55441141</v>
      </c>
      <c r="E588">
        <v>1081</v>
      </c>
      <c r="F588">
        <v>1</v>
      </c>
      <c r="G588">
        <v>1081</v>
      </c>
      <c r="H588">
        <v>3</v>
      </c>
      <c r="I588" t="s">
        <v>940</v>
      </c>
      <c r="J588" t="s">
        <v>3</v>
      </c>
      <c r="K588" t="s">
        <v>941</v>
      </c>
      <c r="L588">
        <v>1358</v>
      </c>
      <c r="N588">
        <v>1010</v>
      </c>
      <c r="O588" t="s">
        <v>77</v>
      </c>
      <c r="P588" t="s">
        <v>77</v>
      </c>
      <c r="Q588">
        <v>10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62</v>
      </c>
      <c r="AG588">
        <v>1</v>
      </c>
      <c r="AH588">
        <v>3</v>
      </c>
      <c r="AI588">
        <v>-1</v>
      </c>
      <c r="AJ588" t="s">
        <v>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">
      <c r="A589">
        <f>ROW(Source!A343)</f>
        <v>343</v>
      </c>
      <c r="B589">
        <v>55930400</v>
      </c>
      <c r="C589">
        <v>55930399</v>
      </c>
      <c r="D589">
        <v>55424304</v>
      </c>
      <c r="E589">
        <v>1081</v>
      </c>
      <c r="F589">
        <v>1</v>
      </c>
      <c r="G589">
        <v>1081</v>
      </c>
      <c r="H589">
        <v>1</v>
      </c>
      <c r="I589" t="s">
        <v>651</v>
      </c>
      <c r="J589" t="s">
        <v>3</v>
      </c>
      <c r="K589" t="s">
        <v>652</v>
      </c>
      <c r="L589">
        <v>1191</v>
      </c>
      <c r="N589">
        <v>1013</v>
      </c>
      <c r="O589" t="s">
        <v>653</v>
      </c>
      <c r="P589" t="s">
        <v>653</v>
      </c>
      <c r="Q589">
        <v>1</v>
      </c>
      <c r="X589">
        <v>16.600000000000001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 t="s">
        <v>63</v>
      </c>
      <c r="AG589">
        <v>19.920000000000002</v>
      </c>
      <c r="AH589">
        <v>2</v>
      </c>
      <c r="AI589">
        <v>55930400</v>
      </c>
      <c r="AJ589">
        <v>507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">
      <c r="A590">
        <f>ROW(Source!A343)</f>
        <v>343</v>
      </c>
      <c r="B590">
        <v>55930401</v>
      </c>
      <c r="C590">
        <v>55930399</v>
      </c>
      <c r="D590">
        <v>55490263</v>
      </c>
      <c r="E590">
        <v>1</v>
      </c>
      <c r="F590">
        <v>1</v>
      </c>
      <c r="G590">
        <v>1081</v>
      </c>
      <c r="H590">
        <v>2</v>
      </c>
      <c r="I590" t="s">
        <v>722</v>
      </c>
      <c r="J590" t="s">
        <v>723</v>
      </c>
      <c r="K590" t="s">
        <v>724</v>
      </c>
      <c r="L590">
        <v>1368</v>
      </c>
      <c r="N590">
        <v>1011</v>
      </c>
      <c r="O590" t="s">
        <v>657</v>
      </c>
      <c r="P590" t="s">
        <v>657</v>
      </c>
      <c r="Q590">
        <v>1</v>
      </c>
      <c r="X590">
        <v>1.1499999999999999</v>
      </c>
      <c r="Y590">
        <v>0</v>
      </c>
      <c r="Z590">
        <v>0.77</v>
      </c>
      <c r="AA590">
        <v>0</v>
      </c>
      <c r="AB590">
        <v>0</v>
      </c>
      <c r="AC590">
        <v>0</v>
      </c>
      <c r="AD590">
        <v>1</v>
      </c>
      <c r="AE590">
        <v>0</v>
      </c>
      <c r="AF590" t="s">
        <v>63</v>
      </c>
      <c r="AG590">
        <v>1.38</v>
      </c>
      <c r="AH590">
        <v>2</v>
      </c>
      <c r="AI590">
        <v>55930401</v>
      </c>
      <c r="AJ590">
        <v>508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">
      <c r="A591">
        <f>ROW(Source!A343)</f>
        <v>343</v>
      </c>
      <c r="B591">
        <v>55930402</v>
      </c>
      <c r="C591">
        <v>55930399</v>
      </c>
      <c r="D591">
        <v>55490296</v>
      </c>
      <c r="E591">
        <v>1</v>
      </c>
      <c r="F591">
        <v>1</v>
      </c>
      <c r="G591">
        <v>1081</v>
      </c>
      <c r="H591">
        <v>2</v>
      </c>
      <c r="I591" t="s">
        <v>735</v>
      </c>
      <c r="J591" t="s">
        <v>736</v>
      </c>
      <c r="K591" t="s">
        <v>737</v>
      </c>
      <c r="L591">
        <v>1368</v>
      </c>
      <c r="N591">
        <v>1011</v>
      </c>
      <c r="O591" t="s">
        <v>657</v>
      </c>
      <c r="P591" t="s">
        <v>657</v>
      </c>
      <c r="Q591">
        <v>1</v>
      </c>
      <c r="X591">
        <v>1.8</v>
      </c>
      <c r="Y591">
        <v>0</v>
      </c>
      <c r="Z591">
        <v>0.47</v>
      </c>
      <c r="AA591">
        <v>0</v>
      </c>
      <c r="AB591">
        <v>0</v>
      </c>
      <c r="AC591">
        <v>0</v>
      </c>
      <c r="AD591">
        <v>1</v>
      </c>
      <c r="AE591">
        <v>0</v>
      </c>
      <c r="AF591" t="s">
        <v>63</v>
      </c>
      <c r="AG591">
        <v>2.16</v>
      </c>
      <c r="AH591">
        <v>2</v>
      </c>
      <c r="AI591">
        <v>55930402</v>
      </c>
      <c r="AJ591">
        <v>509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">
      <c r="A592">
        <f>ROW(Source!A343)</f>
        <v>343</v>
      </c>
      <c r="B592">
        <v>55930403</v>
      </c>
      <c r="C592">
        <v>55930399</v>
      </c>
      <c r="D592">
        <v>55460960</v>
      </c>
      <c r="E592">
        <v>1</v>
      </c>
      <c r="F592">
        <v>1</v>
      </c>
      <c r="G592">
        <v>1081</v>
      </c>
      <c r="H592">
        <v>3</v>
      </c>
      <c r="I592" t="s">
        <v>825</v>
      </c>
      <c r="J592" t="s">
        <v>826</v>
      </c>
      <c r="K592" t="s">
        <v>827</v>
      </c>
      <c r="L592">
        <v>1348</v>
      </c>
      <c r="N592">
        <v>1009</v>
      </c>
      <c r="O592" t="s">
        <v>538</v>
      </c>
      <c r="P592" t="s">
        <v>538</v>
      </c>
      <c r="Q592">
        <v>1000</v>
      </c>
      <c r="X592">
        <v>1E-3</v>
      </c>
      <c r="Y592">
        <v>58463.58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62</v>
      </c>
      <c r="AG592">
        <v>1E-3</v>
      </c>
      <c r="AH592">
        <v>2</v>
      </c>
      <c r="AI592">
        <v>55930403</v>
      </c>
      <c r="AJ592">
        <v>510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">
      <c r="A593">
        <f>ROW(Source!A343)</f>
        <v>343</v>
      </c>
      <c r="B593">
        <v>55930404</v>
      </c>
      <c r="C593">
        <v>55930399</v>
      </c>
      <c r="D593">
        <v>55461791</v>
      </c>
      <c r="E593">
        <v>1</v>
      </c>
      <c r="F593">
        <v>1</v>
      </c>
      <c r="G593">
        <v>1081</v>
      </c>
      <c r="H593">
        <v>3</v>
      </c>
      <c r="I593" t="s">
        <v>868</v>
      </c>
      <c r="J593" t="s">
        <v>869</v>
      </c>
      <c r="K593" t="s">
        <v>870</v>
      </c>
      <c r="L593">
        <v>1355</v>
      </c>
      <c r="N593">
        <v>1010</v>
      </c>
      <c r="O593" t="s">
        <v>60</v>
      </c>
      <c r="P593" t="s">
        <v>60</v>
      </c>
      <c r="Q593">
        <v>100</v>
      </c>
      <c r="X593">
        <v>2.1419999999999999</v>
      </c>
      <c r="Y593">
        <v>10.6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 t="s">
        <v>62</v>
      </c>
      <c r="AG593">
        <v>2.1419999999999999</v>
      </c>
      <c r="AH593">
        <v>2</v>
      </c>
      <c r="AI593">
        <v>55930404</v>
      </c>
      <c r="AJ593">
        <v>511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">
      <c r="A594">
        <f>ROW(Source!A343)</f>
        <v>343</v>
      </c>
      <c r="B594">
        <v>55930405</v>
      </c>
      <c r="C594">
        <v>55930399</v>
      </c>
      <c r="D594">
        <v>55482203</v>
      </c>
      <c r="E594">
        <v>1</v>
      </c>
      <c r="F594">
        <v>1</v>
      </c>
      <c r="G594">
        <v>1081</v>
      </c>
      <c r="H594">
        <v>3</v>
      </c>
      <c r="I594" t="s">
        <v>871</v>
      </c>
      <c r="J594" t="s">
        <v>872</v>
      </c>
      <c r="K594" t="s">
        <v>873</v>
      </c>
      <c r="L594">
        <v>1356</v>
      </c>
      <c r="N594">
        <v>1010</v>
      </c>
      <c r="O594" t="s">
        <v>399</v>
      </c>
      <c r="P594" t="s">
        <v>399</v>
      </c>
      <c r="Q594">
        <v>1000</v>
      </c>
      <c r="X594">
        <v>1.7000000000000001E-2</v>
      </c>
      <c r="Y594">
        <v>226.66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 t="s">
        <v>62</v>
      </c>
      <c r="AG594">
        <v>1.7000000000000001E-2</v>
      </c>
      <c r="AH594">
        <v>2</v>
      </c>
      <c r="AI594">
        <v>55930405</v>
      </c>
      <c r="AJ594">
        <v>512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">
      <c r="A595">
        <f>ROW(Source!A343)</f>
        <v>343</v>
      </c>
      <c r="B595">
        <v>55930406</v>
      </c>
      <c r="C595">
        <v>55930399</v>
      </c>
      <c r="D595">
        <v>55481977</v>
      </c>
      <c r="E595">
        <v>1</v>
      </c>
      <c r="F595">
        <v>1</v>
      </c>
      <c r="G595">
        <v>1081</v>
      </c>
      <c r="H595">
        <v>3</v>
      </c>
      <c r="I595" t="s">
        <v>874</v>
      </c>
      <c r="J595" t="s">
        <v>875</v>
      </c>
      <c r="K595" t="s">
        <v>876</v>
      </c>
      <c r="L595">
        <v>1355</v>
      </c>
      <c r="N595">
        <v>1010</v>
      </c>
      <c r="O595" t="s">
        <v>60</v>
      </c>
      <c r="P595" t="s">
        <v>60</v>
      </c>
      <c r="Q595">
        <v>100</v>
      </c>
      <c r="X595">
        <v>0.17</v>
      </c>
      <c r="Y595">
        <v>26.71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 t="s">
        <v>62</v>
      </c>
      <c r="AG595">
        <v>0.17</v>
      </c>
      <c r="AH595">
        <v>2</v>
      </c>
      <c r="AI595">
        <v>55930406</v>
      </c>
      <c r="AJ595">
        <v>513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">
      <c r="A596">
        <f>ROW(Source!A343)</f>
        <v>343</v>
      </c>
      <c r="B596">
        <v>55930407</v>
      </c>
      <c r="C596">
        <v>55930399</v>
      </c>
      <c r="D596">
        <v>55469271</v>
      </c>
      <c r="E596">
        <v>1</v>
      </c>
      <c r="F596">
        <v>1</v>
      </c>
      <c r="G596">
        <v>1081</v>
      </c>
      <c r="H596">
        <v>3</v>
      </c>
      <c r="I596" t="s">
        <v>877</v>
      </c>
      <c r="J596" t="s">
        <v>878</v>
      </c>
      <c r="K596" t="s">
        <v>879</v>
      </c>
      <c r="L596">
        <v>1354</v>
      </c>
      <c r="N596">
        <v>1010</v>
      </c>
      <c r="O596" t="s">
        <v>268</v>
      </c>
      <c r="P596" t="s">
        <v>268</v>
      </c>
      <c r="Q596">
        <v>1</v>
      </c>
      <c r="X596">
        <v>0.161</v>
      </c>
      <c r="Y596">
        <v>14.56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62</v>
      </c>
      <c r="AG596">
        <v>0.161</v>
      </c>
      <c r="AH596">
        <v>2</v>
      </c>
      <c r="AI596">
        <v>55930407</v>
      </c>
      <c r="AJ596">
        <v>514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">
      <c r="A597">
        <f>ROW(Source!A343)</f>
        <v>343</v>
      </c>
      <c r="B597">
        <v>55930408</v>
      </c>
      <c r="C597">
        <v>55930399</v>
      </c>
      <c r="D597">
        <v>55428305</v>
      </c>
      <c r="E597">
        <v>1081</v>
      </c>
      <c r="F597">
        <v>1</v>
      </c>
      <c r="G597">
        <v>1081</v>
      </c>
      <c r="H597">
        <v>3</v>
      </c>
      <c r="I597" t="s">
        <v>979</v>
      </c>
      <c r="J597" t="s">
        <v>3</v>
      </c>
      <c r="K597" t="s">
        <v>980</v>
      </c>
      <c r="L597">
        <v>1301</v>
      </c>
      <c r="N597">
        <v>1003</v>
      </c>
      <c r="O597" t="s">
        <v>486</v>
      </c>
      <c r="P597" t="s">
        <v>486</v>
      </c>
      <c r="Q597">
        <v>1</v>
      </c>
      <c r="X597">
        <v>102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62</v>
      </c>
      <c r="AG597">
        <v>102</v>
      </c>
      <c r="AH597">
        <v>3</v>
      </c>
      <c r="AI597">
        <v>-1</v>
      </c>
      <c r="AJ597" t="s">
        <v>3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">
      <c r="A598">
        <f>ROW(Source!A343)</f>
        <v>343</v>
      </c>
      <c r="B598">
        <v>55930409</v>
      </c>
      <c r="C598">
        <v>55930399</v>
      </c>
      <c r="D598">
        <v>55432095</v>
      </c>
      <c r="E598">
        <v>1081</v>
      </c>
      <c r="F598">
        <v>1</v>
      </c>
      <c r="G598">
        <v>1081</v>
      </c>
      <c r="H598">
        <v>3</v>
      </c>
      <c r="I598" t="s">
        <v>981</v>
      </c>
      <c r="J598" t="s">
        <v>3</v>
      </c>
      <c r="K598" t="s">
        <v>982</v>
      </c>
      <c r="L598">
        <v>1355</v>
      </c>
      <c r="N598">
        <v>1010</v>
      </c>
      <c r="O598" t="s">
        <v>60</v>
      </c>
      <c r="P598" t="s">
        <v>60</v>
      </c>
      <c r="Q598">
        <v>100</v>
      </c>
      <c r="X598">
        <v>2.1640000000000001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62</v>
      </c>
      <c r="AG598">
        <v>2.1640000000000001</v>
      </c>
      <c r="AH598">
        <v>3</v>
      </c>
      <c r="AI598">
        <v>-1</v>
      </c>
      <c r="AJ598" t="s">
        <v>3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">
      <c r="A599">
        <f>ROW(Source!A343)</f>
        <v>343</v>
      </c>
      <c r="B599">
        <v>55930410</v>
      </c>
      <c r="C599">
        <v>55930399</v>
      </c>
      <c r="D599">
        <v>55438984</v>
      </c>
      <c r="E599">
        <v>1081</v>
      </c>
      <c r="F599">
        <v>1</v>
      </c>
      <c r="G599">
        <v>1081</v>
      </c>
      <c r="H599">
        <v>3</v>
      </c>
      <c r="I599" t="s">
        <v>983</v>
      </c>
      <c r="J599" t="s">
        <v>3</v>
      </c>
      <c r="K599" t="s">
        <v>984</v>
      </c>
      <c r="L599">
        <v>1303</v>
      </c>
      <c r="N599">
        <v>1003</v>
      </c>
      <c r="O599" t="s">
        <v>985</v>
      </c>
      <c r="P599" t="s">
        <v>985</v>
      </c>
      <c r="Q599">
        <v>1000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 t="s">
        <v>62</v>
      </c>
      <c r="AG599">
        <v>0</v>
      </c>
      <c r="AH599">
        <v>3</v>
      </c>
      <c r="AI599">
        <v>-1</v>
      </c>
      <c r="AJ599" t="s">
        <v>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">
      <c r="A600">
        <f>ROW(Source!A344)</f>
        <v>344</v>
      </c>
      <c r="B600">
        <v>55930400</v>
      </c>
      <c r="C600">
        <v>55930399</v>
      </c>
      <c r="D600">
        <v>55424304</v>
      </c>
      <c r="E600">
        <v>1081</v>
      </c>
      <c r="F600">
        <v>1</v>
      </c>
      <c r="G600">
        <v>1081</v>
      </c>
      <c r="H600">
        <v>1</v>
      </c>
      <c r="I600" t="s">
        <v>651</v>
      </c>
      <c r="J600" t="s">
        <v>3</v>
      </c>
      <c r="K600" t="s">
        <v>652</v>
      </c>
      <c r="L600">
        <v>1191</v>
      </c>
      <c r="N600">
        <v>1013</v>
      </c>
      <c r="O600" t="s">
        <v>653</v>
      </c>
      <c r="P600" t="s">
        <v>653</v>
      </c>
      <c r="Q600">
        <v>1</v>
      </c>
      <c r="X600">
        <v>16.600000000000001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1</v>
      </c>
      <c r="AF600" t="s">
        <v>63</v>
      </c>
      <c r="AG600">
        <v>19.920000000000002</v>
      </c>
      <c r="AH600">
        <v>2</v>
      </c>
      <c r="AI600">
        <v>55930400</v>
      </c>
      <c r="AJ600">
        <v>515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">
      <c r="A601">
        <f>ROW(Source!A344)</f>
        <v>344</v>
      </c>
      <c r="B601">
        <v>55930401</v>
      </c>
      <c r="C601">
        <v>55930399</v>
      </c>
      <c r="D601">
        <v>55490263</v>
      </c>
      <c r="E601">
        <v>1</v>
      </c>
      <c r="F601">
        <v>1</v>
      </c>
      <c r="G601">
        <v>1081</v>
      </c>
      <c r="H601">
        <v>2</v>
      </c>
      <c r="I601" t="s">
        <v>722</v>
      </c>
      <c r="J601" t="s">
        <v>723</v>
      </c>
      <c r="K601" t="s">
        <v>724</v>
      </c>
      <c r="L601">
        <v>1368</v>
      </c>
      <c r="N601">
        <v>1011</v>
      </c>
      <c r="O601" t="s">
        <v>657</v>
      </c>
      <c r="P601" t="s">
        <v>657</v>
      </c>
      <c r="Q601">
        <v>1</v>
      </c>
      <c r="X601">
        <v>1.1499999999999999</v>
      </c>
      <c r="Y601">
        <v>0</v>
      </c>
      <c r="Z601">
        <v>0.77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63</v>
      </c>
      <c r="AG601">
        <v>1.38</v>
      </c>
      <c r="AH601">
        <v>2</v>
      </c>
      <c r="AI601">
        <v>55930401</v>
      </c>
      <c r="AJ601">
        <v>516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>
        <f>ROW(Source!A344)</f>
        <v>344</v>
      </c>
      <c r="B602">
        <v>55930402</v>
      </c>
      <c r="C602">
        <v>55930399</v>
      </c>
      <c r="D602">
        <v>55490296</v>
      </c>
      <c r="E602">
        <v>1</v>
      </c>
      <c r="F602">
        <v>1</v>
      </c>
      <c r="G602">
        <v>1081</v>
      </c>
      <c r="H602">
        <v>2</v>
      </c>
      <c r="I602" t="s">
        <v>735</v>
      </c>
      <c r="J602" t="s">
        <v>736</v>
      </c>
      <c r="K602" t="s">
        <v>737</v>
      </c>
      <c r="L602">
        <v>1368</v>
      </c>
      <c r="N602">
        <v>1011</v>
      </c>
      <c r="O602" t="s">
        <v>657</v>
      </c>
      <c r="P602" t="s">
        <v>657</v>
      </c>
      <c r="Q602">
        <v>1</v>
      </c>
      <c r="X602">
        <v>1.8</v>
      </c>
      <c r="Y602">
        <v>0</v>
      </c>
      <c r="Z602">
        <v>0.47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63</v>
      </c>
      <c r="AG602">
        <v>2.16</v>
      </c>
      <c r="AH602">
        <v>2</v>
      </c>
      <c r="AI602">
        <v>55930402</v>
      </c>
      <c r="AJ602">
        <v>517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">
      <c r="A603">
        <f>ROW(Source!A344)</f>
        <v>344</v>
      </c>
      <c r="B603">
        <v>55930403</v>
      </c>
      <c r="C603">
        <v>55930399</v>
      </c>
      <c r="D603">
        <v>55460960</v>
      </c>
      <c r="E603">
        <v>1</v>
      </c>
      <c r="F603">
        <v>1</v>
      </c>
      <c r="G603">
        <v>1081</v>
      </c>
      <c r="H603">
        <v>3</v>
      </c>
      <c r="I603" t="s">
        <v>825</v>
      </c>
      <c r="J603" t="s">
        <v>826</v>
      </c>
      <c r="K603" t="s">
        <v>827</v>
      </c>
      <c r="L603">
        <v>1348</v>
      </c>
      <c r="N603">
        <v>1009</v>
      </c>
      <c r="O603" t="s">
        <v>538</v>
      </c>
      <c r="P603" t="s">
        <v>538</v>
      </c>
      <c r="Q603">
        <v>1000</v>
      </c>
      <c r="X603">
        <v>1E-3</v>
      </c>
      <c r="Y603">
        <v>58463.58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 t="s">
        <v>62</v>
      </c>
      <c r="AG603">
        <v>1E-3</v>
      </c>
      <c r="AH603">
        <v>2</v>
      </c>
      <c r="AI603">
        <v>55930403</v>
      </c>
      <c r="AJ603">
        <v>518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">
      <c r="A604">
        <f>ROW(Source!A344)</f>
        <v>344</v>
      </c>
      <c r="B604">
        <v>55930404</v>
      </c>
      <c r="C604">
        <v>55930399</v>
      </c>
      <c r="D604">
        <v>55461791</v>
      </c>
      <c r="E604">
        <v>1</v>
      </c>
      <c r="F604">
        <v>1</v>
      </c>
      <c r="G604">
        <v>1081</v>
      </c>
      <c r="H604">
        <v>3</v>
      </c>
      <c r="I604" t="s">
        <v>868</v>
      </c>
      <c r="J604" t="s">
        <v>869</v>
      </c>
      <c r="K604" t="s">
        <v>870</v>
      </c>
      <c r="L604">
        <v>1355</v>
      </c>
      <c r="N604">
        <v>1010</v>
      </c>
      <c r="O604" t="s">
        <v>60</v>
      </c>
      <c r="P604" t="s">
        <v>60</v>
      </c>
      <c r="Q604">
        <v>100</v>
      </c>
      <c r="X604">
        <v>2.1419999999999999</v>
      </c>
      <c r="Y604">
        <v>10.6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 t="s">
        <v>62</v>
      </c>
      <c r="AG604">
        <v>2.1419999999999999</v>
      </c>
      <c r="AH604">
        <v>2</v>
      </c>
      <c r="AI604">
        <v>55930404</v>
      </c>
      <c r="AJ604">
        <v>519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">
      <c r="A605">
        <f>ROW(Source!A344)</f>
        <v>344</v>
      </c>
      <c r="B605">
        <v>55930405</v>
      </c>
      <c r="C605">
        <v>55930399</v>
      </c>
      <c r="D605">
        <v>55482203</v>
      </c>
      <c r="E605">
        <v>1</v>
      </c>
      <c r="F605">
        <v>1</v>
      </c>
      <c r="G605">
        <v>1081</v>
      </c>
      <c r="H605">
        <v>3</v>
      </c>
      <c r="I605" t="s">
        <v>871</v>
      </c>
      <c r="J605" t="s">
        <v>872</v>
      </c>
      <c r="K605" t="s">
        <v>873</v>
      </c>
      <c r="L605">
        <v>1356</v>
      </c>
      <c r="N605">
        <v>1010</v>
      </c>
      <c r="O605" t="s">
        <v>399</v>
      </c>
      <c r="P605" t="s">
        <v>399</v>
      </c>
      <c r="Q605">
        <v>1000</v>
      </c>
      <c r="X605">
        <v>1.7000000000000001E-2</v>
      </c>
      <c r="Y605">
        <v>226.66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 t="s">
        <v>62</v>
      </c>
      <c r="AG605">
        <v>1.7000000000000001E-2</v>
      </c>
      <c r="AH605">
        <v>2</v>
      </c>
      <c r="AI605">
        <v>55930405</v>
      </c>
      <c r="AJ605">
        <v>520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">
      <c r="A606">
        <f>ROW(Source!A344)</f>
        <v>344</v>
      </c>
      <c r="B606">
        <v>55930406</v>
      </c>
      <c r="C606">
        <v>55930399</v>
      </c>
      <c r="D606">
        <v>55481977</v>
      </c>
      <c r="E606">
        <v>1</v>
      </c>
      <c r="F606">
        <v>1</v>
      </c>
      <c r="G606">
        <v>1081</v>
      </c>
      <c r="H606">
        <v>3</v>
      </c>
      <c r="I606" t="s">
        <v>874</v>
      </c>
      <c r="J606" t="s">
        <v>875</v>
      </c>
      <c r="K606" t="s">
        <v>876</v>
      </c>
      <c r="L606">
        <v>1355</v>
      </c>
      <c r="N606">
        <v>1010</v>
      </c>
      <c r="O606" t="s">
        <v>60</v>
      </c>
      <c r="P606" t="s">
        <v>60</v>
      </c>
      <c r="Q606">
        <v>100</v>
      </c>
      <c r="X606">
        <v>0.17</v>
      </c>
      <c r="Y606">
        <v>26.71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 t="s">
        <v>62</v>
      </c>
      <c r="AG606">
        <v>0.17</v>
      </c>
      <c r="AH606">
        <v>2</v>
      </c>
      <c r="AI606">
        <v>55930406</v>
      </c>
      <c r="AJ606">
        <v>521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">
      <c r="A607">
        <f>ROW(Source!A344)</f>
        <v>344</v>
      </c>
      <c r="B607">
        <v>55930407</v>
      </c>
      <c r="C607">
        <v>55930399</v>
      </c>
      <c r="D607">
        <v>55469271</v>
      </c>
      <c r="E607">
        <v>1</v>
      </c>
      <c r="F607">
        <v>1</v>
      </c>
      <c r="G607">
        <v>1081</v>
      </c>
      <c r="H607">
        <v>3</v>
      </c>
      <c r="I607" t="s">
        <v>877</v>
      </c>
      <c r="J607" t="s">
        <v>878</v>
      </c>
      <c r="K607" t="s">
        <v>879</v>
      </c>
      <c r="L607">
        <v>1354</v>
      </c>
      <c r="N607">
        <v>1010</v>
      </c>
      <c r="O607" t="s">
        <v>268</v>
      </c>
      <c r="P607" t="s">
        <v>268</v>
      </c>
      <c r="Q607">
        <v>1</v>
      </c>
      <c r="X607">
        <v>0.161</v>
      </c>
      <c r="Y607">
        <v>14.56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62</v>
      </c>
      <c r="AG607">
        <v>0.161</v>
      </c>
      <c r="AH607">
        <v>2</v>
      </c>
      <c r="AI607">
        <v>55930407</v>
      </c>
      <c r="AJ607">
        <v>522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">
      <c r="A608">
        <f>ROW(Source!A344)</f>
        <v>344</v>
      </c>
      <c r="B608">
        <v>55930408</v>
      </c>
      <c r="C608">
        <v>55930399</v>
      </c>
      <c r="D608">
        <v>55428305</v>
      </c>
      <c r="E608">
        <v>1081</v>
      </c>
      <c r="F608">
        <v>1</v>
      </c>
      <c r="G608">
        <v>1081</v>
      </c>
      <c r="H608">
        <v>3</v>
      </c>
      <c r="I608" t="s">
        <v>979</v>
      </c>
      <c r="J608" t="s">
        <v>3</v>
      </c>
      <c r="K608" t="s">
        <v>980</v>
      </c>
      <c r="L608">
        <v>1301</v>
      </c>
      <c r="N608">
        <v>1003</v>
      </c>
      <c r="O608" t="s">
        <v>486</v>
      </c>
      <c r="P608" t="s">
        <v>486</v>
      </c>
      <c r="Q608">
        <v>1</v>
      </c>
      <c r="X608">
        <v>102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62</v>
      </c>
      <c r="AG608">
        <v>102</v>
      </c>
      <c r="AH608">
        <v>3</v>
      </c>
      <c r="AI608">
        <v>-1</v>
      </c>
      <c r="AJ608" t="s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">
      <c r="A609">
        <f>ROW(Source!A344)</f>
        <v>344</v>
      </c>
      <c r="B609">
        <v>55930409</v>
      </c>
      <c r="C609">
        <v>55930399</v>
      </c>
      <c r="D609">
        <v>55432095</v>
      </c>
      <c r="E609">
        <v>1081</v>
      </c>
      <c r="F609">
        <v>1</v>
      </c>
      <c r="G609">
        <v>1081</v>
      </c>
      <c r="H609">
        <v>3</v>
      </c>
      <c r="I609" t="s">
        <v>981</v>
      </c>
      <c r="J609" t="s">
        <v>3</v>
      </c>
      <c r="K609" t="s">
        <v>982</v>
      </c>
      <c r="L609">
        <v>1355</v>
      </c>
      <c r="N609">
        <v>1010</v>
      </c>
      <c r="O609" t="s">
        <v>60</v>
      </c>
      <c r="P609" t="s">
        <v>60</v>
      </c>
      <c r="Q609">
        <v>100</v>
      </c>
      <c r="X609">
        <v>2.1640000000000001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62</v>
      </c>
      <c r="AG609">
        <v>2.1640000000000001</v>
      </c>
      <c r="AH609">
        <v>3</v>
      </c>
      <c r="AI609">
        <v>-1</v>
      </c>
      <c r="AJ609" t="s">
        <v>3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">
      <c r="A610">
        <f>ROW(Source!A344)</f>
        <v>344</v>
      </c>
      <c r="B610">
        <v>55930410</v>
      </c>
      <c r="C610">
        <v>55930399</v>
      </c>
      <c r="D610">
        <v>55438984</v>
      </c>
      <c r="E610">
        <v>1081</v>
      </c>
      <c r="F610">
        <v>1</v>
      </c>
      <c r="G610">
        <v>1081</v>
      </c>
      <c r="H610">
        <v>3</v>
      </c>
      <c r="I610" t="s">
        <v>983</v>
      </c>
      <c r="J610" t="s">
        <v>3</v>
      </c>
      <c r="K610" t="s">
        <v>984</v>
      </c>
      <c r="L610">
        <v>1303</v>
      </c>
      <c r="N610">
        <v>1003</v>
      </c>
      <c r="O610" t="s">
        <v>985</v>
      </c>
      <c r="P610" t="s">
        <v>985</v>
      </c>
      <c r="Q610">
        <v>1000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 t="s">
        <v>62</v>
      </c>
      <c r="AG610">
        <v>0</v>
      </c>
      <c r="AH610">
        <v>3</v>
      </c>
      <c r="AI610">
        <v>-1</v>
      </c>
      <c r="AJ610" t="s">
        <v>3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">
      <c r="A611">
        <f>ROW(Source!A359)</f>
        <v>359</v>
      </c>
      <c r="B611">
        <v>55930469</v>
      </c>
      <c r="C611">
        <v>55930468</v>
      </c>
      <c r="D611">
        <v>55424304</v>
      </c>
      <c r="E611">
        <v>1081</v>
      </c>
      <c r="F611">
        <v>1</v>
      </c>
      <c r="G611">
        <v>1081</v>
      </c>
      <c r="H611">
        <v>1</v>
      </c>
      <c r="I611" t="s">
        <v>651</v>
      </c>
      <c r="J611" t="s">
        <v>3</v>
      </c>
      <c r="K611" t="s">
        <v>652</v>
      </c>
      <c r="L611">
        <v>1191</v>
      </c>
      <c r="N611">
        <v>1013</v>
      </c>
      <c r="O611" t="s">
        <v>653</v>
      </c>
      <c r="P611" t="s">
        <v>653</v>
      </c>
      <c r="Q611">
        <v>1</v>
      </c>
      <c r="X611">
        <v>20.7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1</v>
      </c>
      <c r="AF611" t="s">
        <v>63</v>
      </c>
      <c r="AG611">
        <v>24.84</v>
      </c>
      <c r="AH611">
        <v>2</v>
      </c>
      <c r="AI611">
        <v>55930469</v>
      </c>
      <c r="AJ611">
        <v>523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">
      <c r="A612">
        <f>ROW(Source!A359)</f>
        <v>359</v>
      </c>
      <c r="B612">
        <v>55930470</v>
      </c>
      <c r="C612">
        <v>55930468</v>
      </c>
      <c r="D612">
        <v>55489910</v>
      </c>
      <c r="E612">
        <v>1</v>
      </c>
      <c r="F612">
        <v>1</v>
      </c>
      <c r="G612">
        <v>1081</v>
      </c>
      <c r="H612">
        <v>2</v>
      </c>
      <c r="I612" t="s">
        <v>880</v>
      </c>
      <c r="J612" t="s">
        <v>881</v>
      </c>
      <c r="K612" t="s">
        <v>882</v>
      </c>
      <c r="L612">
        <v>1368</v>
      </c>
      <c r="N612">
        <v>1011</v>
      </c>
      <c r="O612" t="s">
        <v>657</v>
      </c>
      <c r="P612" t="s">
        <v>657</v>
      </c>
      <c r="Q612">
        <v>1</v>
      </c>
      <c r="X612">
        <v>2.33</v>
      </c>
      <c r="Y612">
        <v>0</v>
      </c>
      <c r="Z612">
        <v>7.11</v>
      </c>
      <c r="AA612">
        <v>0</v>
      </c>
      <c r="AB612">
        <v>0</v>
      </c>
      <c r="AC612">
        <v>0</v>
      </c>
      <c r="AD612">
        <v>1</v>
      </c>
      <c r="AE612">
        <v>0</v>
      </c>
      <c r="AF612" t="s">
        <v>63</v>
      </c>
      <c r="AG612">
        <v>2.7959999999999998</v>
      </c>
      <c r="AH612">
        <v>2</v>
      </c>
      <c r="AI612">
        <v>55930470</v>
      </c>
      <c r="AJ612">
        <v>524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">
      <c r="A613">
        <f>ROW(Source!A359)</f>
        <v>359</v>
      </c>
      <c r="B613">
        <v>55930471</v>
      </c>
      <c r="C613">
        <v>55930468</v>
      </c>
      <c r="D613">
        <v>55490209</v>
      </c>
      <c r="E613">
        <v>1</v>
      </c>
      <c r="F613">
        <v>1</v>
      </c>
      <c r="G613">
        <v>1081</v>
      </c>
      <c r="H613">
        <v>2</v>
      </c>
      <c r="I613" t="s">
        <v>694</v>
      </c>
      <c r="J613" t="s">
        <v>695</v>
      </c>
      <c r="K613" t="s">
        <v>696</v>
      </c>
      <c r="L613">
        <v>1368</v>
      </c>
      <c r="N613">
        <v>1011</v>
      </c>
      <c r="O613" t="s">
        <v>657</v>
      </c>
      <c r="P613" t="s">
        <v>657</v>
      </c>
      <c r="Q613">
        <v>1</v>
      </c>
      <c r="X613">
        <v>0.1</v>
      </c>
      <c r="Y613">
        <v>0</v>
      </c>
      <c r="Z613">
        <v>83.1</v>
      </c>
      <c r="AA613">
        <v>12.62</v>
      </c>
      <c r="AB613">
        <v>0</v>
      </c>
      <c r="AC613">
        <v>0</v>
      </c>
      <c r="AD613">
        <v>1</v>
      </c>
      <c r="AE613">
        <v>0</v>
      </c>
      <c r="AF613" t="s">
        <v>63</v>
      </c>
      <c r="AG613">
        <v>0.12</v>
      </c>
      <c r="AH613">
        <v>2</v>
      </c>
      <c r="AI613">
        <v>55930471</v>
      </c>
      <c r="AJ613">
        <v>525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">
      <c r="A614">
        <f>ROW(Source!A359)</f>
        <v>359</v>
      </c>
      <c r="B614">
        <v>55930472</v>
      </c>
      <c r="C614">
        <v>55930468</v>
      </c>
      <c r="D614">
        <v>55490263</v>
      </c>
      <c r="E614">
        <v>1</v>
      </c>
      <c r="F614">
        <v>1</v>
      </c>
      <c r="G614">
        <v>1081</v>
      </c>
      <c r="H614">
        <v>2</v>
      </c>
      <c r="I614" t="s">
        <v>722</v>
      </c>
      <c r="J614" t="s">
        <v>723</v>
      </c>
      <c r="K614" t="s">
        <v>724</v>
      </c>
      <c r="L614">
        <v>1368</v>
      </c>
      <c r="N614">
        <v>1011</v>
      </c>
      <c r="O614" t="s">
        <v>657</v>
      </c>
      <c r="P614" t="s">
        <v>657</v>
      </c>
      <c r="Q614">
        <v>1</v>
      </c>
      <c r="X614">
        <v>4.17</v>
      </c>
      <c r="Y614">
        <v>0</v>
      </c>
      <c r="Z614">
        <v>0.77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63</v>
      </c>
      <c r="AG614">
        <v>5.0039999999999996</v>
      </c>
      <c r="AH614">
        <v>2</v>
      </c>
      <c r="AI614">
        <v>55930472</v>
      </c>
      <c r="AJ614">
        <v>526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">
      <c r="A615">
        <f>ROW(Source!A359)</f>
        <v>359</v>
      </c>
      <c r="B615">
        <v>55930473</v>
      </c>
      <c r="C615">
        <v>55930468</v>
      </c>
      <c r="D615">
        <v>55460380</v>
      </c>
      <c r="E615">
        <v>1</v>
      </c>
      <c r="F615">
        <v>1</v>
      </c>
      <c r="G615">
        <v>1081</v>
      </c>
      <c r="H615">
        <v>3</v>
      </c>
      <c r="I615" t="s">
        <v>802</v>
      </c>
      <c r="J615" t="s">
        <v>803</v>
      </c>
      <c r="K615" t="s">
        <v>804</v>
      </c>
      <c r="L615">
        <v>1348</v>
      </c>
      <c r="N615">
        <v>1009</v>
      </c>
      <c r="O615" t="s">
        <v>538</v>
      </c>
      <c r="P615" t="s">
        <v>538</v>
      </c>
      <c r="Q615">
        <v>1000</v>
      </c>
      <c r="X615">
        <v>9.6000000000000002E-4</v>
      </c>
      <c r="Y615">
        <v>8590.86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62</v>
      </c>
      <c r="AG615">
        <v>9.6000000000000002E-4</v>
      </c>
      <c r="AH615">
        <v>2</v>
      </c>
      <c r="AI615">
        <v>55930473</v>
      </c>
      <c r="AJ615">
        <v>527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">
      <c r="A616">
        <f>ROW(Source!A359)</f>
        <v>359</v>
      </c>
      <c r="B616">
        <v>55930474</v>
      </c>
      <c r="C616">
        <v>55930468</v>
      </c>
      <c r="D616">
        <v>55459339</v>
      </c>
      <c r="E616">
        <v>1</v>
      </c>
      <c r="F616">
        <v>1</v>
      </c>
      <c r="G616">
        <v>1081</v>
      </c>
      <c r="H616">
        <v>3</v>
      </c>
      <c r="I616" t="s">
        <v>883</v>
      </c>
      <c r="J616" t="s">
        <v>884</v>
      </c>
      <c r="K616" t="s">
        <v>885</v>
      </c>
      <c r="L616">
        <v>1354</v>
      </c>
      <c r="N616">
        <v>1010</v>
      </c>
      <c r="O616" t="s">
        <v>268</v>
      </c>
      <c r="P616" t="s">
        <v>268</v>
      </c>
      <c r="Q616">
        <v>1</v>
      </c>
      <c r="X616">
        <v>220</v>
      </c>
      <c r="Y616">
        <v>3.86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 t="s">
        <v>62</v>
      </c>
      <c r="AG616">
        <v>220</v>
      </c>
      <c r="AH616">
        <v>2</v>
      </c>
      <c r="AI616">
        <v>55930474</v>
      </c>
      <c r="AJ616">
        <v>528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">
      <c r="A617">
        <f>ROW(Source!A359)</f>
        <v>359</v>
      </c>
      <c r="B617">
        <v>55930475</v>
      </c>
      <c r="C617">
        <v>55930468</v>
      </c>
      <c r="D617">
        <v>55461657</v>
      </c>
      <c r="E617">
        <v>1</v>
      </c>
      <c r="F617">
        <v>1</v>
      </c>
      <c r="G617">
        <v>1081</v>
      </c>
      <c r="H617">
        <v>3</v>
      </c>
      <c r="I617" t="s">
        <v>886</v>
      </c>
      <c r="J617" t="s">
        <v>887</v>
      </c>
      <c r="K617" t="s">
        <v>888</v>
      </c>
      <c r="L617">
        <v>1296</v>
      </c>
      <c r="N617">
        <v>1002</v>
      </c>
      <c r="O617" t="s">
        <v>889</v>
      </c>
      <c r="P617" t="s">
        <v>889</v>
      </c>
      <c r="Q617">
        <v>1</v>
      </c>
      <c r="X617">
        <v>0.157</v>
      </c>
      <c r="Y617">
        <v>35.4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 t="s">
        <v>62</v>
      </c>
      <c r="AG617">
        <v>0.157</v>
      </c>
      <c r="AH617">
        <v>2</v>
      </c>
      <c r="AI617">
        <v>55930475</v>
      </c>
      <c r="AJ617">
        <v>529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">
      <c r="A618">
        <f>ROW(Source!A359)</f>
        <v>359</v>
      </c>
      <c r="B618">
        <v>55930476</v>
      </c>
      <c r="C618">
        <v>55930468</v>
      </c>
      <c r="D618">
        <v>55459815</v>
      </c>
      <c r="E618">
        <v>1</v>
      </c>
      <c r="F618">
        <v>1</v>
      </c>
      <c r="G618">
        <v>1081</v>
      </c>
      <c r="H618">
        <v>3</v>
      </c>
      <c r="I618" t="s">
        <v>890</v>
      </c>
      <c r="J618" t="s">
        <v>891</v>
      </c>
      <c r="K618" t="s">
        <v>892</v>
      </c>
      <c r="L618">
        <v>1348</v>
      </c>
      <c r="N618">
        <v>1009</v>
      </c>
      <c r="O618" t="s">
        <v>538</v>
      </c>
      <c r="P618" t="s">
        <v>538</v>
      </c>
      <c r="Q618">
        <v>1000</v>
      </c>
      <c r="X618">
        <v>2.0999999999999999E-3</v>
      </c>
      <c r="Y618">
        <v>7973.67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 t="s">
        <v>62</v>
      </c>
      <c r="AG618">
        <v>2.0999999999999999E-3</v>
      </c>
      <c r="AH618">
        <v>2</v>
      </c>
      <c r="AI618">
        <v>55930476</v>
      </c>
      <c r="AJ618">
        <v>530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">
      <c r="A619">
        <f>ROW(Source!A359)</f>
        <v>359</v>
      </c>
      <c r="B619">
        <v>55930477</v>
      </c>
      <c r="C619">
        <v>55930468</v>
      </c>
      <c r="D619">
        <v>55482523</v>
      </c>
      <c r="E619">
        <v>1</v>
      </c>
      <c r="F619">
        <v>1</v>
      </c>
      <c r="G619">
        <v>1081</v>
      </c>
      <c r="H619">
        <v>3</v>
      </c>
      <c r="I619" t="s">
        <v>893</v>
      </c>
      <c r="J619" t="s">
        <v>894</v>
      </c>
      <c r="K619" t="s">
        <v>895</v>
      </c>
      <c r="L619">
        <v>1358</v>
      </c>
      <c r="N619">
        <v>1010</v>
      </c>
      <c r="O619" t="s">
        <v>77</v>
      </c>
      <c r="P619" t="s">
        <v>77</v>
      </c>
      <c r="Q619">
        <v>10</v>
      </c>
      <c r="X619">
        <v>0.01</v>
      </c>
      <c r="Y619">
        <v>5.46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62</v>
      </c>
      <c r="AG619">
        <v>0.01</v>
      </c>
      <c r="AH619">
        <v>2</v>
      </c>
      <c r="AI619">
        <v>55930477</v>
      </c>
      <c r="AJ619">
        <v>532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">
      <c r="A620">
        <f>ROW(Source!A359)</f>
        <v>359</v>
      </c>
      <c r="B620">
        <v>55930478</v>
      </c>
      <c r="C620">
        <v>55930468</v>
      </c>
      <c r="D620">
        <v>55481932</v>
      </c>
      <c r="E620">
        <v>1</v>
      </c>
      <c r="F620">
        <v>1</v>
      </c>
      <c r="G620">
        <v>1081</v>
      </c>
      <c r="H620">
        <v>3</v>
      </c>
      <c r="I620" t="s">
        <v>896</v>
      </c>
      <c r="J620" t="s">
        <v>897</v>
      </c>
      <c r="K620" t="s">
        <v>898</v>
      </c>
      <c r="L620">
        <v>1356</v>
      </c>
      <c r="N620">
        <v>1010</v>
      </c>
      <c r="O620" t="s">
        <v>399</v>
      </c>
      <c r="P620" t="s">
        <v>399</v>
      </c>
      <c r="Q620">
        <v>1000</v>
      </c>
      <c r="X620">
        <v>0.11</v>
      </c>
      <c r="Y620">
        <v>919.92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 t="s">
        <v>62</v>
      </c>
      <c r="AG620">
        <v>0.11</v>
      </c>
      <c r="AH620">
        <v>2</v>
      </c>
      <c r="AI620">
        <v>55930478</v>
      </c>
      <c r="AJ620">
        <v>533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">
      <c r="A621">
        <f>ROW(Source!A359)</f>
        <v>359</v>
      </c>
      <c r="B621">
        <v>55930479</v>
      </c>
      <c r="C621">
        <v>55930468</v>
      </c>
      <c r="D621">
        <v>55428398</v>
      </c>
      <c r="E621">
        <v>1081</v>
      </c>
      <c r="F621">
        <v>1</v>
      </c>
      <c r="G621">
        <v>1081</v>
      </c>
      <c r="H621">
        <v>3</v>
      </c>
      <c r="I621" t="s">
        <v>986</v>
      </c>
      <c r="J621" t="s">
        <v>3</v>
      </c>
      <c r="K621" t="s">
        <v>987</v>
      </c>
      <c r="L621">
        <v>1301</v>
      </c>
      <c r="N621">
        <v>1003</v>
      </c>
      <c r="O621" t="s">
        <v>486</v>
      </c>
      <c r="P621" t="s">
        <v>486</v>
      </c>
      <c r="Q621">
        <v>1</v>
      </c>
      <c r="X621">
        <v>102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62</v>
      </c>
      <c r="AG621">
        <v>102</v>
      </c>
      <c r="AH621">
        <v>3</v>
      </c>
      <c r="AI621">
        <v>-1</v>
      </c>
      <c r="AJ621" t="s">
        <v>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">
      <c r="A622">
        <f>ROW(Source!A359)</f>
        <v>359</v>
      </c>
      <c r="B622">
        <v>55930480</v>
      </c>
      <c r="C622">
        <v>55930468</v>
      </c>
      <c r="D622">
        <v>55432092</v>
      </c>
      <c r="E622">
        <v>1081</v>
      </c>
      <c r="F622">
        <v>1</v>
      </c>
      <c r="G622">
        <v>1081</v>
      </c>
      <c r="H622">
        <v>3</v>
      </c>
      <c r="I622" t="s">
        <v>988</v>
      </c>
      <c r="J622" t="s">
        <v>3</v>
      </c>
      <c r="K622" t="s">
        <v>989</v>
      </c>
      <c r="L622">
        <v>1354</v>
      </c>
      <c r="N622">
        <v>1010</v>
      </c>
      <c r="O622" t="s">
        <v>268</v>
      </c>
      <c r="P622" t="s">
        <v>268</v>
      </c>
      <c r="Q622">
        <v>1</v>
      </c>
      <c r="X622">
        <v>18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62</v>
      </c>
      <c r="AG622">
        <v>18</v>
      </c>
      <c r="AH622">
        <v>3</v>
      </c>
      <c r="AI622">
        <v>-1</v>
      </c>
      <c r="AJ622" t="s">
        <v>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">
      <c r="A623">
        <f>ROW(Source!A359)</f>
        <v>359</v>
      </c>
      <c r="B623">
        <v>55930481</v>
      </c>
      <c r="C623">
        <v>55930468</v>
      </c>
      <c r="D623">
        <v>55432104</v>
      </c>
      <c r="E623">
        <v>1081</v>
      </c>
      <c r="F623">
        <v>1</v>
      </c>
      <c r="G623">
        <v>1081</v>
      </c>
      <c r="H623">
        <v>3</v>
      </c>
      <c r="I623" t="s">
        <v>990</v>
      </c>
      <c r="J623" t="s">
        <v>3</v>
      </c>
      <c r="K623" t="s">
        <v>991</v>
      </c>
      <c r="L623">
        <v>1356</v>
      </c>
      <c r="N623">
        <v>1010</v>
      </c>
      <c r="O623" t="s">
        <v>399</v>
      </c>
      <c r="P623" t="s">
        <v>399</v>
      </c>
      <c r="Q623">
        <v>1000</v>
      </c>
      <c r="X623">
        <v>1.7999999999999999E-2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 t="s">
        <v>62</v>
      </c>
      <c r="AG623">
        <v>1.7999999999999999E-2</v>
      </c>
      <c r="AH623">
        <v>3</v>
      </c>
      <c r="AI623">
        <v>-1</v>
      </c>
      <c r="AJ623" t="s">
        <v>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">
      <c r="A624">
        <f>ROW(Source!A359)</f>
        <v>359</v>
      </c>
      <c r="B624">
        <v>55930482</v>
      </c>
      <c r="C624">
        <v>55930468</v>
      </c>
      <c r="D624">
        <v>55434262</v>
      </c>
      <c r="E624">
        <v>1081</v>
      </c>
      <c r="F624">
        <v>1</v>
      </c>
      <c r="G624">
        <v>1081</v>
      </c>
      <c r="H624">
        <v>3</v>
      </c>
      <c r="I624" t="s">
        <v>992</v>
      </c>
      <c r="J624" t="s">
        <v>3</v>
      </c>
      <c r="K624" t="s">
        <v>993</v>
      </c>
      <c r="L624">
        <v>1354</v>
      </c>
      <c r="N624">
        <v>1010</v>
      </c>
      <c r="O624" t="s">
        <v>268</v>
      </c>
      <c r="P624" t="s">
        <v>268</v>
      </c>
      <c r="Q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62</v>
      </c>
      <c r="AG624">
        <v>0</v>
      </c>
      <c r="AH624">
        <v>3</v>
      </c>
      <c r="AI624">
        <v>-1</v>
      </c>
      <c r="AJ624" t="s">
        <v>3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">
      <c r="A625">
        <f>ROW(Source!A360)</f>
        <v>360</v>
      </c>
      <c r="B625">
        <v>55930469</v>
      </c>
      <c r="C625">
        <v>55930468</v>
      </c>
      <c r="D625">
        <v>55424304</v>
      </c>
      <c r="E625">
        <v>1081</v>
      </c>
      <c r="F625">
        <v>1</v>
      </c>
      <c r="G625">
        <v>1081</v>
      </c>
      <c r="H625">
        <v>1</v>
      </c>
      <c r="I625" t="s">
        <v>651</v>
      </c>
      <c r="J625" t="s">
        <v>3</v>
      </c>
      <c r="K625" t="s">
        <v>652</v>
      </c>
      <c r="L625">
        <v>1191</v>
      </c>
      <c r="N625">
        <v>1013</v>
      </c>
      <c r="O625" t="s">
        <v>653</v>
      </c>
      <c r="P625" t="s">
        <v>653</v>
      </c>
      <c r="Q625">
        <v>1</v>
      </c>
      <c r="X625">
        <v>20.7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1</v>
      </c>
      <c r="AF625" t="s">
        <v>63</v>
      </c>
      <c r="AG625">
        <v>24.84</v>
      </c>
      <c r="AH625">
        <v>2</v>
      </c>
      <c r="AI625">
        <v>55930469</v>
      </c>
      <c r="AJ625">
        <v>534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">
      <c r="A626">
        <f>ROW(Source!A360)</f>
        <v>360</v>
      </c>
      <c r="B626">
        <v>55930470</v>
      </c>
      <c r="C626">
        <v>55930468</v>
      </c>
      <c r="D626">
        <v>55489910</v>
      </c>
      <c r="E626">
        <v>1</v>
      </c>
      <c r="F626">
        <v>1</v>
      </c>
      <c r="G626">
        <v>1081</v>
      </c>
      <c r="H626">
        <v>2</v>
      </c>
      <c r="I626" t="s">
        <v>880</v>
      </c>
      <c r="J626" t="s">
        <v>881</v>
      </c>
      <c r="K626" t="s">
        <v>882</v>
      </c>
      <c r="L626">
        <v>1368</v>
      </c>
      <c r="N626">
        <v>1011</v>
      </c>
      <c r="O626" t="s">
        <v>657</v>
      </c>
      <c r="P626" t="s">
        <v>657</v>
      </c>
      <c r="Q626">
        <v>1</v>
      </c>
      <c r="X626">
        <v>2.33</v>
      </c>
      <c r="Y626">
        <v>0</v>
      </c>
      <c r="Z626">
        <v>7.11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63</v>
      </c>
      <c r="AG626">
        <v>2.7959999999999998</v>
      </c>
      <c r="AH626">
        <v>2</v>
      </c>
      <c r="AI626">
        <v>55930470</v>
      </c>
      <c r="AJ626">
        <v>535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">
      <c r="A627">
        <f>ROW(Source!A360)</f>
        <v>360</v>
      </c>
      <c r="B627">
        <v>55930471</v>
      </c>
      <c r="C627">
        <v>55930468</v>
      </c>
      <c r="D627">
        <v>55490209</v>
      </c>
      <c r="E627">
        <v>1</v>
      </c>
      <c r="F627">
        <v>1</v>
      </c>
      <c r="G627">
        <v>1081</v>
      </c>
      <c r="H627">
        <v>2</v>
      </c>
      <c r="I627" t="s">
        <v>694</v>
      </c>
      <c r="J627" t="s">
        <v>695</v>
      </c>
      <c r="K627" t="s">
        <v>696</v>
      </c>
      <c r="L627">
        <v>1368</v>
      </c>
      <c r="N627">
        <v>1011</v>
      </c>
      <c r="O627" t="s">
        <v>657</v>
      </c>
      <c r="P627" t="s">
        <v>657</v>
      </c>
      <c r="Q627">
        <v>1</v>
      </c>
      <c r="X627">
        <v>0.1</v>
      </c>
      <c r="Y627">
        <v>0</v>
      </c>
      <c r="Z627">
        <v>83.1</v>
      </c>
      <c r="AA627">
        <v>12.62</v>
      </c>
      <c r="AB627">
        <v>0</v>
      </c>
      <c r="AC627">
        <v>0</v>
      </c>
      <c r="AD627">
        <v>1</v>
      </c>
      <c r="AE627">
        <v>0</v>
      </c>
      <c r="AF627" t="s">
        <v>63</v>
      </c>
      <c r="AG627">
        <v>0.12</v>
      </c>
      <c r="AH627">
        <v>2</v>
      </c>
      <c r="AI627">
        <v>55930471</v>
      </c>
      <c r="AJ627">
        <v>536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">
      <c r="A628">
        <f>ROW(Source!A360)</f>
        <v>360</v>
      </c>
      <c r="B628">
        <v>55930472</v>
      </c>
      <c r="C628">
        <v>55930468</v>
      </c>
      <c r="D628">
        <v>55490263</v>
      </c>
      <c r="E628">
        <v>1</v>
      </c>
      <c r="F628">
        <v>1</v>
      </c>
      <c r="G628">
        <v>1081</v>
      </c>
      <c r="H628">
        <v>2</v>
      </c>
      <c r="I628" t="s">
        <v>722</v>
      </c>
      <c r="J628" t="s">
        <v>723</v>
      </c>
      <c r="K628" t="s">
        <v>724</v>
      </c>
      <c r="L628">
        <v>1368</v>
      </c>
      <c r="N628">
        <v>1011</v>
      </c>
      <c r="O628" t="s">
        <v>657</v>
      </c>
      <c r="P628" t="s">
        <v>657</v>
      </c>
      <c r="Q628">
        <v>1</v>
      </c>
      <c r="X628">
        <v>4.17</v>
      </c>
      <c r="Y628">
        <v>0</v>
      </c>
      <c r="Z628">
        <v>0.77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63</v>
      </c>
      <c r="AG628">
        <v>5.0039999999999996</v>
      </c>
      <c r="AH628">
        <v>2</v>
      </c>
      <c r="AI628">
        <v>55930472</v>
      </c>
      <c r="AJ628">
        <v>537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">
      <c r="A629">
        <f>ROW(Source!A360)</f>
        <v>360</v>
      </c>
      <c r="B629">
        <v>55930473</v>
      </c>
      <c r="C629">
        <v>55930468</v>
      </c>
      <c r="D629">
        <v>55460380</v>
      </c>
      <c r="E629">
        <v>1</v>
      </c>
      <c r="F629">
        <v>1</v>
      </c>
      <c r="G629">
        <v>1081</v>
      </c>
      <c r="H629">
        <v>3</v>
      </c>
      <c r="I629" t="s">
        <v>802</v>
      </c>
      <c r="J629" t="s">
        <v>803</v>
      </c>
      <c r="K629" t="s">
        <v>804</v>
      </c>
      <c r="L629">
        <v>1348</v>
      </c>
      <c r="N629">
        <v>1009</v>
      </c>
      <c r="O629" t="s">
        <v>538</v>
      </c>
      <c r="P629" t="s">
        <v>538</v>
      </c>
      <c r="Q629">
        <v>1000</v>
      </c>
      <c r="X629">
        <v>9.6000000000000002E-4</v>
      </c>
      <c r="Y629">
        <v>8590.86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 t="s">
        <v>62</v>
      </c>
      <c r="AG629">
        <v>9.6000000000000002E-4</v>
      </c>
      <c r="AH629">
        <v>2</v>
      </c>
      <c r="AI629">
        <v>55930473</v>
      </c>
      <c r="AJ629">
        <v>538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">
      <c r="A630">
        <f>ROW(Source!A360)</f>
        <v>360</v>
      </c>
      <c r="B630">
        <v>55930474</v>
      </c>
      <c r="C630">
        <v>55930468</v>
      </c>
      <c r="D630">
        <v>55459339</v>
      </c>
      <c r="E630">
        <v>1</v>
      </c>
      <c r="F630">
        <v>1</v>
      </c>
      <c r="G630">
        <v>1081</v>
      </c>
      <c r="H630">
        <v>3</v>
      </c>
      <c r="I630" t="s">
        <v>883</v>
      </c>
      <c r="J630" t="s">
        <v>884</v>
      </c>
      <c r="K630" t="s">
        <v>885</v>
      </c>
      <c r="L630">
        <v>1354</v>
      </c>
      <c r="N630">
        <v>1010</v>
      </c>
      <c r="O630" t="s">
        <v>268</v>
      </c>
      <c r="P630" t="s">
        <v>268</v>
      </c>
      <c r="Q630">
        <v>1</v>
      </c>
      <c r="X630">
        <v>220</v>
      </c>
      <c r="Y630">
        <v>3.86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 t="s">
        <v>62</v>
      </c>
      <c r="AG630">
        <v>220</v>
      </c>
      <c r="AH630">
        <v>2</v>
      </c>
      <c r="AI630">
        <v>55930474</v>
      </c>
      <c r="AJ630">
        <v>539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">
      <c r="A631">
        <f>ROW(Source!A360)</f>
        <v>360</v>
      </c>
      <c r="B631">
        <v>55930475</v>
      </c>
      <c r="C631">
        <v>55930468</v>
      </c>
      <c r="D631">
        <v>55461657</v>
      </c>
      <c r="E631">
        <v>1</v>
      </c>
      <c r="F631">
        <v>1</v>
      </c>
      <c r="G631">
        <v>1081</v>
      </c>
      <c r="H631">
        <v>3</v>
      </c>
      <c r="I631" t="s">
        <v>886</v>
      </c>
      <c r="J631" t="s">
        <v>887</v>
      </c>
      <c r="K631" t="s">
        <v>888</v>
      </c>
      <c r="L631">
        <v>1296</v>
      </c>
      <c r="N631">
        <v>1002</v>
      </c>
      <c r="O631" t="s">
        <v>889</v>
      </c>
      <c r="P631" t="s">
        <v>889</v>
      </c>
      <c r="Q631">
        <v>1</v>
      </c>
      <c r="X631">
        <v>0.157</v>
      </c>
      <c r="Y631">
        <v>35.4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 t="s">
        <v>62</v>
      </c>
      <c r="AG631">
        <v>0.157</v>
      </c>
      <c r="AH631">
        <v>2</v>
      </c>
      <c r="AI631">
        <v>55930475</v>
      </c>
      <c r="AJ631">
        <v>540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">
      <c r="A632">
        <f>ROW(Source!A360)</f>
        <v>360</v>
      </c>
      <c r="B632">
        <v>55930476</v>
      </c>
      <c r="C632">
        <v>55930468</v>
      </c>
      <c r="D632">
        <v>55459815</v>
      </c>
      <c r="E632">
        <v>1</v>
      </c>
      <c r="F632">
        <v>1</v>
      </c>
      <c r="G632">
        <v>1081</v>
      </c>
      <c r="H632">
        <v>3</v>
      </c>
      <c r="I632" t="s">
        <v>890</v>
      </c>
      <c r="J632" t="s">
        <v>891</v>
      </c>
      <c r="K632" t="s">
        <v>892</v>
      </c>
      <c r="L632">
        <v>1348</v>
      </c>
      <c r="N632">
        <v>1009</v>
      </c>
      <c r="O632" t="s">
        <v>538</v>
      </c>
      <c r="P632" t="s">
        <v>538</v>
      </c>
      <c r="Q632">
        <v>1000</v>
      </c>
      <c r="X632">
        <v>2.0999999999999999E-3</v>
      </c>
      <c r="Y632">
        <v>7973.67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 t="s">
        <v>62</v>
      </c>
      <c r="AG632">
        <v>2.0999999999999999E-3</v>
      </c>
      <c r="AH632">
        <v>2</v>
      </c>
      <c r="AI632">
        <v>55930476</v>
      </c>
      <c r="AJ632">
        <v>541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">
      <c r="A633">
        <f>ROW(Source!A360)</f>
        <v>360</v>
      </c>
      <c r="B633">
        <v>55930477</v>
      </c>
      <c r="C633">
        <v>55930468</v>
      </c>
      <c r="D633">
        <v>55482523</v>
      </c>
      <c r="E633">
        <v>1</v>
      </c>
      <c r="F633">
        <v>1</v>
      </c>
      <c r="G633">
        <v>1081</v>
      </c>
      <c r="H633">
        <v>3</v>
      </c>
      <c r="I633" t="s">
        <v>893</v>
      </c>
      <c r="J633" t="s">
        <v>894</v>
      </c>
      <c r="K633" t="s">
        <v>895</v>
      </c>
      <c r="L633">
        <v>1358</v>
      </c>
      <c r="N633">
        <v>1010</v>
      </c>
      <c r="O633" t="s">
        <v>77</v>
      </c>
      <c r="P633" t="s">
        <v>77</v>
      </c>
      <c r="Q633">
        <v>10</v>
      </c>
      <c r="X633">
        <v>0.01</v>
      </c>
      <c r="Y633">
        <v>5.46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62</v>
      </c>
      <c r="AG633">
        <v>0.01</v>
      </c>
      <c r="AH633">
        <v>2</v>
      </c>
      <c r="AI633">
        <v>55930477</v>
      </c>
      <c r="AJ633">
        <v>543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">
      <c r="A634">
        <f>ROW(Source!A360)</f>
        <v>360</v>
      </c>
      <c r="B634">
        <v>55930478</v>
      </c>
      <c r="C634">
        <v>55930468</v>
      </c>
      <c r="D634">
        <v>55481932</v>
      </c>
      <c r="E634">
        <v>1</v>
      </c>
      <c r="F634">
        <v>1</v>
      </c>
      <c r="G634">
        <v>1081</v>
      </c>
      <c r="H634">
        <v>3</v>
      </c>
      <c r="I634" t="s">
        <v>896</v>
      </c>
      <c r="J634" t="s">
        <v>897</v>
      </c>
      <c r="K634" t="s">
        <v>898</v>
      </c>
      <c r="L634">
        <v>1356</v>
      </c>
      <c r="N634">
        <v>1010</v>
      </c>
      <c r="O634" t="s">
        <v>399</v>
      </c>
      <c r="P634" t="s">
        <v>399</v>
      </c>
      <c r="Q634">
        <v>1000</v>
      </c>
      <c r="X634">
        <v>0.11</v>
      </c>
      <c r="Y634">
        <v>919.92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 t="s">
        <v>62</v>
      </c>
      <c r="AG634">
        <v>0.11</v>
      </c>
      <c r="AH634">
        <v>2</v>
      </c>
      <c r="AI634">
        <v>55930478</v>
      </c>
      <c r="AJ634">
        <v>544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">
      <c r="A635">
        <f>ROW(Source!A360)</f>
        <v>360</v>
      </c>
      <c r="B635">
        <v>55930479</v>
      </c>
      <c r="C635">
        <v>55930468</v>
      </c>
      <c r="D635">
        <v>55428398</v>
      </c>
      <c r="E635">
        <v>1081</v>
      </c>
      <c r="F635">
        <v>1</v>
      </c>
      <c r="G635">
        <v>1081</v>
      </c>
      <c r="H635">
        <v>3</v>
      </c>
      <c r="I635" t="s">
        <v>986</v>
      </c>
      <c r="J635" t="s">
        <v>3</v>
      </c>
      <c r="K635" t="s">
        <v>987</v>
      </c>
      <c r="L635">
        <v>1301</v>
      </c>
      <c r="N635">
        <v>1003</v>
      </c>
      <c r="O635" t="s">
        <v>486</v>
      </c>
      <c r="P635" t="s">
        <v>486</v>
      </c>
      <c r="Q635">
        <v>1</v>
      </c>
      <c r="X635">
        <v>102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 t="s">
        <v>62</v>
      </c>
      <c r="AG635">
        <v>102</v>
      </c>
      <c r="AH635">
        <v>3</v>
      </c>
      <c r="AI635">
        <v>-1</v>
      </c>
      <c r="AJ635" t="s">
        <v>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">
      <c r="A636">
        <f>ROW(Source!A360)</f>
        <v>360</v>
      </c>
      <c r="B636">
        <v>55930480</v>
      </c>
      <c r="C636">
        <v>55930468</v>
      </c>
      <c r="D636">
        <v>55432092</v>
      </c>
      <c r="E636">
        <v>1081</v>
      </c>
      <c r="F636">
        <v>1</v>
      </c>
      <c r="G636">
        <v>1081</v>
      </c>
      <c r="H636">
        <v>3</v>
      </c>
      <c r="I636" t="s">
        <v>988</v>
      </c>
      <c r="J636" t="s">
        <v>3</v>
      </c>
      <c r="K636" t="s">
        <v>989</v>
      </c>
      <c r="L636">
        <v>1354</v>
      </c>
      <c r="N636">
        <v>1010</v>
      </c>
      <c r="O636" t="s">
        <v>268</v>
      </c>
      <c r="P636" t="s">
        <v>268</v>
      </c>
      <c r="Q636">
        <v>1</v>
      </c>
      <c r="X636">
        <v>18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 t="s">
        <v>62</v>
      </c>
      <c r="AG636">
        <v>18</v>
      </c>
      <c r="AH636">
        <v>3</v>
      </c>
      <c r="AI636">
        <v>-1</v>
      </c>
      <c r="AJ636" t="s">
        <v>3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">
      <c r="A637">
        <f>ROW(Source!A360)</f>
        <v>360</v>
      </c>
      <c r="B637">
        <v>55930481</v>
      </c>
      <c r="C637">
        <v>55930468</v>
      </c>
      <c r="D637">
        <v>55432104</v>
      </c>
      <c r="E637">
        <v>1081</v>
      </c>
      <c r="F637">
        <v>1</v>
      </c>
      <c r="G637">
        <v>1081</v>
      </c>
      <c r="H637">
        <v>3</v>
      </c>
      <c r="I637" t="s">
        <v>990</v>
      </c>
      <c r="J637" t="s">
        <v>3</v>
      </c>
      <c r="K637" t="s">
        <v>991</v>
      </c>
      <c r="L637">
        <v>1356</v>
      </c>
      <c r="N637">
        <v>1010</v>
      </c>
      <c r="O637" t="s">
        <v>399</v>
      </c>
      <c r="P637" t="s">
        <v>399</v>
      </c>
      <c r="Q637">
        <v>1000</v>
      </c>
      <c r="X637">
        <v>1.7999999999999999E-2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62</v>
      </c>
      <c r="AG637">
        <v>1.7999999999999999E-2</v>
      </c>
      <c r="AH637">
        <v>3</v>
      </c>
      <c r="AI637">
        <v>-1</v>
      </c>
      <c r="AJ637" t="s">
        <v>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">
      <c r="A638">
        <f>ROW(Source!A360)</f>
        <v>360</v>
      </c>
      <c r="B638">
        <v>55930482</v>
      </c>
      <c r="C638">
        <v>55930468</v>
      </c>
      <c r="D638">
        <v>55434262</v>
      </c>
      <c r="E638">
        <v>1081</v>
      </c>
      <c r="F638">
        <v>1</v>
      </c>
      <c r="G638">
        <v>1081</v>
      </c>
      <c r="H638">
        <v>3</v>
      </c>
      <c r="I638" t="s">
        <v>992</v>
      </c>
      <c r="J638" t="s">
        <v>3</v>
      </c>
      <c r="K638" t="s">
        <v>993</v>
      </c>
      <c r="L638">
        <v>1354</v>
      </c>
      <c r="N638">
        <v>1010</v>
      </c>
      <c r="O638" t="s">
        <v>268</v>
      </c>
      <c r="P638" t="s">
        <v>268</v>
      </c>
      <c r="Q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62</v>
      </c>
      <c r="AG638">
        <v>0</v>
      </c>
      <c r="AH638">
        <v>3</v>
      </c>
      <c r="AI638">
        <v>-1</v>
      </c>
      <c r="AJ638" t="s">
        <v>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">
      <c r="A639">
        <f>ROW(Source!A363)</f>
        <v>363</v>
      </c>
      <c r="B639">
        <v>55932387</v>
      </c>
      <c r="C639">
        <v>55932386</v>
      </c>
      <c r="D639">
        <v>55424304</v>
      </c>
      <c r="E639">
        <v>1081</v>
      </c>
      <c r="F639">
        <v>1</v>
      </c>
      <c r="G639">
        <v>1081</v>
      </c>
      <c r="H639">
        <v>1</v>
      </c>
      <c r="I639" t="s">
        <v>651</v>
      </c>
      <c r="J639" t="s">
        <v>3</v>
      </c>
      <c r="K639" t="s">
        <v>652</v>
      </c>
      <c r="L639">
        <v>1191</v>
      </c>
      <c r="N639">
        <v>1013</v>
      </c>
      <c r="O639" t="s">
        <v>653</v>
      </c>
      <c r="P639" t="s">
        <v>653</v>
      </c>
      <c r="Q639">
        <v>1</v>
      </c>
      <c r="X639">
        <v>5.39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1</v>
      </c>
      <c r="AF639" t="s">
        <v>63</v>
      </c>
      <c r="AG639">
        <v>6.4679999999999991</v>
      </c>
      <c r="AH639">
        <v>2</v>
      </c>
      <c r="AI639">
        <v>55932387</v>
      </c>
      <c r="AJ639">
        <v>545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">
      <c r="A640">
        <f>ROW(Source!A363)</f>
        <v>363</v>
      </c>
      <c r="B640">
        <v>55932388</v>
      </c>
      <c r="C640">
        <v>55932386</v>
      </c>
      <c r="D640">
        <v>55490209</v>
      </c>
      <c r="E640">
        <v>1</v>
      </c>
      <c r="F640">
        <v>1</v>
      </c>
      <c r="G640">
        <v>1081</v>
      </c>
      <c r="H640">
        <v>2</v>
      </c>
      <c r="I640" t="s">
        <v>694</v>
      </c>
      <c r="J640" t="s">
        <v>695</v>
      </c>
      <c r="K640" t="s">
        <v>696</v>
      </c>
      <c r="L640">
        <v>1368</v>
      </c>
      <c r="N640">
        <v>1011</v>
      </c>
      <c r="O640" t="s">
        <v>657</v>
      </c>
      <c r="P640" t="s">
        <v>657</v>
      </c>
      <c r="Q640">
        <v>1</v>
      </c>
      <c r="X640">
        <v>0.02</v>
      </c>
      <c r="Y640">
        <v>0</v>
      </c>
      <c r="Z640">
        <v>83.1</v>
      </c>
      <c r="AA640">
        <v>12.62</v>
      </c>
      <c r="AB640">
        <v>0</v>
      </c>
      <c r="AC640">
        <v>0</v>
      </c>
      <c r="AD640">
        <v>1</v>
      </c>
      <c r="AE640">
        <v>0</v>
      </c>
      <c r="AF640" t="s">
        <v>63</v>
      </c>
      <c r="AG640">
        <v>2.4E-2</v>
      </c>
      <c r="AH640">
        <v>2</v>
      </c>
      <c r="AI640">
        <v>55932388</v>
      </c>
      <c r="AJ640">
        <v>546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">
      <c r="A641">
        <f>ROW(Source!A363)</f>
        <v>363</v>
      </c>
      <c r="B641">
        <v>55932389</v>
      </c>
      <c r="C641">
        <v>55932386</v>
      </c>
      <c r="D641">
        <v>55489443</v>
      </c>
      <c r="E641">
        <v>1</v>
      </c>
      <c r="F641">
        <v>1</v>
      </c>
      <c r="G641">
        <v>1081</v>
      </c>
      <c r="H641">
        <v>2</v>
      </c>
      <c r="I641" t="s">
        <v>899</v>
      </c>
      <c r="J641" t="s">
        <v>900</v>
      </c>
      <c r="K641" t="s">
        <v>901</v>
      </c>
      <c r="L641">
        <v>1368</v>
      </c>
      <c r="N641">
        <v>1011</v>
      </c>
      <c r="O641" t="s">
        <v>657</v>
      </c>
      <c r="P641" t="s">
        <v>657</v>
      </c>
      <c r="Q641">
        <v>1</v>
      </c>
      <c r="X641">
        <v>0.02</v>
      </c>
      <c r="Y641">
        <v>0</v>
      </c>
      <c r="Z641">
        <v>179.17</v>
      </c>
      <c r="AA641">
        <v>16.93</v>
      </c>
      <c r="AB641">
        <v>0</v>
      </c>
      <c r="AC641">
        <v>0</v>
      </c>
      <c r="AD641">
        <v>1</v>
      </c>
      <c r="AE641">
        <v>0</v>
      </c>
      <c r="AF641" t="s">
        <v>63</v>
      </c>
      <c r="AG641">
        <v>2.4E-2</v>
      </c>
      <c r="AH641">
        <v>2</v>
      </c>
      <c r="AI641">
        <v>55932389</v>
      </c>
      <c r="AJ641">
        <v>547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">
      <c r="A642">
        <f>ROW(Source!A363)</f>
        <v>363</v>
      </c>
      <c r="B642">
        <v>55932390</v>
      </c>
      <c r="C642">
        <v>55932386</v>
      </c>
      <c r="D642">
        <v>55460033</v>
      </c>
      <c r="E642">
        <v>1</v>
      </c>
      <c r="F642">
        <v>1</v>
      </c>
      <c r="G642">
        <v>1081</v>
      </c>
      <c r="H642">
        <v>3</v>
      </c>
      <c r="I642" t="s">
        <v>902</v>
      </c>
      <c r="J642" t="s">
        <v>903</v>
      </c>
      <c r="K642" t="s">
        <v>904</v>
      </c>
      <c r="L642">
        <v>1346</v>
      </c>
      <c r="N642">
        <v>1009</v>
      </c>
      <c r="O642" t="s">
        <v>175</v>
      </c>
      <c r="P642" t="s">
        <v>175</v>
      </c>
      <c r="Q642">
        <v>1</v>
      </c>
      <c r="X642">
        <v>0.6</v>
      </c>
      <c r="Y642">
        <v>1.38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 t="s">
        <v>62</v>
      </c>
      <c r="AG642">
        <v>0.6</v>
      </c>
      <c r="AH642">
        <v>2</v>
      </c>
      <c r="AI642">
        <v>55932390</v>
      </c>
      <c r="AJ642">
        <v>548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">
      <c r="A643">
        <f>ROW(Source!A363)</f>
        <v>363</v>
      </c>
      <c r="B643">
        <v>55932391</v>
      </c>
      <c r="C643">
        <v>55932386</v>
      </c>
      <c r="D643">
        <v>55460424</v>
      </c>
      <c r="E643">
        <v>1</v>
      </c>
      <c r="F643">
        <v>1</v>
      </c>
      <c r="G643">
        <v>1081</v>
      </c>
      <c r="H643">
        <v>3</v>
      </c>
      <c r="I643" t="s">
        <v>787</v>
      </c>
      <c r="J643" t="s">
        <v>788</v>
      </c>
      <c r="K643" t="s">
        <v>789</v>
      </c>
      <c r="L643">
        <v>1346</v>
      </c>
      <c r="N643">
        <v>1009</v>
      </c>
      <c r="O643" t="s">
        <v>175</v>
      </c>
      <c r="P643" t="s">
        <v>175</v>
      </c>
      <c r="Q643">
        <v>1</v>
      </c>
      <c r="X643">
        <v>0.16</v>
      </c>
      <c r="Y643">
        <v>159.06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 t="s">
        <v>62</v>
      </c>
      <c r="AG643">
        <v>0.16</v>
      </c>
      <c r="AH643">
        <v>2</v>
      </c>
      <c r="AI643">
        <v>55932391</v>
      </c>
      <c r="AJ643">
        <v>549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">
      <c r="A644">
        <f>ROW(Source!A363)</f>
        <v>363</v>
      </c>
      <c r="B644">
        <v>55932392</v>
      </c>
      <c r="C644">
        <v>55932386</v>
      </c>
      <c r="D644">
        <v>55482506</v>
      </c>
      <c r="E644">
        <v>1</v>
      </c>
      <c r="F644">
        <v>1</v>
      </c>
      <c r="G644">
        <v>1081</v>
      </c>
      <c r="H644">
        <v>3</v>
      </c>
      <c r="I644" t="s">
        <v>905</v>
      </c>
      <c r="J644" t="s">
        <v>906</v>
      </c>
      <c r="K644" t="s">
        <v>907</v>
      </c>
      <c r="L644">
        <v>1355</v>
      </c>
      <c r="N644">
        <v>1010</v>
      </c>
      <c r="O644" t="s">
        <v>60</v>
      </c>
      <c r="P644" t="s">
        <v>60</v>
      </c>
      <c r="Q644">
        <v>100</v>
      </c>
      <c r="X644">
        <v>0.05</v>
      </c>
      <c r="Y644">
        <v>130.15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62</v>
      </c>
      <c r="AG644">
        <v>0.05</v>
      </c>
      <c r="AH644">
        <v>2</v>
      </c>
      <c r="AI644">
        <v>55932392</v>
      </c>
      <c r="AJ644">
        <v>550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">
      <c r="A645">
        <f>ROW(Source!A363)</f>
        <v>363</v>
      </c>
      <c r="B645">
        <v>55932393</v>
      </c>
      <c r="C645">
        <v>55932386</v>
      </c>
      <c r="D645">
        <v>55482517</v>
      </c>
      <c r="E645">
        <v>1</v>
      </c>
      <c r="F645">
        <v>1</v>
      </c>
      <c r="G645">
        <v>1081</v>
      </c>
      <c r="H645">
        <v>3</v>
      </c>
      <c r="I645" t="s">
        <v>908</v>
      </c>
      <c r="J645" t="s">
        <v>909</v>
      </c>
      <c r="K645" t="s">
        <v>910</v>
      </c>
      <c r="L645">
        <v>1356</v>
      </c>
      <c r="N645">
        <v>1010</v>
      </c>
      <c r="O645" t="s">
        <v>399</v>
      </c>
      <c r="P645" t="s">
        <v>399</v>
      </c>
      <c r="Q645">
        <v>1000</v>
      </c>
      <c r="X645">
        <v>1.2200000000000001E-2</v>
      </c>
      <c r="Y645">
        <v>226.86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 t="s">
        <v>62</v>
      </c>
      <c r="AG645">
        <v>1.2200000000000001E-2</v>
      </c>
      <c r="AH645">
        <v>2</v>
      </c>
      <c r="AI645">
        <v>55932393</v>
      </c>
      <c r="AJ645">
        <v>551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">
      <c r="A646">
        <f>ROW(Source!A363)</f>
        <v>363</v>
      </c>
      <c r="B646">
        <v>55932394</v>
      </c>
      <c r="C646">
        <v>55932386</v>
      </c>
      <c r="D646">
        <v>55481842</v>
      </c>
      <c r="E646">
        <v>1</v>
      </c>
      <c r="F646">
        <v>1</v>
      </c>
      <c r="G646">
        <v>1081</v>
      </c>
      <c r="H646">
        <v>3</v>
      </c>
      <c r="I646" t="s">
        <v>911</v>
      </c>
      <c r="J646" t="s">
        <v>912</v>
      </c>
      <c r="K646" t="s">
        <v>913</v>
      </c>
      <c r="L646">
        <v>1354</v>
      </c>
      <c r="N646">
        <v>1010</v>
      </c>
      <c r="O646" t="s">
        <v>268</v>
      </c>
      <c r="P646" t="s">
        <v>268</v>
      </c>
      <c r="Q646">
        <v>1</v>
      </c>
      <c r="X646">
        <v>3.1</v>
      </c>
      <c r="Y646">
        <v>6.94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62</v>
      </c>
      <c r="AG646">
        <v>3.1</v>
      </c>
      <c r="AH646">
        <v>2</v>
      </c>
      <c r="AI646">
        <v>55932394</v>
      </c>
      <c r="AJ646">
        <v>552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">
      <c r="A647">
        <f>ROW(Source!A363)</f>
        <v>363</v>
      </c>
      <c r="B647">
        <v>55932395</v>
      </c>
      <c r="C647">
        <v>55932386</v>
      </c>
      <c r="D647">
        <v>55481850</v>
      </c>
      <c r="E647">
        <v>1</v>
      </c>
      <c r="F647">
        <v>1</v>
      </c>
      <c r="G647">
        <v>1081</v>
      </c>
      <c r="H647">
        <v>3</v>
      </c>
      <c r="I647" t="s">
        <v>914</v>
      </c>
      <c r="J647" t="s">
        <v>915</v>
      </c>
      <c r="K647" t="s">
        <v>916</v>
      </c>
      <c r="L647">
        <v>1356</v>
      </c>
      <c r="N647">
        <v>1010</v>
      </c>
      <c r="O647" t="s">
        <v>399</v>
      </c>
      <c r="P647" t="s">
        <v>399</v>
      </c>
      <c r="Q647">
        <v>1000</v>
      </c>
      <c r="X647">
        <v>8.0000000000000002E-3</v>
      </c>
      <c r="Y647">
        <v>614.09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 t="s">
        <v>62</v>
      </c>
      <c r="AG647">
        <v>8.0000000000000002E-3</v>
      </c>
      <c r="AH647">
        <v>2</v>
      </c>
      <c r="AI647">
        <v>55932395</v>
      </c>
      <c r="AJ647">
        <v>553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">
      <c r="A648">
        <f>ROW(Source!A363)</f>
        <v>363</v>
      </c>
      <c r="B648">
        <v>55932396</v>
      </c>
      <c r="C648">
        <v>55932386</v>
      </c>
      <c r="D648">
        <v>55434508</v>
      </c>
      <c r="E648">
        <v>1081</v>
      </c>
      <c r="F648">
        <v>1</v>
      </c>
      <c r="G648">
        <v>1081</v>
      </c>
      <c r="H648">
        <v>3</v>
      </c>
      <c r="I648" t="s">
        <v>994</v>
      </c>
      <c r="J648" t="s">
        <v>3</v>
      </c>
      <c r="K648" t="s">
        <v>995</v>
      </c>
      <c r="L648">
        <v>1303</v>
      </c>
      <c r="N648">
        <v>1003</v>
      </c>
      <c r="O648" t="s">
        <v>985</v>
      </c>
      <c r="P648" t="s">
        <v>985</v>
      </c>
      <c r="Q648">
        <v>1000</v>
      </c>
      <c r="X648">
        <v>0.10299999999999999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62</v>
      </c>
      <c r="AG648">
        <v>0.10299999999999999</v>
      </c>
      <c r="AH648">
        <v>3</v>
      </c>
      <c r="AI648">
        <v>-1</v>
      </c>
      <c r="AJ648" t="s">
        <v>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">
      <c r="A649">
        <f>ROW(Source!A364)</f>
        <v>364</v>
      </c>
      <c r="B649">
        <v>55932387</v>
      </c>
      <c r="C649">
        <v>55932386</v>
      </c>
      <c r="D649">
        <v>55424304</v>
      </c>
      <c r="E649">
        <v>1081</v>
      </c>
      <c r="F649">
        <v>1</v>
      </c>
      <c r="G649">
        <v>1081</v>
      </c>
      <c r="H649">
        <v>1</v>
      </c>
      <c r="I649" t="s">
        <v>651</v>
      </c>
      <c r="J649" t="s">
        <v>3</v>
      </c>
      <c r="K649" t="s">
        <v>652</v>
      </c>
      <c r="L649">
        <v>1191</v>
      </c>
      <c r="N649">
        <v>1013</v>
      </c>
      <c r="O649" t="s">
        <v>653</v>
      </c>
      <c r="P649" t="s">
        <v>653</v>
      </c>
      <c r="Q649">
        <v>1</v>
      </c>
      <c r="X649">
        <v>5.39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1</v>
      </c>
      <c r="AF649" t="s">
        <v>63</v>
      </c>
      <c r="AG649">
        <v>6.4679999999999991</v>
      </c>
      <c r="AH649">
        <v>2</v>
      </c>
      <c r="AI649">
        <v>55932387</v>
      </c>
      <c r="AJ649">
        <v>555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">
      <c r="A650">
        <f>ROW(Source!A364)</f>
        <v>364</v>
      </c>
      <c r="B650">
        <v>55932388</v>
      </c>
      <c r="C650">
        <v>55932386</v>
      </c>
      <c r="D650">
        <v>55490209</v>
      </c>
      <c r="E650">
        <v>1</v>
      </c>
      <c r="F650">
        <v>1</v>
      </c>
      <c r="G650">
        <v>1081</v>
      </c>
      <c r="H650">
        <v>2</v>
      </c>
      <c r="I650" t="s">
        <v>694</v>
      </c>
      <c r="J650" t="s">
        <v>695</v>
      </c>
      <c r="K650" t="s">
        <v>696</v>
      </c>
      <c r="L650">
        <v>1368</v>
      </c>
      <c r="N650">
        <v>1011</v>
      </c>
      <c r="O650" t="s">
        <v>657</v>
      </c>
      <c r="P650" t="s">
        <v>657</v>
      </c>
      <c r="Q650">
        <v>1</v>
      </c>
      <c r="X650">
        <v>0.02</v>
      </c>
      <c r="Y650">
        <v>0</v>
      </c>
      <c r="Z650">
        <v>83.1</v>
      </c>
      <c r="AA650">
        <v>12.62</v>
      </c>
      <c r="AB650">
        <v>0</v>
      </c>
      <c r="AC650">
        <v>0</v>
      </c>
      <c r="AD650">
        <v>1</v>
      </c>
      <c r="AE650">
        <v>0</v>
      </c>
      <c r="AF650" t="s">
        <v>63</v>
      </c>
      <c r="AG650">
        <v>2.4E-2</v>
      </c>
      <c r="AH650">
        <v>2</v>
      </c>
      <c r="AI650">
        <v>55932388</v>
      </c>
      <c r="AJ650">
        <v>556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">
      <c r="A651">
        <f>ROW(Source!A364)</f>
        <v>364</v>
      </c>
      <c r="B651">
        <v>55932389</v>
      </c>
      <c r="C651">
        <v>55932386</v>
      </c>
      <c r="D651">
        <v>55489443</v>
      </c>
      <c r="E651">
        <v>1</v>
      </c>
      <c r="F651">
        <v>1</v>
      </c>
      <c r="G651">
        <v>1081</v>
      </c>
      <c r="H651">
        <v>2</v>
      </c>
      <c r="I651" t="s">
        <v>899</v>
      </c>
      <c r="J651" t="s">
        <v>900</v>
      </c>
      <c r="K651" t="s">
        <v>901</v>
      </c>
      <c r="L651">
        <v>1368</v>
      </c>
      <c r="N651">
        <v>1011</v>
      </c>
      <c r="O651" t="s">
        <v>657</v>
      </c>
      <c r="P651" t="s">
        <v>657</v>
      </c>
      <c r="Q651">
        <v>1</v>
      </c>
      <c r="X651">
        <v>0.02</v>
      </c>
      <c r="Y651">
        <v>0</v>
      </c>
      <c r="Z651">
        <v>179.17</v>
      </c>
      <c r="AA651">
        <v>16.93</v>
      </c>
      <c r="AB651">
        <v>0</v>
      </c>
      <c r="AC651">
        <v>0</v>
      </c>
      <c r="AD651">
        <v>1</v>
      </c>
      <c r="AE651">
        <v>0</v>
      </c>
      <c r="AF651" t="s">
        <v>63</v>
      </c>
      <c r="AG651">
        <v>2.4E-2</v>
      </c>
      <c r="AH651">
        <v>2</v>
      </c>
      <c r="AI651">
        <v>55932389</v>
      </c>
      <c r="AJ651">
        <v>557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">
      <c r="A652">
        <f>ROW(Source!A364)</f>
        <v>364</v>
      </c>
      <c r="B652">
        <v>55932390</v>
      </c>
      <c r="C652">
        <v>55932386</v>
      </c>
      <c r="D652">
        <v>55460033</v>
      </c>
      <c r="E652">
        <v>1</v>
      </c>
      <c r="F652">
        <v>1</v>
      </c>
      <c r="G652">
        <v>1081</v>
      </c>
      <c r="H652">
        <v>3</v>
      </c>
      <c r="I652" t="s">
        <v>902</v>
      </c>
      <c r="J652" t="s">
        <v>903</v>
      </c>
      <c r="K652" t="s">
        <v>904</v>
      </c>
      <c r="L652">
        <v>1346</v>
      </c>
      <c r="N652">
        <v>1009</v>
      </c>
      <c r="O652" t="s">
        <v>175</v>
      </c>
      <c r="P652" t="s">
        <v>175</v>
      </c>
      <c r="Q652">
        <v>1</v>
      </c>
      <c r="X652">
        <v>0.6</v>
      </c>
      <c r="Y652">
        <v>1.38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 t="s">
        <v>62</v>
      </c>
      <c r="AG652">
        <v>0.6</v>
      </c>
      <c r="AH652">
        <v>2</v>
      </c>
      <c r="AI652">
        <v>55932390</v>
      </c>
      <c r="AJ652">
        <v>558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">
      <c r="A653">
        <f>ROW(Source!A364)</f>
        <v>364</v>
      </c>
      <c r="B653">
        <v>55932391</v>
      </c>
      <c r="C653">
        <v>55932386</v>
      </c>
      <c r="D653">
        <v>55460424</v>
      </c>
      <c r="E653">
        <v>1</v>
      </c>
      <c r="F653">
        <v>1</v>
      </c>
      <c r="G653">
        <v>1081</v>
      </c>
      <c r="H653">
        <v>3</v>
      </c>
      <c r="I653" t="s">
        <v>787</v>
      </c>
      <c r="J653" t="s">
        <v>788</v>
      </c>
      <c r="K653" t="s">
        <v>789</v>
      </c>
      <c r="L653">
        <v>1346</v>
      </c>
      <c r="N653">
        <v>1009</v>
      </c>
      <c r="O653" t="s">
        <v>175</v>
      </c>
      <c r="P653" t="s">
        <v>175</v>
      </c>
      <c r="Q653">
        <v>1</v>
      </c>
      <c r="X653">
        <v>0.16</v>
      </c>
      <c r="Y653">
        <v>159.06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 t="s">
        <v>62</v>
      </c>
      <c r="AG653">
        <v>0.16</v>
      </c>
      <c r="AH653">
        <v>2</v>
      </c>
      <c r="AI653">
        <v>55932391</v>
      </c>
      <c r="AJ653">
        <v>559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">
      <c r="A654">
        <f>ROW(Source!A364)</f>
        <v>364</v>
      </c>
      <c r="B654">
        <v>55932392</v>
      </c>
      <c r="C654">
        <v>55932386</v>
      </c>
      <c r="D654">
        <v>55482506</v>
      </c>
      <c r="E654">
        <v>1</v>
      </c>
      <c r="F654">
        <v>1</v>
      </c>
      <c r="G654">
        <v>1081</v>
      </c>
      <c r="H654">
        <v>3</v>
      </c>
      <c r="I654" t="s">
        <v>905</v>
      </c>
      <c r="J654" t="s">
        <v>906</v>
      </c>
      <c r="K654" t="s">
        <v>907</v>
      </c>
      <c r="L654">
        <v>1355</v>
      </c>
      <c r="N654">
        <v>1010</v>
      </c>
      <c r="O654" t="s">
        <v>60</v>
      </c>
      <c r="P654" t="s">
        <v>60</v>
      </c>
      <c r="Q654">
        <v>100</v>
      </c>
      <c r="X654">
        <v>0.05</v>
      </c>
      <c r="Y654">
        <v>130.15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 t="s">
        <v>62</v>
      </c>
      <c r="AG654">
        <v>0.05</v>
      </c>
      <c r="AH654">
        <v>2</v>
      </c>
      <c r="AI654">
        <v>55932392</v>
      </c>
      <c r="AJ654">
        <v>560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">
      <c r="A655">
        <f>ROW(Source!A364)</f>
        <v>364</v>
      </c>
      <c r="B655">
        <v>55932393</v>
      </c>
      <c r="C655">
        <v>55932386</v>
      </c>
      <c r="D655">
        <v>55482517</v>
      </c>
      <c r="E655">
        <v>1</v>
      </c>
      <c r="F655">
        <v>1</v>
      </c>
      <c r="G655">
        <v>1081</v>
      </c>
      <c r="H655">
        <v>3</v>
      </c>
      <c r="I655" t="s">
        <v>908</v>
      </c>
      <c r="J655" t="s">
        <v>909</v>
      </c>
      <c r="K655" t="s">
        <v>910</v>
      </c>
      <c r="L655">
        <v>1356</v>
      </c>
      <c r="N655">
        <v>1010</v>
      </c>
      <c r="O655" t="s">
        <v>399</v>
      </c>
      <c r="P655" t="s">
        <v>399</v>
      </c>
      <c r="Q655">
        <v>1000</v>
      </c>
      <c r="X655">
        <v>1.2200000000000001E-2</v>
      </c>
      <c r="Y655">
        <v>226.86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 t="s">
        <v>62</v>
      </c>
      <c r="AG655">
        <v>1.2200000000000001E-2</v>
      </c>
      <c r="AH655">
        <v>2</v>
      </c>
      <c r="AI655">
        <v>55932393</v>
      </c>
      <c r="AJ655">
        <v>561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">
      <c r="A656">
        <f>ROW(Source!A364)</f>
        <v>364</v>
      </c>
      <c r="B656">
        <v>55932394</v>
      </c>
      <c r="C656">
        <v>55932386</v>
      </c>
      <c r="D656">
        <v>55481842</v>
      </c>
      <c r="E656">
        <v>1</v>
      </c>
      <c r="F656">
        <v>1</v>
      </c>
      <c r="G656">
        <v>1081</v>
      </c>
      <c r="H656">
        <v>3</v>
      </c>
      <c r="I656" t="s">
        <v>911</v>
      </c>
      <c r="J656" t="s">
        <v>912</v>
      </c>
      <c r="K656" t="s">
        <v>913</v>
      </c>
      <c r="L656">
        <v>1354</v>
      </c>
      <c r="N656">
        <v>1010</v>
      </c>
      <c r="O656" t="s">
        <v>268</v>
      </c>
      <c r="P656" t="s">
        <v>268</v>
      </c>
      <c r="Q656">
        <v>1</v>
      </c>
      <c r="X656">
        <v>3.1</v>
      </c>
      <c r="Y656">
        <v>6.94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 t="s">
        <v>62</v>
      </c>
      <c r="AG656">
        <v>3.1</v>
      </c>
      <c r="AH656">
        <v>2</v>
      </c>
      <c r="AI656">
        <v>55932394</v>
      </c>
      <c r="AJ656">
        <v>562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">
      <c r="A657">
        <f>ROW(Source!A364)</f>
        <v>364</v>
      </c>
      <c r="B657">
        <v>55932395</v>
      </c>
      <c r="C657">
        <v>55932386</v>
      </c>
      <c r="D657">
        <v>55481850</v>
      </c>
      <c r="E657">
        <v>1</v>
      </c>
      <c r="F657">
        <v>1</v>
      </c>
      <c r="G657">
        <v>1081</v>
      </c>
      <c r="H657">
        <v>3</v>
      </c>
      <c r="I657" t="s">
        <v>914</v>
      </c>
      <c r="J657" t="s">
        <v>915</v>
      </c>
      <c r="K657" t="s">
        <v>916</v>
      </c>
      <c r="L657">
        <v>1356</v>
      </c>
      <c r="N657">
        <v>1010</v>
      </c>
      <c r="O657" t="s">
        <v>399</v>
      </c>
      <c r="P657" t="s">
        <v>399</v>
      </c>
      <c r="Q657">
        <v>1000</v>
      </c>
      <c r="X657">
        <v>8.0000000000000002E-3</v>
      </c>
      <c r="Y657">
        <v>614.09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 t="s">
        <v>62</v>
      </c>
      <c r="AG657">
        <v>8.0000000000000002E-3</v>
      </c>
      <c r="AH657">
        <v>2</v>
      </c>
      <c r="AI657">
        <v>55932395</v>
      </c>
      <c r="AJ657">
        <v>563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">
      <c r="A658">
        <f>ROW(Source!A364)</f>
        <v>364</v>
      </c>
      <c r="B658">
        <v>55932396</v>
      </c>
      <c r="C658">
        <v>55932386</v>
      </c>
      <c r="D658">
        <v>55434508</v>
      </c>
      <c r="E658">
        <v>1081</v>
      </c>
      <c r="F658">
        <v>1</v>
      </c>
      <c r="G658">
        <v>1081</v>
      </c>
      <c r="H658">
        <v>3</v>
      </c>
      <c r="I658" t="s">
        <v>994</v>
      </c>
      <c r="J658" t="s">
        <v>3</v>
      </c>
      <c r="K658" t="s">
        <v>995</v>
      </c>
      <c r="L658">
        <v>1303</v>
      </c>
      <c r="N658">
        <v>1003</v>
      </c>
      <c r="O658" t="s">
        <v>985</v>
      </c>
      <c r="P658" t="s">
        <v>985</v>
      </c>
      <c r="Q658">
        <v>1000</v>
      </c>
      <c r="X658">
        <v>0.10299999999999999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62</v>
      </c>
      <c r="AG658">
        <v>0.10299999999999999</v>
      </c>
      <c r="AH658">
        <v>3</v>
      </c>
      <c r="AI658">
        <v>-1</v>
      </c>
      <c r="AJ658" t="s">
        <v>3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">
      <c r="A659">
        <f>ROW(Source!A367)</f>
        <v>367</v>
      </c>
      <c r="B659">
        <v>55932399</v>
      </c>
      <c r="C659">
        <v>55932398</v>
      </c>
      <c r="D659">
        <v>55424304</v>
      </c>
      <c r="E659">
        <v>1081</v>
      </c>
      <c r="F659">
        <v>1</v>
      </c>
      <c r="G659">
        <v>1081</v>
      </c>
      <c r="H659">
        <v>1</v>
      </c>
      <c r="I659" t="s">
        <v>651</v>
      </c>
      <c r="J659" t="s">
        <v>3</v>
      </c>
      <c r="K659" t="s">
        <v>652</v>
      </c>
      <c r="L659">
        <v>1191</v>
      </c>
      <c r="N659">
        <v>1013</v>
      </c>
      <c r="O659" t="s">
        <v>653</v>
      </c>
      <c r="P659" t="s">
        <v>653</v>
      </c>
      <c r="Q659">
        <v>1</v>
      </c>
      <c r="X659">
        <v>5.29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1</v>
      </c>
      <c r="AF659" t="s">
        <v>63</v>
      </c>
      <c r="AG659">
        <v>6.3479999999999999</v>
      </c>
      <c r="AH659">
        <v>2</v>
      </c>
      <c r="AI659">
        <v>55932399</v>
      </c>
      <c r="AJ659">
        <v>565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">
      <c r="A660">
        <f>ROW(Source!A367)</f>
        <v>367</v>
      </c>
      <c r="B660">
        <v>55932400</v>
      </c>
      <c r="C660">
        <v>55932398</v>
      </c>
      <c r="D660">
        <v>55490209</v>
      </c>
      <c r="E660">
        <v>1</v>
      </c>
      <c r="F660">
        <v>1</v>
      </c>
      <c r="G660">
        <v>1081</v>
      </c>
      <c r="H660">
        <v>2</v>
      </c>
      <c r="I660" t="s">
        <v>694</v>
      </c>
      <c r="J660" t="s">
        <v>695</v>
      </c>
      <c r="K660" t="s">
        <v>696</v>
      </c>
      <c r="L660">
        <v>1368</v>
      </c>
      <c r="N660">
        <v>1011</v>
      </c>
      <c r="O660" t="s">
        <v>657</v>
      </c>
      <c r="P660" t="s">
        <v>657</v>
      </c>
      <c r="Q660">
        <v>1</v>
      </c>
      <c r="X660">
        <v>0.01</v>
      </c>
      <c r="Y660">
        <v>0</v>
      </c>
      <c r="Z660">
        <v>83.1</v>
      </c>
      <c r="AA660">
        <v>12.62</v>
      </c>
      <c r="AB660">
        <v>0</v>
      </c>
      <c r="AC660">
        <v>0</v>
      </c>
      <c r="AD660">
        <v>1</v>
      </c>
      <c r="AE660">
        <v>0</v>
      </c>
      <c r="AF660" t="s">
        <v>63</v>
      </c>
      <c r="AG660">
        <v>1.2E-2</v>
      </c>
      <c r="AH660">
        <v>2</v>
      </c>
      <c r="AI660">
        <v>55932400</v>
      </c>
      <c r="AJ660">
        <v>566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">
      <c r="A661">
        <f>ROW(Source!A367)</f>
        <v>367</v>
      </c>
      <c r="B661">
        <v>55932401</v>
      </c>
      <c r="C661">
        <v>55932398</v>
      </c>
      <c r="D661">
        <v>55489443</v>
      </c>
      <c r="E661">
        <v>1</v>
      </c>
      <c r="F661">
        <v>1</v>
      </c>
      <c r="G661">
        <v>1081</v>
      </c>
      <c r="H661">
        <v>2</v>
      </c>
      <c r="I661" t="s">
        <v>899</v>
      </c>
      <c r="J661" t="s">
        <v>900</v>
      </c>
      <c r="K661" t="s">
        <v>901</v>
      </c>
      <c r="L661">
        <v>1368</v>
      </c>
      <c r="N661">
        <v>1011</v>
      </c>
      <c r="O661" t="s">
        <v>657</v>
      </c>
      <c r="P661" t="s">
        <v>657</v>
      </c>
      <c r="Q661">
        <v>1</v>
      </c>
      <c r="X661">
        <v>0.01</v>
      </c>
      <c r="Y661">
        <v>0</v>
      </c>
      <c r="Z661">
        <v>179.17</v>
      </c>
      <c r="AA661">
        <v>16.93</v>
      </c>
      <c r="AB661">
        <v>0</v>
      </c>
      <c r="AC661">
        <v>0</v>
      </c>
      <c r="AD661">
        <v>1</v>
      </c>
      <c r="AE661">
        <v>0</v>
      </c>
      <c r="AF661" t="s">
        <v>63</v>
      </c>
      <c r="AG661">
        <v>1.2E-2</v>
      </c>
      <c r="AH661">
        <v>2</v>
      </c>
      <c r="AI661">
        <v>55932401</v>
      </c>
      <c r="AJ661">
        <v>567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">
      <c r="A662">
        <f>ROW(Source!A367)</f>
        <v>367</v>
      </c>
      <c r="B662">
        <v>55932402</v>
      </c>
      <c r="C662">
        <v>55932398</v>
      </c>
      <c r="D662">
        <v>55482159</v>
      </c>
      <c r="E662">
        <v>1</v>
      </c>
      <c r="F662">
        <v>1</v>
      </c>
      <c r="G662">
        <v>1081</v>
      </c>
      <c r="H662">
        <v>3</v>
      </c>
      <c r="I662" t="s">
        <v>918</v>
      </c>
      <c r="J662" t="s">
        <v>919</v>
      </c>
      <c r="K662" t="s">
        <v>920</v>
      </c>
      <c r="L662">
        <v>1355</v>
      </c>
      <c r="N662">
        <v>1010</v>
      </c>
      <c r="O662" t="s">
        <v>60</v>
      </c>
      <c r="P662" t="s">
        <v>60</v>
      </c>
      <c r="Q662">
        <v>100</v>
      </c>
      <c r="X662">
        <v>2.1093999999999999</v>
      </c>
      <c r="Y662">
        <v>59.47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 t="s">
        <v>62</v>
      </c>
      <c r="AG662">
        <v>2.1093999999999999</v>
      </c>
      <c r="AH662">
        <v>2</v>
      </c>
      <c r="AI662">
        <v>55932402</v>
      </c>
      <c r="AJ662">
        <v>568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">
      <c r="A663">
        <f>ROW(Source!A367)</f>
        <v>367</v>
      </c>
      <c r="B663">
        <v>55932403</v>
      </c>
      <c r="C663">
        <v>55932398</v>
      </c>
      <c r="D663">
        <v>55482204</v>
      </c>
      <c r="E663">
        <v>1</v>
      </c>
      <c r="F663">
        <v>1</v>
      </c>
      <c r="G663">
        <v>1081</v>
      </c>
      <c r="H663">
        <v>3</v>
      </c>
      <c r="I663" t="s">
        <v>921</v>
      </c>
      <c r="J663" t="s">
        <v>922</v>
      </c>
      <c r="K663" t="s">
        <v>923</v>
      </c>
      <c r="L663">
        <v>1356</v>
      </c>
      <c r="N663">
        <v>1010</v>
      </c>
      <c r="O663" t="s">
        <v>399</v>
      </c>
      <c r="P663" t="s">
        <v>399</v>
      </c>
      <c r="Q663">
        <v>1000</v>
      </c>
      <c r="X663">
        <v>6.8999999999999999E-3</v>
      </c>
      <c r="Y663">
        <v>56.16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 t="s">
        <v>62</v>
      </c>
      <c r="AG663">
        <v>6.8999999999999999E-3</v>
      </c>
      <c r="AH663">
        <v>2</v>
      </c>
      <c r="AI663">
        <v>55932403</v>
      </c>
      <c r="AJ663">
        <v>569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">
      <c r="A664">
        <f>ROW(Source!A367)</f>
        <v>367</v>
      </c>
      <c r="B664">
        <v>55932404</v>
      </c>
      <c r="C664">
        <v>55932398</v>
      </c>
      <c r="D664">
        <v>55434505</v>
      </c>
      <c r="E664">
        <v>1081</v>
      </c>
      <c r="F664">
        <v>1</v>
      </c>
      <c r="G664">
        <v>1081</v>
      </c>
      <c r="H664">
        <v>3</v>
      </c>
      <c r="I664" t="s">
        <v>994</v>
      </c>
      <c r="J664" t="s">
        <v>3</v>
      </c>
      <c r="K664" t="s">
        <v>996</v>
      </c>
      <c r="L664">
        <v>1303</v>
      </c>
      <c r="N664">
        <v>1003</v>
      </c>
      <c r="O664" t="s">
        <v>985</v>
      </c>
      <c r="P664" t="s">
        <v>985</v>
      </c>
      <c r="Q664">
        <v>1000</v>
      </c>
      <c r="X664">
        <v>0.10199999999999999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t="s">
        <v>62</v>
      </c>
      <c r="AG664">
        <v>0.10199999999999999</v>
      </c>
      <c r="AH664">
        <v>3</v>
      </c>
      <c r="AI664">
        <v>-1</v>
      </c>
      <c r="AJ664" t="s">
        <v>3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">
      <c r="A665">
        <f>ROW(Source!A368)</f>
        <v>368</v>
      </c>
      <c r="B665">
        <v>55932399</v>
      </c>
      <c r="C665">
        <v>55932398</v>
      </c>
      <c r="D665">
        <v>55424304</v>
      </c>
      <c r="E665">
        <v>1081</v>
      </c>
      <c r="F665">
        <v>1</v>
      </c>
      <c r="G665">
        <v>1081</v>
      </c>
      <c r="H665">
        <v>1</v>
      </c>
      <c r="I665" t="s">
        <v>651</v>
      </c>
      <c r="J665" t="s">
        <v>3</v>
      </c>
      <c r="K665" t="s">
        <v>652</v>
      </c>
      <c r="L665">
        <v>1191</v>
      </c>
      <c r="N665">
        <v>1013</v>
      </c>
      <c r="O665" t="s">
        <v>653</v>
      </c>
      <c r="P665" t="s">
        <v>653</v>
      </c>
      <c r="Q665">
        <v>1</v>
      </c>
      <c r="X665">
        <v>5.29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1</v>
      </c>
      <c r="AF665" t="s">
        <v>63</v>
      </c>
      <c r="AG665">
        <v>6.3479999999999999</v>
      </c>
      <c r="AH665">
        <v>2</v>
      </c>
      <c r="AI665">
        <v>55932399</v>
      </c>
      <c r="AJ665">
        <v>571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">
      <c r="A666">
        <f>ROW(Source!A368)</f>
        <v>368</v>
      </c>
      <c r="B666">
        <v>55932400</v>
      </c>
      <c r="C666">
        <v>55932398</v>
      </c>
      <c r="D666">
        <v>55490209</v>
      </c>
      <c r="E666">
        <v>1</v>
      </c>
      <c r="F666">
        <v>1</v>
      </c>
      <c r="G666">
        <v>1081</v>
      </c>
      <c r="H666">
        <v>2</v>
      </c>
      <c r="I666" t="s">
        <v>694</v>
      </c>
      <c r="J666" t="s">
        <v>695</v>
      </c>
      <c r="K666" t="s">
        <v>696</v>
      </c>
      <c r="L666">
        <v>1368</v>
      </c>
      <c r="N666">
        <v>1011</v>
      </c>
      <c r="O666" t="s">
        <v>657</v>
      </c>
      <c r="P666" t="s">
        <v>657</v>
      </c>
      <c r="Q666">
        <v>1</v>
      </c>
      <c r="X666">
        <v>0.01</v>
      </c>
      <c r="Y666">
        <v>0</v>
      </c>
      <c r="Z666">
        <v>83.1</v>
      </c>
      <c r="AA666">
        <v>12.62</v>
      </c>
      <c r="AB666">
        <v>0</v>
      </c>
      <c r="AC666">
        <v>0</v>
      </c>
      <c r="AD666">
        <v>1</v>
      </c>
      <c r="AE666">
        <v>0</v>
      </c>
      <c r="AF666" t="s">
        <v>63</v>
      </c>
      <c r="AG666">
        <v>1.2E-2</v>
      </c>
      <c r="AH666">
        <v>2</v>
      </c>
      <c r="AI666">
        <v>55932400</v>
      </c>
      <c r="AJ666">
        <v>572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">
      <c r="A667">
        <f>ROW(Source!A368)</f>
        <v>368</v>
      </c>
      <c r="B667">
        <v>55932401</v>
      </c>
      <c r="C667">
        <v>55932398</v>
      </c>
      <c r="D667">
        <v>55489443</v>
      </c>
      <c r="E667">
        <v>1</v>
      </c>
      <c r="F667">
        <v>1</v>
      </c>
      <c r="G667">
        <v>1081</v>
      </c>
      <c r="H667">
        <v>2</v>
      </c>
      <c r="I667" t="s">
        <v>899</v>
      </c>
      <c r="J667" t="s">
        <v>900</v>
      </c>
      <c r="K667" t="s">
        <v>901</v>
      </c>
      <c r="L667">
        <v>1368</v>
      </c>
      <c r="N667">
        <v>1011</v>
      </c>
      <c r="O667" t="s">
        <v>657</v>
      </c>
      <c r="P667" t="s">
        <v>657</v>
      </c>
      <c r="Q667">
        <v>1</v>
      </c>
      <c r="X667">
        <v>0.01</v>
      </c>
      <c r="Y667">
        <v>0</v>
      </c>
      <c r="Z667">
        <v>179.17</v>
      </c>
      <c r="AA667">
        <v>16.93</v>
      </c>
      <c r="AB667">
        <v>0</v>
      </c>
      <c r="AC667">
        <v>0</v>
      </c>
      <c r="AD667">
        <v>1</v>
      </c>
      <c r="AE667">
        <v>0</v>
      </c>
      <c r="AF667" t="s">
        <v>63</v>
      </c>
      <c r="AG667">
        <v>1.2E-2</v>
      </c>
      <c r="AH667">
        <v>2</v>
      </c>
      <c r="AI667">
        <v>55932401</v>
      </c>
      <c r="AJ667">
        <v>573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">
      <c r="A668">
        <f>ROW(Source!A368)</f>
        <v>368</v>
      </c>
      <c r="B668">
        <v>55932402</v>
      </c>
      <c r="C668">
        <v>55932398</v>
      </c>
      <c r="D668">
        <v>55482159</v>
      </c>
      <c r="E668">
        <v>1</v>
      </c>
      <c r="F668">
        <v>1</v>
      </c>
      <c r="G668">
        <v>1081</v>
      </c>
      <c r="H668">
        <v>3</v>
      </c>
      <c r="I668" t="s">
        <v>918</v>
      </c>
      <c r="J668" t="s">
        <v>919</v>
      </c>
      <c r="K668" t="s">
        <v>920</v>
      </c>
      <c r="L668">
        <v>1355</v>
      </c>
      <c r="N668">
        <v>1010</v>
      </c>
      <c r="O668" t="s">
        <v>60</v>
      </c>
      <c r="P668" t="s">
        <v>60</v>
      </c>
      <c r="Q668">
        <v>100</v>
      </c>
      <c r="X668">
        <v>2.1093999999999999</v>
      </c>
      <c r="Y668">
        <v>59.47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0</v>
      </c>
      <c r="AF668" t="s">
        <v>62</v>
      </c>
      <c r="AG668">
        <v>2.1093999999999999</v>
      </c>
      <c r="AH668">
        <v>2</v>
      </c>
      <c r="AI668">
        <v>55932402</v>
      </c>
      <c r="AJ668">
        <v>574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">
      <c r="A669">
        <f>ROW(Source!A368)</f>
        <v>368</v>
      </c>
      <c r="B669">
        <v>55932403</v>
      </c>
      <c r="C669">
        <v>55932398</v>
      </c>
      <c r="D669">
        <v>55482204</v>
      </c>
      <c r="E669">
        <v>1</v>
      </c>
      <c r="F669">
        <v>1</v>
      </c>
      <c r="G669">
        <v>1081</v>
      </c>
      <c r="H669">
        <v>3</v>
      </c>
      <c r="I669" t="s">
        <v>921</v>
      </c>
      <c r="J669" t="s">
        <v>922</v>
      </c>
      <c r="K669" t="s">
        <v>923</v>
      </c>
      <c r="L669">
        <v>1356</v>
      </c>
      <c r="N669">
        <v>1010</v>
      </c>
      <c r="O669" t="s">
        <v>399</v>
      </c>
      <c r="P669" t="s">
        <v>399</v>
      </c>
      <c r="Q669">
        <v>1000</v>
      </c>
      <c r="X669">
        <v>6.8999999999999999E-3</v>
      </c>
      <c r="Y669">
        <v>56.16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 t="s">
        <v>62</v>
      </c>
      <c r="AG669">
        <v>6.8999999999999999E-3</v>
      </c>
      <c r="AH669">
        <v>2</v>
      </c>
      <c r="AI669">
        <v>55932403</v>
      </c>
      <c r="AJ669">
        <v>575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">
      <c r="A670">
        <f>ROW(Source!A368)</f>
        <v>368</v>
      </c>
      <c r="B670">
        <v>55932404</v>
      </c>
      <c r="C670">
        <v>55932398</v>
      </c>
      <c r="D670">
        <v>55434505</v>
      </c>
      <c r="E670">
        <v>1081</v>
      </c>
      <c r="F670">
        <v>1</v>
      </c>
      <c r="G670">
        <v>1081</v>
      </c>
      <c r="H670">
        <v>3</v>
      </c>
      <c r="I670" t="s">
        <v>994</v>
      </c>
      <c r="J670" t="s">
        <v>3</v>
      </c>
      <c r="K670" t="s">
        <v>996</v>
      </c>
      <c r="L670">
        <v>1303</v>
      </c>
      <c r="N670">
        <v>1003</v>
      </c>
      <c r="O670" t="s">
        <v>985</v>
      </c>
      <c r="P670" t="s">
        <v>985</v>
      </c>
      <c r="Q670">
        <v>1000</v>
      </c>
      <c r="X670">
        <v>0.10199999999999999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62</v>
      </c>
      <c r="AG670">
        <v>0.10199999999999999</v>
      </c>
      <c r="AH670">
        <v>3</v>
      </c>
      <c r="AI670">
        <v>-1</v>
      </c>
      <c r="AJ670" t="s">
        <v>3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">
      <c r="A671">
        <f>ROW(Source!A371)</f>
        <v>371</v>
      </c>
      <c r="B671">
        <v>55932698</v>
      </c>
      <c r="C671">
        <v>55932697</v>
      </c>
      <c r="D671">
        <v>55424304</v>
      </c>
      <c r="E671">
        <v>1081</v>
      </c>
      <c r="F671">
        <v>1</v>
      </c>
      <c r="G671">
        <v>1081</v>
      </c>
      <c r="H671">
        <v>1</v>
      </c>
      <c r="I671" t="s">
        <v>651</v>
      </c>
      <c r="J671" t="s">
        <v>3</v>
      </c>
      <c r="K671" t="s">
        <v>652</v>
      </c>
      <c r="L671">
        <v>1191</v>
      </c>
      <c r="N671">
        <v>1013</v>
      </c>
      <c r="O671" t="s">
        <v>653</v>
      </c>
      <c r="P671" t="s">
        <v>653</v>
      </c>
      <c r="Q671">
        <v>1</v>
      </c>
      <c r="X671">
        <v>1.26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1</v>
      </c>
      <c r="AF671" t="s">
        <v>63</v>
      </c>
      <c r="AG671">
        <v>1.512</v>
      </c>
      <c r="AH671">
        <v>2</v>
      </c>
      <c r="AI671">
        <v>55932698</v>
      </c>
      <c r="AJ671">
        <v>577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">
      <c r="A672">
        <f>ROW(Source!A371)</f>
        <v>371</v>
      </c>
      <c r="B672">
        <v>55932699</v>
      </c>
      <c r="C672">
        <v>55932697</v>
      </c>
      <c r="D672">
        <v>55465987</v>
      </c>
      <c r="E672">
        <v>1</v>
      </c>
      <c r="F672">
        <v>1</v>
      </c>
      <c r="G672">
        <v>1081</v>
      </c>
      <c r="H672">
        <v>3</v>
      </c>
      <c r="I672" t="s">
        <v>536</v>
      </c>
      <c r="J672" t="s">
        <v>539</v>
      </c>
      <c r="K672" t="s">
        <v>537</v>
      </c>
      <c r="L672">
        <v>1348</v>
      </c>
      <c r="N672">
        <v>1009</v>
      </c>
      <c r="O672" t="s">
        <v>538</v>
      </c>
      <c r="P672" t="s">
        <v>538</v>
      </c>
      <c r="Q672">
        <v>1000</v>
      </c>
      <c r="X672">
        <v>3.0000000000000001E-5</v>
      </c>
      <c r="Y672">
        <v>18995.22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62</v>
      </c>
      <c r="AG672">
        <v>3.0000000000000001E-5</v>
      </c>
      <c r="AH672">
        <v>3</v>
      </c>
      <c r="AI672">
        <v>-1</v>
      </c>
      <c r="AJ672" t="s">
        <v>3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">
      <c r="A673">
        <f>ROW(Source!A372)</f>
        <v>372</v>
      </c>
      <c r="B673">
        <v>55932698</v>
      </c>
      <c r="C673">
        <v>55932697</v>
      </c>
      <c r="D673">
        <v>55424304</v>
      </c>
      <c r="E673">
        <v>1081</v>
      </c>
      <c r="F673">
        <v>1</v>
      </c>
      <c r="G673">
        <v>1081</v>
      </c>
      <c r="H673">
        <v>1</v>
      </c>
      <c r="I673" t="s">
        <v>651</v>
      </c>
      <c r="J673" t="s">
        <v>3</v>
      </c>
      <c r="K673" t="s">
        <v>652</v>
      </c>
      <c r="L673">
        <v>1191</v>
      </c>
      <c r="N673">
        <v>1013</v>
      </c>
      <c r="O673" t="s">
        <v>653</v>
      </c>
      <c r="P673" t="s">
        <v>653</v>
      </c>
      <c r="Q673">
        <v>1</v>
      </c>
      <c r="X673">
        <v>1.26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1</v>
      </c>
      <c r="AF673" t="s">
        <v>63</v>
      </c>
      <c r="AG673">
        <v>1.512</v>
      </c>
      <c r="AH673">
        <v>2</v>
      </c>
      <c r="AI673">
        <v>55932698</v>
      </c>
      <c r="AJ673">
        <v>578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">
      <c r="A674">
        <f>ROW(Source!A372)</f>
        <v>372</v>
      </c>
      <c r="B674">
        <v>55932699</v>
      </c>
      <c r="C674">
        <v>55932697</v>
      </c>
      <c r="D674">
        <v>55465987</v>
      </c>
      <c r="E674">
        <v>1</v>
      </c>
      <c r="F674">
        <v>1</v>
      </c>
      <c r="G674">
        <v>1081</v>
      </c>
      <c r="H674">
        <v>3</v>
      </c>
      <c r="I674" t="s">
        <v>536</v>
      </c>
      <c r="J674" t="s">
        <v>539</v>
      </c>
      <c r="K674" t="s">
        <v>537</v>
      </c>
      <c r="L674">
        <v>1348</v>
      </c>
      <c r="N674">
        <v>1009</v>
      </c>
      <c r="O674" t="s">
        <v>538</v>
      </c>
      <c r="P674" t="s">
        <v>538</v>
      </c>
      <c r="Q674">
        <v>1000</v>
      </c>
      <c r="X674">
        <v>3.0000000000000001E-5</v>
      </c>
      <c r="Y674">
        <v>18995.22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62</v>
      </c>
      <c r="AG674">
        <v>3.0000000000000001E-5</v>
      </c>
      <c r="AH674">
        <v>3</v>
      </c>
      <c r="AI674">
        <v>-1</v>
      </c>
      <c r="AJ674" t="s">
        <v>3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">
      <c r="A675">
        <f>ROW(Source!A412)</f>
        <v>412</v>
      </c>
      <c r="B675">
        <v>55932465</v>
      </c>
      <c r="C675">
        <v>55932464</v>
      </c>
      <c r="D675">
        <v>55424304</v>
      </c>
      <c r="E675">
        <v>1081</v>
      </c>
      <c r="F675">
        <v>1</v>
      </c>
      <c r="G675">
        <v>1081</v>
      </c>
      <c r="H675">
        <v>1</v>
      </c>
      <c r="I675" t="s">
        <v>651</v>
      </c>
      <c r="J675" t="s">
        <v>3</v>
      </c>
      <c r="K675" t="s">
        <v>652</v>
      </c>
      <c r="L675">
        <v>1191</v>
      </c>
      <c r="N675">
        <v>1013</v>
      </c>
      <c r="O675" t="s">
        <v>653</v>
      </c>
      <c r="P675" t="s">
        <v>653</v>
      </c>
      <c r="Q675">
        <v>1</v>
      </c>
      <c r="X675">
        <v>18.14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1</v>
      </c>
      <c r="AF675" t="s">
        <v>63</v>
      </c>
      <c r="AG675">
        <v>21.768000000000001</v>
      </c>
      <c r="AH675">
        <v>2</v>
      </c>
      <c r="AI675">
        <v>55932465</v>
      </c>
      <c r="AJ675">
        <v>579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">
      <c r="A676">
        <f>ROW(Source!A412)</f>
        <v>412</v>
      </c>
      <c r="B676">
        <v>55932466</v>
      </c>
      <c r="C676">
        <v>55932464</v>
      </c>
      <c r="D676">
        <v>55490209</v>
      </c>
      <c r="E676">
        <v>1</v>
      </c>
      <c r="F676">
        <v>1</v>
      </c>
      <c r="G676">
        <v>1081</v>
      </c>
      <c r="H676">
        <v>2</v>
      </c>
      <c r="I676" t="s">
        <v>694</v>
      </c>
      <c r="J676" t="s">
        <v>695</v>
      </c>
      <c r="K676" t="s">
        <v>696</v>
      </c>
      <c r="L676">
        <v>1368</v>
      </c>
      <c r="N676">
        <v>1011</v>
      </c>
      <c r="O676" t="s">
        <v>657</v>
      </c>
      <c r="P676" t="s">
        <v>657</v>
      </c>
      <c r="Q676">
        <v>1</v>
      </c>
      <c r="X676">
        <v>0.05</v>
      </c>
      <c r="Y676">
        <v>0</v>
      </c>
      <c r="Z676">
        <v>83.1</v>
      </c>
      <c r="AA676">
        <v>12.62</v>
      </c>
      <c r="AB676">
        <v>0</v>
      </c>
      <c r="AC676">
        <v>0</v>
      </c>
      <c r="AD676">
        <v>1</v>
      </c>
      <c r="AE676">
        <v>0</v>
      </c>
      <c r="AF676" t="s">
        <v>63</v>
      </c>
      <c r="AG676">
        <v>0.06</v>
      </c>
      <c r="AH676">
        <v>2</v>
      </c>
      <c r="AI676">
        <v>55932466</v>
      </c>
      <c r="AJ676">
        <v>580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">
      <c r="A677">
        <f>ROW(Source!A412)</f>
        <v>412</v>
      </c>
      <c r="B677">
        <v>55932467</v>
      </c>
      <c r="C677">
        <v>55932464</v>
      </c>
      <c r="D677">
        <v>55490270</v>
      </c>
      <c r="E677">
        <v>1</v>
      </c>
      <c r="F677">
        <v>1</v>
      </c>
      <c r="G677">
        <v>1081</v>
      </c>
      <c r="H677">
        <v>2</v>
      </c>
      <c r="I677" t="s">
        <v>744</v>
      </c>
      <c r="J677" t="s">
        <v>745</v>
      </c>
      <c r="K677" t="s">
        <v>746</v>
      </c>
      <c r="L677">
        <v>1368</v>
      </c>
      <c r="N677">
        <v>1011</v>
      </c>
      <c r="O677" t="s">
        <v>657</v>
      </c>
      <c r="P677" t="s">
        <v>657</v>
      </c>
      <c r="Q677">
        <v>1</v>
      </c>
      <c r="X677">
        <v>0.21</v>
      </c>
      <c r="Y677">
        <v>0</v>
      </c>
      <c r="Z677">
        <v>0.42</v>
      </c>
      <c r="AA677">
        <v>0</v>
      </c>
      <c r="AB677">
        <v>0</v>
      </c>
      <c r="AC677">
        <v>0</v>
      </c>
      <c r="AD677">
        <v>1</v>
      </c>
      <c r="AE677">
        <v>0</v>
      </c>
      <c r="AF677" t="s">
        <v>63</v>
      </c>
      <c r="AG677">
        <v>0.252</v>
      </c>
      <c r="AH677">
        <v>2</v>
      </c>
      <c r="AI677">
        <v>55932467</v>
      </c>
      <c r="AJ677">
        <v>581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">
      <c r="A678">
        <f>ROW(Source!A412)</f>
        <v>412</v>
      </c>
      <c r="B678">
        <v>55932468</v>
      </c>
      <c r="C678">
        <v>55932464</v>
      </c>
      <c r="D678">
        <v>55489510</v>
      </c>
      <c r="E678">
        <v>1</v>
      </c>
      <c r="F678">
        <v>1</v>
      </c>
      <c r="G678">
        <v>1081</v>
      </c>
      <c r="H678">
        <v>2</v>
      </c>
      <c r="I678" t="s">
        <v>747</v>
      </c>
      <c r="J678" t="s">
        <v>748</v>
      </c>
      <c r="K678" t="s">
        <v>749</v>
      </c>
      <c r="L678">
        <v>1368</v>
      </c>
      <c r="N678">
        <v>1011</v>
      </c>
      <c r="O678" t="s">
        <v>657</v>
      </c>
      <c r="P678" t="s">
        <v>657</v>
      </c>
      <c r="Q678">
        <v>1</v>
      </c>
      <c r="X678">
        <v>4.4999999999999998E-2</v>
      </c>
      <c r="Y678">
        <v>0</v>
      </c>
      <c r="Z678">
        <v>53.9</v>
      </c>
      <c r="AA678">
        <v>12.62</v>
      </c>
      <c r="AB678">
        <v>0</v>
      </c>
      <c r="AC678">
        <v>0</v>
      </c>
      <c r="AD678">
        <v>1</v>
      </c>
      <c r="AE678">
        <v>0</v>
      </c>
      <c r="AF678" t="s">
        <v>63</v>
      </c>
      <c r="AG678">
        <v>5.3999999999999999E-2</v>
      </c>
      <c r="AH678">
        <v>2</v>
      </c>
      <c r="AI678">
        <v>55932468</v>
      </c>
      <c r="AJ678">
        <v>582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">
      <c r="A679">
        <f>ROW(Source!A412)</f>
        <v>412</v>
      </c>
      <c r="B679">
        <v>55932469</v>
      </c>
      <c r="C679">
        <v>55932464</v>
      </c>
      <c r="D679">
        <v>55459234</v>
      </c>
      <c r="E679">
        <v>1</v>
      </c>
      <c r="F679">
        <v>1</v>
      </c>
      <c r="G679">
        <v>1081</v>
      </c>
      <c r="H679">
        <v>3</v>
      </c>
      <c r="I679" t="s">
        <v>706</v>
      </c>
      <c r="J679" t="s">
        <v>707</v>
      </c>
      <c r="K679" t="s">
        <v>708</v>
      </c>
      <c r="L679">
        <v>1346</v>
      </c>
      <c r="N679">
        <v>1009</v>
      </c>
      <c r="O679" t="s">
        <v>175</v>
      </c>
      <c r="P679" t="s">
        <v>175</v>
      </c>
      <c r="Q679">
        <v>1</v>
      </c>
      <c r="X679">
        <v>3.0000000000000001E-3</v>
      </c>
      <c r="Y679">
        <v>1.61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62</v>
      </c>
      <c r="AG679">
        <v>3.0000000000000001E-3</v>
      </c>
      <c r="AH679">
        <v>2</v>
      </c>
      <c r="AI679">
        <v>55932469</v>
      </c>
      <c r="AJ679">
        <v>583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">
      <c r="A680">
        <f>ROW(Source!A412)</f>
        <v>412</v>
      </c>
      <c r="B680">
        <v>55932470</v>
      </c>
      <c r="C680">
        <v>55932464</v>
      </c>
      <c r="D680">
        <v>55466158</v>
      </c>
      <c r="E680">
        <v>1</v>
      </c>
      <c r="F680">
        <v>1</v>
      </c>
      <c r="G680">
        <v>1081</v>
      </c>
      <c r="H680">
        <v>3</v>
      </c>
      <c r="I680" t="s">
        <v>750</v>
      </c>
      <c r="J680" t="s">
        <v>751</v>
      </c>
      <c r="K680" t="s">
        <v>752</v>
      </c>
      <c r="L680">
        <v>1354</v>
      </c>
      <c r="N680">
        <v>1010</v>
      </c>
      <c r="O680" t="s">
        <v>268</v>
      </c>
      <c r="P680" t="s">
        <v>268</v>
      </c>
      <c r="Q680">
        <v>1</v>
      </c>
      <c r="X680">
        <v>0.14000000000000001</v>
      </c>
      <c r="Y680">
        <v>48.47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62</v>
      </c>
      <c r="AG680">
        <v>0.14000000000000001</v>
      </c>
      <c r="AH680">
        <v>2</v>
      </c>
      <c r="AI680">
        <v>55932470</v>
      </c>
      <c r="AJ680">
        <v>585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">
      <c r="A681">
        <f>ROW(Source!A412)</f>
        <v>412</v>
      </c>
      <c r="B681">
        <v>55932471</v>
      </c>
      <c r="C681">
        <v>55932464</v>
      </c>
      <c r="D681">
        <v>55459835</v>
      </c>
      <c r="E681">
        <v>1</v>
      </c>
      <c r="F681">
        <v>1</v>
      </c>
      <c r="G681">
        <v>1081</v>
      </c>
      <c r="H681">
        <v>3</v>
      </c>
      <c r="I681" t="s">
        <v>753</v>
      </c>
      <c r="J681" t="s">
        <v>754</v>
      </c>
      <c r="K681" t="s">
        <v>755</v>
      </c>
      <c r="L681">
        <v>1348</v>
      </c>
      <c r="N681">
        <v>1009</v>
      </c>
      <c r="O681" t="s">
        <v>538</v>
      </c>
      <c r="P681" t="s">
        <v>538</v>
      </c>
      <c r="Q681">
        <v>1000</v>
      </c>
      <c r="X681">
        <v>7.9999999999999996E-6</v>
      </c>
      <c r="Y681">
        <v>12521.99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 t="s">
        <v>62</v>
      </c>
      <c r="AG681">
        <v>7.9999999999999996E-6</v>
      </c>
      <c r="AH681">
        <v>2</v>
      </c>
      <c r="AI681">
        <v>55932471</v>
      </c>
      <c r="AJ681">
        <v>586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">
      <c r="A682">
        <f>ROW(Source!A412)</f>
        <v>412</v>
      </c>
      <c r="B682">
        <v>55932472</v>
      </c>
      <c r="C682">
        <v>55932464</v>
      </c>
      <c r="D682">
        <v>55469222</v>
      </c>
      <c r="E682">
        <v>1</v>
      </c>
      <c r="F682">
        <v>1</v>
      </c>
      <c r="G682">
        <v>1081</v>
      </c>
      <c r="H682">
        <v>3</v>
      </c>
      <c r="I682" t="s">
        <v>756</v>
      </c>
      <c r="J682" t="s">
        <v>757</v>
      </c>
      <c r="K682" t="s">
        <v>758</v>
      </c>
      <c r="L682">
        <v>1354</v>
      </c>
      <c r="N682">
        <v>1010</v>
      </c>
      <c r="O682" t="s">
        <v>268</v>
      </c>
      <c r="P682" t="s">
        <v>268</v>
      </c>
      <c r="Q682">
        <v>1</v>
      </c>
      <c r="X682">
        <v>1.02</v>
      </c>
      <c r="Y682">
        <v>4.3600000000000003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 t="s">
        <v>62</v>
      </c>
      <c r="AG682">
        <v>1.02</v>
      </c>
      <c r="AH682">
        <v>2</v>
      </c>
      <c r="AI682">
        <v>55932472</v>
      </c>
      <c r="AJ682">
        <v>592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">
      <c r="A683">
        <f>ROW(Source!A412)</f>
        <v>412</v>
      </c>
      <c r="B683">
        <v>55932473</v>
      </c>
      <c r="C683">
        <v>55932464</v>
      </c>
      <c r="D683">
        <v>55431816</v>
      </c>
      <c r="E683">
        <v>1081</v>
      </c>
      <c r="F683">
        <v>1</v>
      </c>
      <c r="G683">
        <v>1081</v>
      </c>
      <c r="H683">
        <v>3</v>
      </c>
      <c r="I683" t="s">
        <v>942</v>
      </c>
      <c r="J683" t="s">
        <v>3</v>
      </c>
      <c r="K683" t="s">
        <v>943</v>
      </c>
      <c r="L683">
        <v>1301</v>
      </c>
      <c r="N683">
        <v>1003</v>
      </c>
      <c r="O683" t="s">
        <v>486</v>
      </c>
      <c r="P683" t="s">
        <v>486</v>
      </c>
      <c r="Q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62</v>
      </c>
      <c r="AG683">
        <v>0</v>
      </c>
      <c r="AH683">
        <v>3</v>
      </c>
      <c r="AI683">
        <v>-1</v>
      </c>
      <c r="AJ683" t="s">
        <v>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">
      <c r="A684">
        <f>ROW(Source!A412)</f>
        <v>412</v>
      </c>
      <c r="B684">
        <v>55932474</v>
      </c>
      <c r="C684">
        <v>55932464</v>
      </c>
      <c r="D684">
        <v>55431823</v>
      </c>
      <c r="E684">
        <v>1081</v>
      </c>
      <c r="F684">
        <v>1</v>
      </c>
      <c r="G684">
        <v>1081</v>
      </c>
      <c r="H684">
        <v>3</v>
      </c>
      <c r="I684" t="s">
        <v>942</v>
      </c>
      <c r="J684" t="s">
        <v>3</v>
      </c>
      <c r="K684" t="s">
        <v>944</v>
      </c>
      <c r="L684">
        <v>1354</v>
      </c>
      <c r="N684">
        <v>1010</v>
      </c>
      <c r="O684" t="s">
        <v>268</v>
      </c>
      <c r="P684" t="s">
        <v>268</v>
      </c>
      <c r="Q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 t="s">
        <v>62</v>
      </c>
      <c r="AG684">
        <v>0</v>
      </c>
      <c r="AH684">
        <v>3</v>
      </c>
      <c r="AI684">
        <v>-1</v>
      </c>
      <c r="AJ684" t="s">
        <v>3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">
      <c r="A685">
        <f>ROW(Source!A412)</f>
        <v>412</v>
      </c>
      <c r="B685">
        <v>55932475</v>
      </c>
      <c r="C685">
        <v>55932464</v>
      </c>
      <c r="D685">
        <v>55433141</v>
      </c>
      <c r="E685">
        <v>1081</v>
      </c>
      <c r="F685">
        <v>1</v>
      </c>
      <c r="G685">
        <v>1081</v>
      </c>
      <c r="H685">
        <v>3</v>
      </c>
      <c r="I685" t="s">
        <v>945</v>
      </c>
      <c r="J685" t="s">
        <v>3</v>
      </c>
      <c r="K685" t="s">
        <v>946</v>
      </c>
      <c r="L685">
        <v>1354</v>
      </c>
      <c r="N685">
        <v>1010</v>
      </c>
      <c r="O685" t="s">
        <v>268</v>
      </c>
      <c r="P685" t="s">
        <v>268</v>
      </c>
      <c r="Q685">
        <v>1</v>
      </c>
      <c r="X685">
        <v>23.65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 t="s">
        <v>62</v>
      </c>
      <c r="AG685">
        <v>23.65</v>
      </c>
      <c r="AH685">
        <v>3</v>
      </c>
      <c r="AI685">
        <v>-1</v>
      </c>
      <c r="AJ685" t="s">
        <v>3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">
      <c r="A686">
        <f>ROW(Source!A412)</f>
        <v>412</v>
      </c>
      <c r="B686">
        <v>55932476</v>
      </c>
      <c r="C686">
        <v>55932464</v>
      </c>
      <c r="D686">
        <v>55433584</v>
      </c>
      <c r="E686">
        <v>1081</v>
      </c>
      <c r="F686">
        <v>1</v>
      </c>
      <c r="G686">
        <v>1081</v>
      </c>
      <c r="H686">
        <v>3</v>
      </c>
      <c r="I686" t="s">
        <v>947</v>
      </c>
      <c r="J686" t="s">
        <v>3</v>
      </c>
      <c r="K686" t="s">
        <v>948</v>
      </c>
      <c r="L686">
        <v>1354</v>
      </c>
      <c r="N686">
        <v>1010</v>
      </c>
      <c r="O686" t="s">
        <v>268</v>
      </c>
      <c r="P686" t="s">
        <v>268</v>
      </c>
      <c r="Q686">
        <v>1</v>
      </c>
      <c r="X686">
        <v>13.34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 t="s">
        <v>62</v>
      </c>
      <c r="AG686">
        <v>13.34</v>
      </c>
      <c r="AH686">
        <v>3</v>
      </c>
      <c r="AI686">
        <v>-1</v>
      </c>
      <c r="AJ686" t="s">
        <v>3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">
      <c r="A687">
        <f>ROW(Source!A412)</f>
        <v>412</v>
      </c>
      <c r="B687">
        <v>55932477</v>
      </c>
      <c r="C687">
        <v>55932464</v>
      </c>
      <c r="D687">
        <v>55441152</v>
      </c>
      <c r="E687">
        <v>1081</v>
      </c>
      <c r="F687">
        <v>1</v>
      </c>
      <c r="G687">
        <v>1081</v>
      </c>
      <c r="H687">
        <v>3</v>
      </c>
      <c r="I687" t="s">
        <v>949</v>
      </c>
      <c r="J687" t="s">
        <v>3</v>
      </c>
      <c r="K687" t="s">
        <v>950</v>
      </c>
      <c r="L687">
        <v>1346</v>
      </c>
      <c r="N687">
        <v>1009</v>
      </c>
      <c r="O687" t="s">
        <v>175</v>
      </c>
      <c r="P687" t="s">
        <v>175</v>
      </c>
      <c r="Q687">
        <v>1</v>
      </c>
      <c r="X687">
        <v>8.73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 t="s">
        <v>62</v>
      </c>
      <c r="AG687">
        <v>8.73</v>
      </c>
      <c r="AH687">
        <v>3</v>
      </c>
      <c r="AI687">
        <v>-1</v>
      </c>
      <c r="AJ687" t="s">
        <v>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">
      <c r="A688">
        <f>ROW(Source!A413)</f>
        <v>413</v>
      </c>
      <c r="B688">
        <v>55932465</v>
      </c>
      <c r="C688">
        <v>55932464</v>
      </c>
      <c r="D688">
        <v>55424304</v>
      </c>
      <c r="E688">
        <v>1081</v>
      </c>
      <c r="F688">
        <v>1</v>
      </c>
      <c r="G688">
        <v>1081</v>
      </c>
      <c r="H688">
        <v>1</v>
      </c>
      <c r="I688" t="s">
        <v>651</v>
      </c>
      <c r="J688" t="s">
        <v>3</v>
      </c>
      <c r="K688" t="s">
        <v>652</v>
      </c>
      <c r="L688">
        <v>1191</v>
      </c>
      <c r="N688">
        <v>1013</v>
      </c>
      <c r="O688" t="s">
        <v>653</v>
      </c>
      <c r="P688" t="s">
        <v>653</v>
      </c>
      <c r="Q688">
        <v>1</v>
      </c>
      <c r="X688">
        <v>18.14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1</v>
      </c>
      <c r="AF688" t="s">
        <v>63</v>
      </c>
      <c r="AG688">
        <v>21.768000000000001</v>
      </c>
      <c r="AH688">
        <v>2</v>
      </c>
      <c r="AI688">
        <v>55932465</v>
      </c>
      <c r="AJ688">
        <v>593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">
      <c r="A689">
        <f>ROW(Source!A413)</f>
        <v>413</v>
      </c>
      <c r="B689">
        <v>55932466</v>
      </c>
      <c r="C689">
        <v>55932464</v>
      </c>
      <c r="D689">
        <v>55490209</v>
      </c>
      <c r="E689">
        <v>1</v>
      </c>
      <c r="F689">
        <v>1</v>
      </c>
      <c r="G689">
        <v>1081</v>
      </c>
      <c r="H689">
        <v>2</v>
      </c>
      <c r="I689" t="s">
        <v>694</v>
      </c>
      <c r="J689" t="s">
        <v>695</v>
      </c>
      <c r="K689" t="s">
        <v>696</v>
      </c>
      <c r="L689">
        <v>1368</v>
      </c>
      <c r="N689">
        <v>1011</v>
      </c>
      <c r="O689" t="s">
        <v>657</v>
      </c>
      <c r="P689" t="s">
        <v>657</v>
      </c>
      <c r="Q689">
        <v>1</v>
      </c>
      <c r="X689">
        <v>0.05</v>
      </c>
      <c r="Y689">
        <v>0</v>
      </c>
      <c r="Z689">
        <v>83.1</v>
      </c>
      <c r="AA689">
        <v>12.62</v>
      </c>
      <c r="AB689">
        <v>0</v>
      </c>
      <c r="AC689">
        <v>0</v>
      </c>
      <c r="AD689">
        <v>1</v>
      </c>
      <c r="AE689">
        <v>0</v>
      </c>
      <c r="AF689" t="s">
        <v>63</v>
      </c>
      <c r="AG689">
        <v>0.06</v>
      </c>
      <c r="AH689">
        <v>2</v>
      </c>
      <c r="AI689">
        <v>55932466</v>
      </c>
      <c r="AJ689">
        <v>594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">
      <c r="A690">
        <f>ROW(Source!A413)</f>
        <v>413</v>
      </c>
      <c r="B690">
        <v>55932467</v>
      </c>
      <c r="C690">
        <v>55932464</v>
      </c>
      <c r="D690">
        <v>55490270</v>
      </c>
      <c r="E690">
        <v>1</v>
      </c>
      <c r="F690">
        <v>1</v>
      </c>
      <c r="G690">
        <v>1081</v>
      </c>
      <c r="H690">
        <v>2</v>
      </c>
      <c r="I690" t="s">
        <v>744</v>
      </c>
      <c r="J690" t="s">
        <v>745</v>
      </c>
      <c r="K690" t="s">
        <v>746</v>
      </c>
      <c r="L690">
        <v>1368</v>
      </c>
      <c r="N690">
        <v>1011</v>
      </c>
      <c r="O690" t="s">
        <v>657</v>
      </c>
      <c r="P690" t="s">
        <v>657</v>
      </c>
      <c r="Q690">
        <v>1</v>
      </c>
      <c r="X690">
        <v>0.21</v>
      </c>
      <c r="Y690">
        <v>0</v>
      </c>
      <c r="Z690">
        <v>0.42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63</v>
      </c>
      <c r="AG690">
        <v>0.252</v>
      </c>
      <c r="AH690">
        <v>2</v>
      </c>
      <c r="AI690">
        <v>55932467</v>
      </c>
      <c r="AJ690">
        <v>595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">
      <c r="A691">
        <f>ROW(Source!A413)</f>
        <v>413</v>
      </c>
      <c r="B691">
        <v>55932468</v>
      </c>
      <c r="C691">
        <v>55932464</v>
      </c>
      <c r="D691">
        <v>55489510</v>
      </c>
      <c r="E691">
        <v>1</v>
      </c>
      <c r="F691">
        <v>1</v>
      </c>
      <c r="G691">
        <v>1081</v>
      </c>
      <c r="H691">
        <v>2</v>
      </c>
      <c r="I691" t="s">
        <v>747</v>
      </c>
      <c r="J691" t="s">
        <v>748</v>
      </c>
      <c r="K691" t="s">
        <v>749</v>
      </c>
      <c r="L691">
        <v>1368</v>
      </c>
      <c r="N691">
        <v>1011</v>
      </c>
      <c r="O691" t="s">
        <v>657</v>
      </c>
      <c r="P691" t="s">
        <v>657</v>
      </c>
      <c r="Q691">
        <v>1</v>
      </c>
      <c r="X691">
        <v>4.4999999999999998E-2</v>
      </c>
      <c r="Y691">
        <v>0</v>
      </c>
      <c r="Z691">
        <v>53.9</v>
      </c>
      <c r="AA691">
        <v>12.62</v>
      </c>
      <c r="AB691">
        <v>0</v>
      </c>
      <c r="AC691">
        <v>0</v>
      </c>
      <c r="AD691">
        <v>1</v>
      </c>
      <c r="AE691">
        <v>0</v>
      </c>
      <c r="AF691" t="s">
        <v>63</v>
      </c>
      <c r="AG691">
        <v>5.3999999999999999E-2</v>
      </c>
      <c r="AH691">
        <v>2</v>
      </c>
      <c r="AI691">
        <v>55932468</v>
      </c>
      <c r="AJ691">
        <v>596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">
      <c r="A692">
        <f>ROW(Source!A413)</f>
        <v>413</v>
      </c>
      <c r="B692">
        <v>55932469</v>
      </c>
      <c r="C692">
        <v>55932464</v>
      </c>
      <c r="D692">
        <v>55459234</v>
      </c>
      <c r="E692">
        <v>1</v>
      </c>
      <c r="F692">
        <v>1</v>
      </c>
      <c r="G692">
        <v>1081</v>
      </c>
      <c r="H692">
        <v>3</v>
      </c>
      <c r="I692" t="s">
        <v>706</v>
      </c>
      <c r="J692" t="s">
        <v>707</v>
      </c>
      <c r="K692" t="s">
        <v>708</v>
      </c>
      <c r="L692">
        <v>1346</v>
      </c>
      <c r="N692">
        <v>1009</v>
      </c>
      <c r="O692" t="s">
        <v>175</v>
      </c>
      <c r="P692" t="s">
        <v>175</v>
      </c>
      <c r="Q692">
        <v>1</v>
      </c>
      <c r="X692">
        <v>3.0000000000000001E-3</v>
      </c>
      <c r="Y692">
        <v>1.61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 t="s">
        <v>62</v>
      </c>
      <c r="AG692">
        <v>3.0000000000000001E-3</v>
      </c>
      <c r="AH692">
        <v>2</v>
      </c>
      <c r="AI692">
        <v>55932469</v>
      </c>
      <c r="AJ692">
        <v>597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">
      <c r="A693">
        <f>ROW(Source!A413)</f>
        <v>413</v>
      </c>
      <c r="B693">
        <v>55932470</v>
      </c>
      <c r="C693">
        <v>55932464</v>
      </c>
      <c r="D693">
        <v>55466158</v>
      </c>
      <c r="E693">
        <v>1</v>
      </c>
      <c r="F693">
        <v>1</v>
      </c>
      <c r="G693">
        <v>1081</v>
      </c>
      <c r="H693">
        <v>3</v>
      </c>
      <c r="I693" t="s">
        <v>750</v>
      </c>
      <c r="J693" t="s">
        <v>751</v>
      </c>
      <c r="K693" t="s">
        <v>752</v>
      </c>
      <c r="L693">
        <v>1354</v>
      </c>
      <c r="N693">
        <v>1010</v>
      </c>
      <c r="O693" t="s">
        <v>268</v>
      </c>
      <c r="P693" t="s">
        <v>268</v>
      </c>
      <c r="Q693">
        <v>1</v>
      </c>
      <c r="X693">
        <v>0.14000000000000001</v>
      </c>
      <c r="Y693">
        <v>48.47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 t="s">
        <v>62</v>
      </c>
      <c r="AG693">
        <v>0.14000000000000001</v>
      </c>
      <c r="AH693">
        <v>2</v>
      </c>
      <c r="AI693">
        <v>55932470</v>
      </c>
      <c r="AJ693">
        <v>599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">
      <c r="A694">
        <f>ROW(Source!A413)</f>
        <v>413</v>
      </c>
      <c r="B694">
        <v>55932471</v>
      </c>
      <c r="C694">
        <v>55932464</v>
      </c>
      <c r="D694">
        <v>55459835</v>
      </c>
      <c r="E694">
        <v>1</v>
      </c>
      <c r="F694">
        <v>1</v>
      </c>
      <c r="G694">
        <v>1081</v>
      </c>
      <c r="H694">
        <v>3</v>
      </c>
      <c r="I694" t="s">
        <v>753</v>
      </c>
      <c r="J694" t="s">
        <v>754</v>
      </c>
      <c r="K694" t="s">
        <v>755</v>
      </c>
      <c r="L694">
        <v>1348</v>
      </c>
      <c r="N694">
        <v>1009</v>
      </c>
      <c r="O694" t="s">
        <v>538</v>
      </c>
      <c r="P694" t="s">
        <v>538</v>
      </c>
      <c r="Q694">
        <v>1000</v>
      </c>
      <c r="X694">
        <v>7.9999999999999996E-6</v>
      </c>
      <c r="Y694">
        <v>12521.99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 t="s">
        <v>62</v>
      </c>
      <c r="AG694">
        <v>7.9999999999999996E-6</v>
      </c>
      <c r="AH694">
        <v>2</v>
      </c>
      <c r="AI694">
        <v>55932471</v>
      </c>
      <c r="AJ694">
        <v>600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">
      <c r="A695">
        <f>ROW(Source!A413)</f>
        <v>413</v>
      </c>
      <c r="B695">
        <v>55932472</v>
      </c>
      <c r="C695">
        <v>55932464</v>
      </c>
      <c r="D695">
        <v>55469222</v>
      </c>
      <c r="E695">
        <v>1</v>
      </c>
      <c r="F695">
        <v>1</v>
      </c>
      <c r="G695">
        <v>1081</v>
      </c>
      <c r="H695">
        <v>3</v>
      </c>
      <c r="I695" t="s">
        <v>756</v>
      </c>
      <c r="J695" t="s">
        <v>757</v>
      </c>
      <c r="K695" t="s">
        <v>758</v>
      </c>
      <c r="L695">
        <v>1354</v>
      </c>
      <c r="N695">
        <v>1010</v>
      </c>
      <c r="O695" t="s">
        <v>268</v>
      </c>
      <c r="P695" t="s">
        <v>268</v>
      </c>
      <c r="Q695">
        <v>1</v>
      </c>
      <c r="X695">
        <v>1.02</v>
      </c>
      <c r="Y695">
        <v>4.3600000000000003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 t="s">
        <v>62</v>
      </c>
      <c r="AG695">
        <v>1.02</v>
      </c>
      <c r="AH695">
        <v>2</v>
      </c>
      <c r="AI695">
        <v>55932472</v>
      </c>
      <c r="AJ695">
        <v>606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">
      <c r="A696">
        <f>ROW(Source!A413)</f>
        <v>413</v>
      </c>
      <c r="B696">
        <v>55932473</v>
      </c>
      <c r="C696">
        <v>55932464</v>
      </c>
      <c r="D696">
        <v>55431816</v>
      </c>
      <c r="E696">
        <v>1081</v>
      </c>
      <c r="F696">
        <v>1</v>
      </c>
      <c r="G696">
        <v>1081</v>
      </c>
      <c r="H696">
        <v>3</v>
      </c>
      <c r="I696" t="s">
        <v>942</v>
      </c>
      <c r="J696" t="s">
        <v>3</v>
      </c>
      <c r="K696" t="s">
        <v>943</v>
      </c>
      <c r="L696">
        <v>1301</v>
      </c>
      <c r="N696">
        <v>1003</v>
      </c>
      <c r="O696" t="s">
        <v>486</v>
      </c>
      <c r="P696" t="s">
        <v>486</v>
      </c>
      <c r="Q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62</v>
      </c>
      <c r="AG696">
        <v>0</v>
      </c>
      <c r="AH696">
        <v>3</v>
      </c>
      <c r="AI696">
        <v>-1</v>
      </c>
      <c r="AJ696" t="s">
        <v>3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">
      <c r="A697">
        <f>ROW(Source!A413)</f>
        <v>413</v>
      </c>
      <c r="B697">
        <v>55932474</v>
      </c>
      <c r="C697">
        <v>55932464</v>
      </c>
      <c r="D697">
        <v>55431823</v>
      </c>
      <c r="E697">
        <v>1081</v>
      </c>
      <c r="F697">
        <v>1</v>
      </c>
      <c r="G697">
        <v>1081</v>
      </c>
      <c r="H697">
        <v>3</v>
      </c>
      <c r="I697" t="s">
        <v>942</v>
      </c>
      <c r="J697" t="s">
        <v>3</v>
      </c>
      <c r="K697" t="s">
        <v>944</v>
      </c>
      <c r="L697">
        <v>1354</v>
      </c>
      <c r="N697">
        <v>1010</v>
      </c>
      <c r="O697" t="s">
        <v>268</v>
      </c>
      <c r="P697" t="s">
        <v>268</v>
      </c>
      <c r="Q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62</v>
      </c>
      <c r="AG697">
        <v>0</v>
      </c>
      <c r="AH697">
        <v>3</v>
      </c>
      <c r="AI697">
        <v>-1</v>
      </c>
      <c r="AJ697" t="s">
        <v>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">
      <c r="A698">
        <f>ROW(Source!A413)</f>
        <v>413</v>
      </c>
      <c r="B698">
        <v>55932475</v>
      </c>
      <c r="C698">
        <v>55932464</v>
      </c>
      <c r="D698">
        <v>55433141</v>
      </c>
      <c r="E698">
        <v>1081</v>
      </c>
      <c r="F698">
        <v>1</v>
      </c>
      <c r="G698">
        <v>1081</v>
      </c>
      <c r="H698">
        <v>3</v>
      </c>
      <c r="I698" t="s">
        <v>945</v>
      </c>
      <c r="J698" t="s">
        <v>3</v>
      </c>
      <c r="K698" t="s">
        <v>946</v>
      </c>
      <c r="L698">
        <v>1354</v>
      </c>
      <c r="N698">
        <v>1010</v>
      </c>
      <c r="O698" t="s">
        <v>268</v>
      </c>
      <c r="P698" t="s">
        <v>268</v>
      </c>
      <c r="Q698">
        <v>1</v>
      </c>
      <c r="X698">
        <v>23.65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62</v>
      </c>
      <c r="AG698">
        <v>23.65</v>
      </c>
      <c r="AH698">
        <v>3</v>
      </c>
      <c r="AI698">
        <v>-1</v>
      </c>
      <c r="AJ698" t="s">
        <v>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">
      <c r="A699">
        <f>ROW(Source!A413)</f>
        <v>413</v>
      </c>
      <c r="B699">
        <v>55932476</v>
      </c>
      <c r="C699">
        <v>55932464</v>
      </c>
      <c r="D699">
        <v>55433584</v>
      </c>
      <c r="E699">
        <v>1081</v>
      </c>
      <c r="F699">
        <v>1</v>
      </c>
      <c r="G699">
        <v>1081</v>
      </c>
      <c r="H699">
        <v>3</v>
      </c>
      <c r="I699" t="s">
        <v>947</v>
      </c>
      <c r="J699" t="s">
        <v>3</v>
      </c>
      <c r="K699" t="s">
        <v>948</v>
      </c>
      <c r="L699">
        <v>1354</v>
      </c>
      <c r="N699">
        <v>1010</v>
      </c>
      <c r="O699" t="s">
        <v>268</v>
      </c>
      <c r="P699" t="s">
        <v>268</v>
      </c>
      <c r="Q699">
        <v>1</v>
      </c>
      <c r="X699">
        <v>13.34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62</v>
      </c>
      <c r="AG699">
        <v>13.34</v>
      </c>
      <c r="AH699">
        <v>3</v>
      </c>
      <c r="AI699">
        <v>-1</v>
      </c>
      <c r="AJ699" t="s">
        <v>3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">
      <c r="A700">
        <f>ROW(Source!A413)</f>
        <v>413</v>
      </c>
      <c r="B700">
        <v>55932477</v>
      </c>
      <c r="C700">
        <v>55932464</v>
      </c>
      <c r="D700">
        <v>55441152</v>
      </c>
      <c r="E700">
        <v>1081</v>
      </c>
      <c r="F700">
        <v>1</v>
      </c>
      <c r="G700">
        <v>1081</v>
      </c>
      <c r="H700">
        <v>3</v>
      </c>
      <c r="I700" t="s">
        <v>949</v>
      </c>
      <c r="J700" t="s">
        <v>3</v>
      </c>
      <c r="K700" t="s">
        <v>950</v>
      </c>
      <c r="L700">
        <v>1346</v>
      </c>
      <c r="N700">
        <v>1009</v>
      </c>
      <c r="O700" t="s">
        <v>175</v>
      </c>
      <c r="P700" t="s">
        <v>175</v>
      </c>
      <c r="Q700">
        <v>1</v>
      </c>
      <c r="X700">
        <v>8.73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62</v>
      </c>
      <c r="AG700">
        <v>8.73</v>
      </c>
      <c r="AH700">
        <v>3</v>
      </c>
      <c r="AI700">
        <v>-1</v>
      </c>
      <c r="AJ700" t="s">
        <v>3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">
      <c r="A701">
        <f>ROW(Source!A426)</f>
        <v>426</v>
      </c>
      <c r="B701">
        <v>55932484</v>
      </c>
      <c r="C701">
        <v>55932483</v>
      </c>
      <c r="D701">
        <v>55424304</v>
      </c>
      <c r="E701">
        <v>1081</v>
      </c>
      <c r="F701">
        <v>1</v>
      </c>
      <c r="G701">
        <v>1081</v>
      </c>
      <c r="H701">
        <v>1</v>
      </c>
      <c r="I701" t="s">
        <v>651</v>
      </c>
      <c r="J701" t="s">
        <v>3</v>
      </c>
      <c r="K701" t="s">
        <v>652</v>
      </c>
      <c r="L701">
        <v>1191</v>
      </c>
      <c r="N701">
        <v>1013</v>
      </c>
      <c r="O701" t="s">
        <v>653</v>
      </c>
      <c r="P701" t="s">
        <v>653</v>
      </c>
      <c r="Q701">
        <v>1</v>
      </c>
      <c r="X701">
        <v>7.27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1</v>
      </c>
      <c r="AF701" t="s">
        <v>63</v>
      </c>
      <c r="AG701">
        <v>8.7239999999999984</v>
      </c>
      <c r="AH701">
        <v>2</v>
      </c>
      <c r="AI701">
        <v>55932484</v>
      </c>
      <c r="AJ701">
        <v>607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">
      <c r="A702">
        <f>ROW(Source!A426)</f>
        <v>426</v>
      </c>
      <c r="B702">
        <v>55932485</v>
      </c>
      <c r="C702">
        <v>55932483</v>
      </c>
      <c r="D702">
        <v>55490209</v>
      </c>
      <c r="E702">
        <v>1</v>
      </c>
      <c r="F702">
        <v>1</v>
      </c>
      <c r="G702">
        <v>1081</v>
      </c>
      <c r="H702">
        <v>2</v>
      </c>
      <c r="I702" t="s">
        <v>694</v>
      </c>
      <c r="J702" t="s">
        <v>695</v>
      </c>
      <c r="K702" t="s">
        <v>696</v>
      </c>
      <c r="L702">
        <v>1368</v>
      </c>
      <c r="N702">
        <v>1011</v>
      </c>
      <c r="O702" t="s">
        <v>657</v>
      </c>
      <c r="P702" t="s">
        <v>657</v>
      </c>
      <c r="Q702">
        <v>1</v>
      </c>
      <c r="X702">
        <v>3.7999999999999999E-2</v>
      </c>
      <c r="Y702">
        <v>0</v>
      </c>
      <c r="Z702">
        <v>83.1</v>
      </c>
      <c r="AA702">
        <v>12.62</v>
      </c>
      <c r="AB702">
        <v>0</v>
      </c>
      <c r="AC702">
        <v>0</v>
      </c>
      <c r="AD702">
        <v>1</v>
      </c>
      <c r="AE702">
        <v>0</v>
      </c>
      <c r="AF702" t="s">
        <v>63</v>
      </c>
      <c r="AG702">
        <v>4.5599999999999995E-2</v>
      </c>
      <c r="AH702">
        <v>2</v>
      </c>
      <c r="AI702">
        <v>55932485</v>
      </c>
      <c r="AJ702">
        <v>608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">
      <c r="A703">
        <f>ROW(Source!A426)</f>
        <v>426</v>
      </c>
      <c r="B703">
        <v>55932486</v>
      </c>
      <c r="C703">
        <v>55932483</v>
      </c>
      <c r="D703">
        <v>55490270</v>
      </c>
      <c r="E703">
        <v>1</v>
      </c>
      <c r="F703">
        <v>1</v>
      </c>
      <c r="G703">
        <v>1081</v>
      </c>
      <c r="H703">
        <v>2</v>
      </c>
      <c r="I703" t="s">
        <v>744</v>
      </c>
      <c r="J703" t="s">
        <v>745</v>
      </c>
      <c r="K703" t="s">
        <v>746</v>
      </c>
      <c r="L703">
        <v>1368</v>
      </c>
      <c r="N703">
        <v>1011</v>
      </c>
      <c r="O703" t="s">
        <v>657</v>
      </c>
      <c r="P703" t="s">
        <v>657</v>
      </c>
      <c r="Q703">
        <v>1</v>
      </c>
      <c r="X703">
        <v>0.2</v>
      </c>
      <c r="Y703">
        <v>0</v>
      </c>
      <c r="Z703">
        <v>0.42</v>
      </c>
      <c r="AA703">
        <v>0</v>
      </c>
      <c r="AB703">
        <v>0</v>
      </c>
      <c r="AC703">
        <v>0</v>
      </c>
      <c r="AD703">
        <v>1</v>
      </c>
      <c r="AE703">
        <v>0</v>
      </c>
      <c r="AF703" t="s">
        <v>63</v>
      </c>
      <c r="AG703">
        <v>0.24</v>
      </c>
      <c r="AH703">
        <v>2</v>
      </c>
      <c r="AI703">
        <v>55932486</v>
      </c>
      <c r="AJ703">
        <v>609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">
      <c r="A704">
        <f>ROW(Source!A426)</f>
        <v>426</v>
      </c>
      <c r="B704">
        <v>55932487</v>
      </c>
      <c r="C704">
        <v>55932483</v>
      </c>
      <c r="D704">
        <v>55490296</v>
      </c>
      <c r="E704">
        <v>1</v>
      </c>
      <c r="F704">
        <v>1</v>
      </c>
      <c r="G704">
        <v>1081</v>
      </c>
      <c r="H704">
        <v>2</v>
      </c>
      <c r="I704" t="s">
        <v>735</v>
      </c>
      <c r="J704" t="s">
        <v>736</v>
      </c>
      <c r="K704" t="s">
        <v>737</v>
      </c>
      <c r="L704">
        <v>1368</v>
      </c>
      <c r="N704">
        <v>1011</v>
      </c>
      <c r="O704" t="s">
        <v>657</v>
      </c>
      <c r="P704" t="s">
        <v>657</v>
      </c>
      <c r="Q704">
        <v>1</v>
      </c>
      <c r="X704">
        <v>0.15</v>
      </c>
      <c r="Y704">
        <v>0</v>
      </c>
      <c r="Z704">
        <v>0.47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63</v>
      </c>
      <c r="AG704">
        <v>0.18</v>
      </c>
      <c r="AH704">
        <v>2</v>
      </c>
      <c r="AI704">
        <v>55932487</v>
      </c>
      <c r="AJ704">
        <v>610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">
      <c r="A705">
        <f>ROW(Source!A426)</f>
        <v>426</v>
      </c>
      <c r="B705">
        <v>55932488</v>
      </c>
      <c r="C705">
        <v>55932483</v>
      </c>
      <c r="D705">
        <v>55489510</v>
      </c>
      <c r="E705">
        <v>1</v>
      </c>
      <c r="F705">
        <v>1</v>
      </c>
      <c r="G705">
        <v>1081</v>
      </c>
      <c r="H705">
        <v>2</v>
      </c>
      <c r="I705" t="s">
        <v>747</v>
      </c>
      <c r="J705" t="s">
        <v>748</v>
      </c>
      <c r="K705" t="s">
        <v>749</v>
      </c>
      <c r="L705">
        <v>1368</v>
      </c>
      <c r="N705">
        <v>1011</v>
      </c>
      <c r="O705" t="s">
        <v>657</v>
      </c>
      <c r="P705" t="s">
        <v>657</v>
      </c>
      <c r="Q705">
        <v>1</v>
      </c>
      <c r="X705">
        <v>4.4999999999999998E-2</v>
      </c>
      <c r="Y705">
        <v>0</v>
      </c>
      <c r="Z705">
        <v>53.9</v>
      </c>
      <c r="AA705">
        <v>12.62</v>
      </c>
      <c r="AB705">
        <v>0</v>
      </c>
      <c r="AC705">
        <v>0</v>
      </c>
      <c r="AD705">
        <v>1</v>
      </c>
      <c r="AE705">
        <v>0</v>
      </c>
      <c r="AF705" t="s">
        <v>63</v>
      </c>
      <c r="AG705">
        <v>5.3999999999999999E-2</v>
      </c>
      <c r="AH705">
        <v>2</v>
      </c>
      <c r="AI705">
        <v>55932488</v>
      </c>
      <c r="AJ705">
        <v>611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">
      <c r="A706">
        <f>ROW(Source!A426)</f>
        <v>426</v>
      </c>
      <c r="B706">
        <v>55932489</v>
      </c>
      <c r="C706">
        <v>55932483</v>
      </c>
      <c r="D706">
        <v>55459234</v>
      </c>
      <c r="E706">
        <v>1</v>
      </c>
      <c r="F706">
        <v>1</v>
      </c>
      <c r="G706">
        <v>1081</v>
      </c>
      <c r="H706">
        <v>3</v>
      </c>
      <c r="I706" t="s">
        <v>706</v>
      </c>
      <c r="J706" t="s">
        <v>707</v>
      </c>
      <c r="K706" t="s">
        <v>708</v>
      </c>
      <c r="L706">
        <v>1346</v>
      </c>
      <c r="N706">
        <v>1009</v>
      </c>
      <c r="O706" t="s">
        <v>175</v>
      </c>
      <c r="P706" t="s">
        <v>175</v>
      </c>
      <c r="Q706">
        <v>1</v>
      </c>
      <c r="X706">
        <v>3.3999999999999998E-3</v>
      </c>
      <c r="Y706">
        <v>1.61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62</v>
      </c>
      <c r="AG706">
        <v>3.3999999999999998E-3</v>
      </c>
      <c r="AH706">
        <v>2</v>
      </c>
      <c r="AI706">
        <v>55932489</v>
      </c>
      <c r="AJ706">
        <v>612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">
      <c r="A707">
        <f>ROW(Source!A426)</f>
        <v>426</v>
      </c>
      <c r="B707">
        <v>55932490</v>
      </c>
      <c r="C707">
        <v>55932483</v>
      </c>
      <c r="D707">
        <v>55466158</v>
      </c>
      <c r="E707">
        <v>1</v>
      </c>
      <c r="F707">
        <v>1</v>
      </c>
      <c r="G707">
        <v>1081</v>
      </c>
      <c r="H707">
        <v>3</v>
      </c>
      <c r="I707" t="s">
        <v>750</v>
      </c>
      <c r="J707" t="s">
        <v>751</v>
      </c>
      <c r="K707" t="s">
        <v>752</v>
      </c>
      <c r="L707">
        <v>1354</v>
      </c>
      <c r="N707">
        <v>1010</v>
      </c>
      <c r="O707" t="s">
        <v>268</v>
      </c>
      <c r="P707" t="s">
        <v>268</v>
      </c>
      <c r="Q707">
        <v>1</v>
      </c>
      <c r="X707">
        <v>0.15</v>
      </c>
      <c r="Y707">
        <v>48.47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 t="s">
        <v>62</v>
      </c>
      <c r="AG707">
        <v>0.15</v>
      </c>
      <c r="AH707">
        <v>2</v>
      </c>
      <c r="AI707">
        <v>55932490</v>
      </c>
      <c r="AJ707">
        <v>614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">
      <c r="A708">
        <f>ROW(Source!A426)</f>
        <v>426</v>
      </c>
      <c r="B708">
        <v>55932491</v>
      </c>
      <c r="C708">
        <v>55932483</v>
      </c>
      <c r="D708">
        <v>55459835</v>
      </c>
      <c r="E708">
        <v>1</v>
      </c>
      <c r="F708">
        <v>1</v>
      </c>
      <c r="G708">
        <v>1081</v>
      </c>
      <c r="H708">
        <v>3</v>
      </c>
      <c r="I708" t="s">
        <v>753</v>
      </c>
      <c r="J708" t="s">
        <v>754</v>
      </c>
      <c r="K708" t="s">
        <v>755</v>
      </c>
      <c r="L708">
        <v>1348</v>
      </c>
      <c r="N708">
        <v>1009</v>
      </c>
      <c r="O708" t="s">
        <v>538</v>
      </c>
      <c r="P708" t="s">
        <v>538</v>
      </c>
      <c r="Q708">
        <v>1000</v>
      </c>
      <c r="X708">
        <v>9.0000000000000002E-6</v>
      </c>
      <c r="Y708">
        <v>12521.99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 t="s">
        <v>62</v>
      </c>
      <c r="AG708">
        <v>9.0000000000000002E-6</v>
      </c>
      <c r="AH708">
        <v>2</v>
      </c>
      <c r="AI708">
        <v>55932491</v>
      </c>
      <c r="AJ708">
        <v>615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">
      <c r="A709">
        <f>ROW(Source!A426)</f>
        <v>426</v>
      </c>
      <c r="B709">
        <v>55932492</v>
      </c>
      <c r="C709">
        <v>55932483</v>
      </c>
      <c r="D709">
        <v>55469257</v>
      </c>
      <c r="E709">
        <v>1</v>
      </c>
      <c r="F709">
        <v>1</v>
      </c>
      <c r="G709">
        <v>1081</v>
      </c>
      <c r="H709">
        <v>3</v>
      </c>
      <c r="I709" t="s">
        <v>759</v>
      </c>
      <c r="J709" t="s">
        <v>760</v>
      </c>
      <c r="K709" t="s">
        <v>761</v>
      </c>
      <c r="L709">
        <v>1354</v>
      </c>
      <c r="N709">
        <v>1010</v>
      </c>
      <c r="O709" t="s">
        <v>268</v>
      </c>
      <c r="P709" t="s">
        <v>268</v>
      </c>
      <c r="Q709">
        <v>1</v>
      </c>
      <c r="X709">
        <v>9.9000000000000005E-2</v>
      </c>
      <c r="Y709">
        <v>42.43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 t="s">
        <v>62</v>
      </c>
      <c r="AG709">
        <v>9.9000000000000005E-2</v>
      </c>
      <c r="AH709">
        <v>2</v>
      </c>
      <c r="AI709">
        <v>55932492</v>
      </c>
      <c r="AJ709">
        <v>617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">
      <c r="A710">
        <f>ROW(Source!A426)</f>
        <v>426</v>
      </c>
      <c r="B710">
        <v>55932493</v>
      </c>
      <c r="C710">
        <v>55932483</v>
      </c>
      <c r="D710">
        <v>55469222</v>
      </c>
      <c r="E710">
        <v>1</v>
      </c>
      <c r="F710">
        <v>1</v>
      </c>
      <c r="G710">
        <v>1081</v>
      </c>
      <c r="H710">
        <v>3</v>
      </c>
      <c r="I710" t="s">
        <v>756</v>
      </c>
      <c r="J710" t="s">
        <v>757</v>
      </c>
      <c r="K710" t="s">
        <v>758</v>
      </c>
      <c r="L710">
        <v>1354</v>
      </c>
      <c r="N710">
        <v>1010</v>
      </c>
      <c r="O710" t="s">
        <v>268</v>
      </c>
      <c r="P710" t="s">
        <v>268</v>
      </c>
      <c r="Q710">
        <v>1</v>
      </c>
      <c r="X710">
        <v>1.1180000000000001</v>
      </c>
      <c r="Y710">
        <v>4.3600000000000003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 t="s">
        <v>62</v>
      </c>
      <c r="AG710">
        <v>1.1180000000000001</v>
      </c>
      <c r="AH710">
        <v>2</v>
      </c>
      <c r="AI710">
        <v>55932493</v>
      </c>
      <c r="AJ710">
        <v>618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">
      <c r="A711">
        <f>ROW(Source!A426)</f>
        <v>426</v>
      </c>
      <c r="B711">
        <v>55932494</v>
      </c>
      <c r="C711">
        <v>55932483</v>
      </c>
      <c r="D711">
        <v>55432828</v>
      </c>
      <c r="E711">
        <v>1081</v>
      </c>
      <c r="F711">
        <v>1</v>
      </c>
      <c r="G711">
        <v>1081</v>
      </c>
      <c r="H711">
        <v>3</v>
      </c>
      <c r="I711" t="s">
        <v>951</v>
      </c>
      <c r="J711" t="s">
        <v>3</v>
      </c>
      <c r="K711" t="s">
        <v>952</v>
      </c>
      <c r="L711">
        <v>1301</v>
      </c>
      <c r="N711">
        <v>1003</v>
      </c>
      <c r="O711" t="s">
        <v>486</v>
      </c>
      <c r="P711" t="s">
        <v>486</v>
      </c>
      <c r="Q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 t="s">
        <v>62</v>
      </c>
      <c r="AG711">
        <v>0</v>
      </c>
      <c r="AH711">
        <v>3</v>
      </c>
      <c r="AI711">
        <v>-1</v>
      </c>
      <c r="AJ711" t="s">
        <v>3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">
      <c r="A712">
        <f>ROW(Source!A426)</f>
        <v>426</v>
      </c>
      <c r="B712">
        <v>55932495</v>
      </c>
      <c r="C712">
        <v>55932483</v>
      </c>
      <c r="D712">
        <v>55432829</v>
      </c>
      <c r="E712">
        <v>1081</v>
      </c>
      <c r="F712">
        <v>1</v>
      </c>
      <c r="G712">
        <v>1081</v>
      </c>
      <c r="H712">
        <v>3</v>
      </c>
      <c r="I712" t="s">
        <v>951</v>
      </c>
      <c r="J712" t="s">
        <v>3</v>
      </c>
      <c r="K712" t="s">
        <v>953</v>
      </c>
      <c r="L712">
        <v>1354</v>
      </c>
      <c r="N712">
        <v>1010</v>
      </c>
      <c r="O712" t="s">
        <v>268</v>
      </c>
      <c r="P712" t="s">
        <v>268</v>
      </c>
      <c r="Q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62</v>
      </c>
      <c r="AG712">
        <v>0</v>
      </c>
      <c r="AH712">
        <v>3</v>
      </c>
      <c r="AI712">
        <v>-1</v>
      </c>
      <c r="AJ712" t="s">
        <v>3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">
      <c r="A713">
        <f>ROW(Source!A426)</f>
        <v>426</v>
      </c>
      <c r="B713">
        <v>55932496</v>
      </c>
      <c r="C713">
        <v>55932483</v>
      </c>
      <c r="D713">
        <v>55433584</v>
      </c>
      <c r="E713">
        <v>1081</v>
      </c>
      <c r="F713">
        <v>1</v>
      </c>
      <c r="G713">
        <v>1081</v>
      </c>
      <c r="H713">
        <v>3</v>
      </c>
      <c r="I713" t="s">
        <v>947</v>
      </c>
      <c r="J713" t="s">
        <v>3</v>
      </c>
      <c r="K713" t="s">
        <v>948</v>
      </c>
      <c r="L713">
        <v>1354</v>
      </c>
      <c r="N713">
        <v>1010</v>
      </c>
      <c r="O713" t="s">
        <v>268</v>
      </c>
      <c r="P713" t="s">
        <v>268</v>
      </c>
      <c r="Q713">
        <v>1</v>
      </c>
      <c r="X713">
        <v>13.34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 t="s">
        <v>62</v>
      </c>
      <c r="AG713">
        <v>13.34</v>
      </c>
      <c r="AH713">
        <v>3</v>
      </c>
      <c r="AI713">
        <v>-1</v>
      </c>
      <c r="AJ713" t="s">
        <v>3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">
      <c r="A714">
        <f>ROW(Source!A426)</f>
        <v>426</v>
      </c>
      <c r="B714">
        <v>55932497</v>
      </c>
      <c r="C714">
        <v>55932483</v>
      </c>
      <c r="D714">
        <v>55441152</v>
      </c>
      <c r="E714">
        <v>1081</v>
      </c>
      <c r="F714">
        <v>1</v>
      </c>
      <c r="G714">
        <v>1081</v>
      </c>
      <c r="H714">
        <v>3</v>
      </c>
      <c r="I714" t="s">
        <v>949</v>
      </c>
      <c r="J714" t="s">
        <v>3</v>
      </c>
      <c r="K714" t="s">
        <v>950</v>
      </c>
      <c r="L714">
        <v>1346</v>
      </c>
      <c r="N714">
        <v>1009</v>
      </c>
      <c r="O714" t="s">
        <v>175</v>
      </c>
      <c r="P714" t="s">
        <v>175</v>
      </c>
      <c r="Q714">
        <v>1</v>
      </c>
      <c r="X714">
        <v>0.86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 t="s">
        <v>62</v>
      </c>
      <c r="AG714">
        <v>0.86</v>
      </c>
      <c r="AH714">
        <v>3</v>
      </c>
      <c r="AI714">
        <v>-1</v>
      </c>
      <c r="AJ714" t="s">
        <v>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">
      <c r="A715">
        <f>ROW(Source!A427)</f>
        <v>427</v>
      </c>
      <c r="B715">
        <v>55932484</v>
      </c>
      <c r="C715">
        <v>55932483</v>
      </c>
      <c r="D715">
        <v>55424304</v>
      </c>
      <c r="E715">
        <v>1081</v>
      </c>
      <c r="F715">
        <v>1</v>
      </c>
      <c r="G715">
        <v>1081</v>
      </c>
      <c r="H715">
        <v>1</v>
      </c>
      <c r="I715" t="s">
        <v>651</v>
      </c>
      <c r="J715" t="s">
        <v>3</v>
      </c>
      <c r="K715" t="s">
        <v>652</v>
      </c>
      <c r="L715">
        <v>1191</v>
      </c>
      <c r="N715">
        <v>1013</v>
      </c>
      <c r="O715" t="s">
        <v>653</v>
      </c>
      <c r="P715" t="s">
        <v>653</v>
      </c>
      <c r="Q715">
        <v>1</v>
      </c>
      <c r="X715">
        <v>7.27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1</v>
      </c>
      <c r="AF715" t="s">
        <v>63</v>
      </c>
      <c r="AG715">
        <v>8.7239999999999984</v>
      </c>
      <c r="AH715">
        <v>2</v>
      </c>
      <c r="AI715">
        <v>55932484</v>
      </c>
      <c r="AJ715">
        <v>619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">
      <c r="A716">
        <f>ROW(Source!A427)</f>
        <v>427</v>
      </c>
      <c r="B716">
        <v>55932485</v>
      </c>
      <c r="C716">
        <v>55932483</v>
      </c>
      <c r="D716">
        <v>55490209</v>
      </c>
      <c r="E716">
        <v>1</v>
      </c>
      <c r="F716">
        <v>1</v>
      </c>
      <c r="G716">
        <v>1081</v>
      </c>
      <c r="H716">
        <v>2</v>
      </c>
      <c r="I716" t="s">
        <v>694</v>
      </c>
      <c r="J716" t="s">
        <v>695</v>
      </c>
      <c r="K716" t="s">
        <v>696</v>
      </c>
      <c r="L716">
        <v>1368</v>
      </c>
      <c r="N716">
        <v>1011</v>
      </c>
      <c r="O716" t="s">
        <v>657</v>
      </c>
      <c r="P716" t="s">
        <v>657</v>
      </c>
      <c r="Q716">
        <v>1</v>
      </c>
      <c r="X716">
        <v>3.7999999999999999E-2</v>
      </c>
      <c r="Y716">
        <v>0</v>
      </c>
      <c r="Z716">
        <v>83.1</v>
      </c>
      <c r="AA716">
        <v>12.62</v>
      </c>
      <c r="AB716">
        <v>0</v>
      </c>
      <c r="AC716">
        <v>0</v>
      </c>
      <c r="AD716">
        <v>1</v>
      </c>
      <c r="AE716">
        <v>0</v>
      </c>
      <c r="AF716" t="s">
        <v>63</v>
      </c>
      <c r="AG716">
        <v>4.5599999999999995E-2</v>
      </c>
      <c r="AH716">
        <v>2</v>
      </c>
      <c r="AI716">
        <v>55932485</v>
      </c>
      <c r="AJ716">
        <v>620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">
      <c r="A717">
        <f>ROW(Source!A427)</f>
        <v>427</v>
      </c>
      <c r="B717">
        <v>55932486</v>
      </c>
      <c r="C717">
        <v>55932483</v>
      </c>
      <c r="D717">
        <v>55490270</v>
      </c>
      <c r="E717">
        <v>1</v>
      </c>
      <c r="F717">
        <v>1</v>
      </c>
      <c r="G717">
        <v>1081</v>
      </c>
      <c r="H717">
        <v>2</v>
      </c>
      <c r="I717" t="s">
        <v>744</v>
      </c>
      <c r="J717" t="s">
        <v>745</v>
      </c>
      <c r="K717" t="s">
        <v>746</v>
      </c>
      <c r="L717">
        <v>1368</v>
      </c>
      <c r="N717">
        <v>1011</v>
      </c>
      <c r="O717" t="s">
        <v>657</v>
      </c>
      <c r="P717" t="s">
        <v>657</v>
      </c>
      <c r="Q717">
        <v>1</v>
      </c>
      <c r="X717">
        <v>0.2</v>
      </c>
      <c r="Y717">
        <v>0</v>
      </c>
      <c r="Z717">
        <v>0.42</v>
      </c>
      <c r="AA717">
        <v>0</v>
      </c>
      <c r="AB717">
        <v>0</v>
      </c>
      <c r="AC717">
        <v>0</v>
      </c>
      <c r="AD717">
        <v>1</v>
      </c>
      <c r="AE717">
        <v>0</v>
      </c>
      <c r="AF717" t="s">
        <v>63</v>
      </c>
      <c r="AG717">
        <v>0.24</v>
      </c>
      <c r="AH717">
        <v>2</v>
      </c>
      <c r="AI717">
        <v>55932486</v>
      </c>
      <c r="AJ717">
        <v>621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">
      <c r="A718">
        <f>ROW(Source!A427)</f>
        <v>427</v>
      </c>
      <c r="B718">
        <v>55932487</v>
      </c>
      <c r="C718">
        <v>55932483</v>
      </c>
      <c r="D718">
        <v>55490296</v>
      </c>
      <c r="E718">
        <v>1</v>
      </c>
      <c r="F718">
        <v>1</v>
      </c>
      <c r="G718">
        <v>1081</v>
      </c>
      <c r="H718">
        <v>2</v>
      </c>
      <c r="I718" t="s">
        <v>735</v>
      </c>
      <c r="J718" t="s">
        <v>736</v>
      </c>
      <c r="K718" t="s">
        <v>737</v>
      </c>
      <c r="L718">
        <v>1368</v>
      </c>
      <c r="N718">
        <v>1011</v>
      </c>
      <c r="O718" t="s">
        <v>657</v>
      </c>
      <c r="P718" t="s">
        <v>657</v>
      </c>
      <c r="Q718">
        <v>1</v>
      </c>
      <c r="X718">
        <v>0.15</v>
      </c>
      <c r="Y718">
        <v>0</v>
      </c>
      <c r="Z718">
        <v>0.47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63</v>
      </c>
      <c r="AG718">
        <v>0.18</v>
      </c>
      <c r="AH718">
        <v>2</v>
      </c>
      <c r="AI718">
        <v>55932487</v>
      </c>
      <c r="AJ718">
        <v>622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">
      <c r="A719">
        <f>ROW(Source!A427)</f>
        <v>427</v>
      </c>
      <c r="B719">
        <v>55932488</v>
      </c>
      <c r="C719">
        <v>55932483</v>
      </c>
      <c r="D719">
        <v>55489510</v>
      </c>
      <c r="E719">
        <v>1</v>
      </c>
      <c r="F719">
        <v>1</v>
      </c>
      <c r="G719">
        <v>1081</v>
      </c>
      <c r="H719">
        <v>2</v>
      </c>
      <c r="I719" t="s">
        <v>747</v>
      </c>
      <c r="J719" t="s">
        <v>748</v>
      </c>
      <c r="K719" t="s">
        <v>749</v>
      </c>
      <c r="L719">
        <v>1368</v>
      </c>
      <c r="N719">
        <v>1011</v>
      </c>
      <c r="O719" t="s">
        <v>657</v>
      </c>
      <c r="P719" t="s">
        <v>657</v>
      </c>
      <c r="Q719">
        <v>1</v>
      </c>
      <c r="X719">
        <v>4.4999999999999998E-2</v>
      </c>
      <c r="Y719">
        <v>0</v>
      </c>
      <c r="Z719">
        <v>53.9</v>
      </c>
      <c r="AA719">
        <v>12.62</v>
      </c>
      <c r="AB719">
        <v>0</v>
      </c>
      <c r="AC719">
        <v>0</v>
      </c>
      <c r="AD719">
        <v>1</v>
      </c>
      <c r="AE719">
        <v>0</v>
      </c>
      <c r="AF719" t="s">
        <v>63</v>
      </c>
      <c r="AG719">
        <v>5.3999999999999999E-2</v>
      </c>
      <c r="AH719">
        <v>2</v>
      </c>
      <c r="AI719">
        <v>55932488</v>
      </c>
      <c r="AJ719">
        <v>623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">
      <c r="A720">
        <f>ROW(Source!A427)</f>
        <v>427</v>
      </c>
      <c r="B720">
        <v>55932489</v>
      </c>
      <c r="C720">
        <v>55932483</v>
      </c>
      <c r="D720">
        <v>55459234</v>
      </c>
      <c r="E720">
        <v>1</v>
      </c>
      <c r="F720">
        <v>1</v>
      </c>
      <c r="G720">
        <v>1081</v>
      </c>
      <c r="H720">
        <v>3</v>
      </c>
      <c r="I720" t="s">
        <v>706</v>
      </c>
      <c r="J720" t="s">
        <v>707</v>
      </c>
      <c r="K720" t="s">
        <v>708</v>
      </c>
      <c r="L720">
        <v>1346</v>
      </c>
      <c r="N720">
        <v>1009</v>
      </c>
      <c r="O720" t="s">
        <v>175</v>
      </c>
      <c r="P720" t="s">
        <v>175</v>
      </c>
      <c r="Q720">
        <v>1</v>
      </c>
      <c r="X720">
        <v>3.3999999999999998E-3</v>
      </c>
      <c r="Y720">
        <v>1.61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 t="s">
        <v>62</v>
      </c>
      <c r="AG720">
        <v>3.3999999999999998E-3</v>
      </c>
      <c r="AH720">
        <v>2</v>
      </c>
      <c r="AI720">
        <v>55932489</v>
      </c>
      <c r="AJ720">
        <v>624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">
      <c r="A721">
        <f>ROW(Source!A427)</f>
        <v>427</v>
      </c>
      <c r="B721">
        <v>55932490</v>
      </c>
      <c r="C721">
        <v>55932483</v>
      </c>
      <c r="D721">
        <v>55466158</v>
      </c>
      <c r="E721">
        <v>1</v>
      </c>
      <c r="F721">
        <v>1</v>
      </c>
      <c r="G721">
        <v>1081</v>
      </c>
      <c r="H721">
        <v>3</v>
      </c>
      <c r="I721" t="s">
        <v>750</v>
      </c>
      <c r="J721" t="s">
        <v>751</v>
      </c>
      <c r="K721" t="s">
        <v>752</v>
      </c>
      <c r="L721">
        <v>1354</v>
      </c>
      <c r="N721">
        <v>1010</v>
      </c>
      <c r="O721" t="s">
        <v>268</v>
      </c>
      <c r="P721" t="s">
        <v>268</v>
      </c>
      <c r="Q721">
        <v>1</v>
      </c>
      <c r="X721">
        <v>0.15</v>
      </c>
      <c r="Y721">
        <v>48.47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 t="s">
        <v>62</v>
      </c>
      <c r="AG721">
        <v>0.15</v>
      </c>
      <c r="AH721">
        <v>2</v>
      </c>
      <c r="AI721">
        <v>55932490</v>
      </c>
      <c r="AJ721">
        <v>626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">
      <c r="A722">
        <f>ROW(Source!A427)</f>
        <v>427</v>
      </c>
      <c r="B722">
        <v>55932491</v>
      </c>
      <c r="C722">
        <v>55932483</v>
      </c>
      <c r="D722">
        <v>55459835</v>
      </c>
      <c r="E722">
        <v>1</v>
      </c>
      <c r="F722">
        <v>1</v>
      </c>
      <c r="G722">
        <v>1081</v>
      </c>
      <c r="H722">
        <v>3</v>
      </c>
      <c r="I722" t="s">
        <v>753</v>
      </c>
      <c r="J722" t="s">
        <v>754</v>
      </c>
      <c r="K722" t="s">
        <v>755</v>
      </c>
      <c r="L722">
        <v>1348</v>
      </c>
      <c r="N722">
        <v>1009</v>
      </c>
      <c r="O722" t="s">
        <v>538</v>
      </c>
      <c r="P722" t="s">
        <v>538</v>
      </c>
      <c r="Q722">
        <v>1000</v>
      </c>
      <c r="X722">
        <v>9.0000000000000002E-6</v>
      </c>
      <c r="Y722">
        <v>12521.99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62</v>
      </c>
      <c r="AG722">
        <v>9.0000000000000002E-6</v>
      </c>
      <c r="AH722">
        <v>2</v>
      </c>
      <c r="AI722">
        <v>55932491</v>
      </c>
      <c r="AJ722">
        <v>627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">
      <c r="A723">
        <f>ROW(Source!A427)</f>
        <v>427</v>
      </c>
      <c r="B723">
        <v>55932492</v>
      </c>
      <c r="C723">
        <v>55932483</v>
      </c>
      <c r="D723">
        <v>55469257</v>
      </c>
      <c r="E723">
        <v>1</v>
      </c>
      <c r="F723">
        <v>1</v>
      </c>
      <c r="G723">
        <v>1081</v>
      </c>
      <c r="H723">
        <v>3</v>
      </c>
      <c r="I723" t="s">
        <v>759</v>
      </c>
      <c r="J723" t="s">
        <v>760</v>
      </c>
      <c r="K723" t="s">
        <v>761</v>
      </c>
      <c r="L723">
        <v>1354</v>
      </c>
      <c r="N723">
        <v>1010</v>
      </c>
      <c r="O723" t="s">
        <v>268</v>
      </c>
      <c r="P723" t="s">
        <v>268</v>
      </c>
      <c r="Q723">
        <v>1</v>
      </c>
      <c r="X723">
        <v>9.9000000000000005E-2</v>
      </c>
      <c r="Y723">
        <v>42.43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62</v>
      </c>
      <c r="AG723">
        <v>9.9000000000000005E-2</v>
      </c>
      <c r="AH723">
        <v>2</v>
      </c>
      <c r="AI723">
        <v>55932492</v>
      </c>
      <c r="AJ723">
        <v>629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">
      <c r="A724">
        <f>ROW(Source!A427)</f>
        <v>427</v>
      </c>
      <c r="B724">
        <v>55932493</v>
      </c>
      <c r="C724">
        <v>55932483</v>
      </c>
      <c r="D724">
        <v>55469222</v>
      </c>
      <c r="E724">
        <v>1</v>
      </c>
      <c r="F724">
        <v>1</v>
      </c>
      <c r="G724">
        <v>1081</v>
      </c>
      <c r="H724">
        <v>3</v>
      </c>
      <c r="I724" t="s">
        <v>756</v>
      </c>
      <c r="J724" t="s">
        <v>757</v>
      </c>
      <c r="K724" t="s">
        <v>758</v>
      </c>
      <c r="L724">
        <v>1354</v>
      </c>
      <c r="N724">
        <v>1010</v>
      </c>
      <c r="O724" t="s">
        <v>268</v>
      </c>
      <c r="P724" t="s">
        <v>268</v>
      </c>
      <c r="Q724">
        <v>1</v>
      </c>
      <c r="X724">
        <v>1.1180000000000001</v>
      </c>
      <c r="Y724">
        <v>4.3600000000000003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 t="s">
        <v>62</v>
      </c>
      <c r="AG724">
        <v>1.1180000000000001</v>
      </c>
      <c r="AH724">
        <v>2</v>
      </c>
      <c r="AI724">
        <v>55932493</v>
      </c>
      <c r="AJ724">
        <v>630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">
      <c r="A725">
        <f>ROW(Source!A427)</f>
        <v>427</v>
      </c>
      <c r="B725">
        <v>55932494</v>
      </c>
      <c r="C725">
        <v>55932483</v>
      </c>
      <c r="D725">
        <v>55432828</v>
      </c>
      <c r="E725">
        <v>1081</v>
      </c>
      <c r="F725">
        <v>1</v>
      </c>
      <c r="G725">
        <v>1081</v>
      </c>
      <c r="H725">
        <v>3</v>
      </c>
      <c r="I725" t="s">
        <v>951</v>
      </c>
      <c r="J725" t="s">
        <v>3</v>
      </c>
      <c r="K725" t="s">
        <v>952</v>
      </c>
      <c r="L725">
        <v>1301</v>
      </c>
      <c r="N725">
        <v>1003</v>
      </c>
      <c r="O725" t="s">
        <v>486</v>
      </c>
      <c r="P725" t="s">
        <v>486</v>
      </c>
      <c r="Q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62</v>
      </c>
      <c r="AG725">
        <v>0</v>
      </c>
      <c r="AH725">
        <v>3</v>
      </c>
      <c r="AI725">
        <v>-1</v>
      </c>
      <c r="AJ725" t="s">
        <v>3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">
      <c r="A726">
        <f>ROW(Source!A427)</f>
        <v>427</v>
      </c>
      <c r="B726">
        <v>55932495</v>
      </c>
      <c r="C726">
        <v>55932483</v>
      </c>
      <c r="D726">
        <v>55432829</v>
      </c>
      <c r="E726">
        <v>1081</v>
      </c>
      <c r="F726">
        <v>1</v>
      </c>
      <c r="G726">
        <v>1081</v>
      </c>
      <c r="H726">
        <v>3</v>
      </c>
      <c r="I726" t="s">
        <v>951</v>
      </c>
      <c r="J726" t="s">
        <v>3</v>
      </c>
      <c r="K726" t="s">
        <v>953</v>
      </c>
      <c r="L726">
        <v>1354</v>
      </c>
      <c r="N726">
        <v>1010</v>
      </c>
      <c r="O726" t="s">
        <v>268</v>
      </c>
      <c r="P726" t="s">
        <v>268</v>
      </c>
      <c r="Q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62</v>
      </c>
      <c r="AG726">
        <v>0</v>
      </c>
      <c r="AH726">
        <v>3</v>
      </c>
      <c r="AI726">
        <v>-1</v>
      </c>
      <c r="AJ726" t="s">
        <v>3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">
      <c r="A727">
        <f>ROW(Source!A427)</f>
        <v>427</v>
      </c>
      <c r="B727">
        <v>55932496</v>
      </c>
      <c r="C727">
        <v>55932483</v>
      </c>
      <c r="D727">
        <v>55433584</v>
      </c>
      <c r="E727">
        <v>1081</v>
      </c>
      <c r="F727">
        <v>1</v>
      </c>
      <c r="G727">
        <v>1081</v>
      </c>
      <c r="H727">
        <v>3</v>
      </c>
      <c r="I727" t="s">
        <v>947</v>
      </c>
      <c r="J727" t="s">
        <v>3</v>
      </c>
      <c r="K727" t="s">
        <v>948</v>
      </c>
      <c r="L727">
        <v>1354</v>
      </c>
      <c r="N727">
        <v>1010</v>
      </c>
      <c r="O727" t="s">
        <v>268</v>
      </c>
      <c r="P727" t="s">
        <v>268</v>
      </c>
      <c r="Q727">
        <v>1</v>
      </c>
      <c r="X727">
        <v>13.34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62</v>
      </c>
      <c r="AG727">
        <v>13.34</v>
      </c>
      <c r="AH727">
        <v>3</v>
      </c>
      <c r="AI727">
        <v>-1</v>
      </c>
      <c r="AJ727" t="s">
        <v>3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">
      <c r="A728">
        <f>ROW(Source!A427)</f>
        <v>427</v>
      </c>
      <c r="B728">
        <v>55932497</v>
      </c>
      <c r="C728">
        <v>55932483</v>
      </c>
      <c r="D728">
        <v>55441152</v>
      </c>
      <c r="E728">
        <v>1081</v>
      </c>
      <c r="F728">
        <v>1</v>
      </c>
      <c r="G728">
        <v>1081</v>
      </c>
      <c r="H728">
        <v>3</v>
      </c>
      <c r="I728" t="s">
        <v>949</v>
      </c>
      <c r="J728" t="s">
        <v>3</v>
      </c>
      <c r="K728" t="s">
        <v>950</v>
      </c>
      <c r="L728">
        <v>1346</v>
      </c>
      <c r="N728">
        <v>1009</v>
      </c>
      <c r="O728" t="s">
        <v>175</v>
      </c>
      <c r="P728" t="s">
        <v>175</v>
      </c>
      <c r="Q728">
        <v>1</v>
      </c>
      <c r="X728">
        <v>0.86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62</v>
      </c>
      <c r="AG728">
        <v>0.86</v>
      </c>
      <c r="AH728">
        <v>3</v>
      </c>
      <c r="AI728">
        <v>-1</v>
      </c>
      <c r="AJ728" t="s">
        <v>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">
      <c r="A729">
        <f>ROW(Source!A432)</f>
        <v>432</v>
      </c>
      <c r="B729">
        <v>55932567</v>
      </c>
      <c r="C729">
        <v>55932533</v>
      </c>
      <c r="D729">
        <v>55424304</v>
      </c>
      <c r="E729">
        <v>1081</v>
      </c>
      <c r="F729">
        <v>1</v>
      </c>
      <c r="G729">
        <v>1081</v>
      </c>
      <c r="H729">
        <v>1</v>
      </c>
      <c r="I729" t="s">
        <v>651</v>
      </c>
      <c r="J729" t="s">
        <v>3</v>
      </c>
      <c r="K729" t="s">
        <v>652</v>
      </c>
      <c r="L729">
        <v>1191</v>
      </c>
      <c r="N729">
        <v>1013</v>
      </c>
      <c r="O729" t="s">
        <v>653</v>
      </c>
      <c r="P729" t="s">
        <v>653</v>
      </c>
      <c r="Q729">
        <v>1</v>
      </c>
      <c r="X729">
        <v>18.14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1</v>
      </c>
      <c r="AF729" t="s">
        <v>63</v>
      </c>
      <c r="AG729">
        <v>21.768000000000001</v>
      </c>
      <c r="AH729">
        <v>2</v>
      </c>
      <c r="AI729">
        <v>55932567</v>
      </c>
      <c r="AJ729">
        <v>631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">
      <c r="A730">
        <f>ROW(Source!A432)</f>
        <v>432</v>
      </c>
      <c r="B730">
        <v>55932568</v>
      </c>
      <c r="C730">
        <v>55932533</v>
      </c>
      <c r="D730">
        <v>55490209</v>
      </c>
      <c r="E730">
        <v>1</v>
      </c>
      <c r="F730">
        <v>1</v>
      </c>
      <c r="G730">
        <v>1081</v>
      </c>
      <c r="H730">
        <v>2</v>
      </c>
      <c r="I730" t="s">
        <v>694</v>
      </c>
      <c r="J730" t="s">
        <v>695</v>
      </c>
      <c r="K730" t="s">
        <v>696</v>
      </c>
      <c r="L730">
        <v>1368</v>
      </c>
      <c r="N730">
        <v>1011</v>
      </c>
      <c r="O730" t="s">
        <v>657</v>
      </c>
      <c r="P730" t="s">
        <v>657</v>
      </c>
      <c r="Q730">
        <v>1</v>
      </c>
      <c r="X730">
        <v>0.05</v>
      </c>
      <c r="Y730">
        <v>0</v>
      </c>
      <c r="Z730">
        <v>83.1</v>
      </c>
      <c r="AA730">
        <v>12.62</v>
      </c>
      <c r="AB730">
        <v>0</v>
      </c>
      <c r="AC730">
        <v>0</v>
      </c>
      <c r="AD730">
        <v>1</v>
      </c>
      <c r="AE730">
        <v>0</v>
      </c>
      <c r="AF730" t="s">
        <v>63</v>
      </c>
      <c r="AG730">
        <v>0.06</v>
      </c>
      <c r="AH730">
        <v>2</v>
      </c>
      <c r="AI730">
        <v>55932568</v>
      </c>
      <c r="AJ730">
        <v>632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">
      <c r="A731">
        <f>ROW(Source!A432)</f>
        <v>432</v>
      </c>
      <c r="B731">
        <v>55932569</v>
      </c>
      <c r="C731">
        <v>55932533</v>
      </c>
      <c r="D731">
        <v>55490270</v>
      </c>
      <c r="E731">
        <v>1</v>
      </c>
      <c r="F731">
        <v>1</v>
      </c>
      <c r="G731">
        <v>1081</v>
      </c>
      <c r="H731">
        <v>2</v>
      </c>
      <c r="I731" t="s">
        <v>744</v>
      </c>
      <c r="J731" t="s">
        <v>745</v>
      </c>
      <c r="K731" t="s">
        <v>746</v>
      </c>
      <c r="L731">
        <v>1368</v>
      </c>
      <c r="N731">
        <v>1011</v>
      </c>
      <c r="O731" t="s">
        <v>657</v>
      </c>
      <c r="P731" t="s">
        <v>657</v>
      </c>
      <c r="Q731">
        <v>1</v>
      </c>
      <c r="X731">
        <v>0.21</v>
      </c>
      <c r="Y731">
        <v>0</v>
      </c>
      <c r="Z731">
        <v>0.42</v>
      </c>
      <c r="AA731">
        <v>0</v>
      </c>
      <c r="AB731">
        <v>0</v>
      </c>
      <c r="AC731">
        <v>0</v>
      </c>
      <c r="AD731">
        <v>1</v>
      </c>
      <c r="AE731">
        <v>0</v>
      </c>
      <c r="AF731" t="s">
        <v>63</v>
      </c>
      <c r="AG731">
        <v>0.252</v>
      </c>
      <c r="AH731">
        <v>2</v>
      </c>
      <c r="AI731">
        <v>55932569</v>
      </c>
      <c r="AJ731">
        <v>633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">
      <c r="A732">
        <f>ROW(Source!A432)</f>
        <v>432</v>
      </c>
      <c r="B732">
        <v>55932570</v>
      </c>
      <c r="C732">
        <v>55932533</v>
      </c>
      <c r="D732">
        <v>55489510</v>
      </c>
      <c r="E732">
        <v>1</v>
      </c>
      <c r="F732">
        <v>1</v>
      </c>
      <c r="G732">
        <v>1081</v>
      </c>
      <c r="H732">
        <v>2</v>
      </c>
      <c r="I732" t="s">
        <v>747</v>
      </c>
      <c r="J732" t="s">
        <v>748</v>
      </c>
      <c r="K732" t="s">
        <v>749</v>
      </c>
      <c r="L732">
        <v>1368</v>
      </c>
      <c r="N732">
        <v>1011</v>
      </c>
      <c r="O732" t="s">
        <v>657</v>
      </c>
      <c r="P732" t="s">
        <v>657</v>
      </c>
      <c r="Q732">
        <v>1</v>
      </c>
      <c r="X732">
        <v>4.4999999999999998E-2</v>
      </c>
      <c r="Y732">
        <v>0</v>
      </c>
      <c r="Z732">
        <v>53.9</v>
      </c>
      <c r="AA732">
        <v>12.62</v>
      </c>
      <c r="AB732">
        <v>0</v>
      </c>
      <c r="AC732">
        <v>0</v>
      </c>
      <c r="AD732">
        <v>1</v>
      </c>
      <c r="AE732">
        <v>0</v>
      </c>
      <c r="AF732" t="s">
        <v>63</v>
      </c>
      <c r="AG732">
        <v>5.3999999999999999E-2</v>
      </c>
      <c r="AH732">
        <v>2</v>
      </c>
      <c r="AI732">
        <v>55932570</v>
      </c>
      <c r="AJ732">
        <v>634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">
      <c r="A733">
        <f>ROW(Source!A432)</f>
        <v>432</v>
      </c>
      <c r="B733">
        <v>55932571</v>
      </c>
      <c r="C733">
        <v>55932533</v>
      </c>
      <c r="D733">
        <v>55459234</v>
      </c>
      <c r="E733">
        <v>1</v>
      </c>
      <c r="F733">
        <v>1</v>
      </c>
      <c r="G733">
        <v>1081</v>
      </c>
      <c r="H733">
        <v>3</v>
      </c>
      <c r="I733" t="s">
        <v>706</v>
      </c>
      <c r="J733" t="s">
        <v>707</v>
      </c>
      <c r="K733" t="s">
        <v>708</v>
      </c>
      <c r="L733">
        <v>1346</v>
      </c>
      <c r="N733">
        <v>1009</v>
      </c>
      <c r="O733" t="s">
        <v>175</v>
      </c>
      <c r="P733" t="s">
        <v>175</v>
      </c>
      <c r="Q733">
        <v>1</v>
      </c>
      <c r="X733">
        <v>3.0000000000000001E-3</v>
      </c>
      <c r="Y733">
        <v>1.61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 t="s">
        <v>62</v>
      </c>
      <c r="AG733">
        <v>3.0000000000000001E-3</v>
      </c>
      <c r="AH733">
        <v>2</v>
      </c>
      <c r="AI733">
        <v>55932571</v>
      </c>
      <c r="AJ733">
        <v>635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">
      <c r="A734">
        <f>ROW(Source!A432)</f>
        <v>432</v>
      </c>
      <c r="B734">
        <v>55932572</v>
      </c>
      <c r="C734">
        <v>55932533</v>
      </c>
      <c r="D734">
        <v>55466158</v>
      </c>
      <c r="E734">
        <v>1</v>
      </c>
      <c r="F734">
        <v>1</v>
      </c>
      <c r="G734">
        <v>1081</v>
      </c>
      <c r="H734">
        <v>3</v>
      </c>
      <c r="I734" t="s">
        <v>750</v>
      </c>
      <c r="J734" t="s">
        <v>751</v>
      </c>
      <c r="K734" t="s">
        <v>752</v>
      </c>
      <c r="L734">
        <v>1354</v>
      </c>
      <c r="N734">
        <v>1010</v>
      </c>
      <c r="O734" t="s">
        <v>268</v>
      </c>
      <c r="P734" t="s">
        <v>268</v>
      </c>
      <c r="Q734">
        <v>1</v>
      </c>
      <c r="X734">
        <v>0.14000000000000001</v>
      </c>
      <c r="Y734">
        <v>48.47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62</v>
      </c>
      <c r="AG734">
        <v>0.14000000000000001</v>
      </c>
      <c r="AH734">
        <v>2</v>
      </c>
      <c r="AI734">
        <v>55932572</v>
      </c>
      <c r="AJ734">
        <v>637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">
      <c r="A735">
        <f>ROW(Source!A432)</f>
        <v>432</v>
      </c>
      <c r="B735">
        <v>55932573</v>
      </c>
      <c r="C735">
        <v>55932533</v>
      </c>
      <c r="D735">
        <v>55459835</v>
      </c>
      <c r="E735">
        <v>1</v>
      </c>
      <c r="F735">
        <v>1</v>
      </c>
      <c r="G735">
        <v>1081</v>
      </c>
      <c r="H735">
        <v>3</v>
      </c>
      <c r="I735" t="s">
        <v>753</v>
      </c>
      <c r="J735" t="s">
        <v>754</v>
      </c>
      <c r="K735" t="s">
        <v>755</v>
      </c>
      <c r="L735">
        <v>1348</v>
      </c>
      <c r="N735">
        <v>1009</v>
      </c>
      <c r="O735" t="s">
        <v>538</v>
      </c>
      <c r="P735" t="s">
        <v>538</v>
      </c>
      <c r="Q735">
        <v>1000</v>
      </c>
      <c r="X735">
        <v>7.9999999999999996E-6</v>
      </c>
      <c r="Y735">
        <v>12521.99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 t="s">
        <v>62</v>
      </c>
      <c r="AG735">
        <v>7.9999999999999996E-6</v>
      </c>
      <c r="AH735">
        <v>2</v>
      </c>
      <c r="AI735">
        <v>55932573</v>
      </c>
      <c r="AJ735">
        <v>638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">
      <c r="A736">
        <f>ROW(Source!A432)</f>
        <v>432</v>
      </c>
      <c r="B736">
        <v>55932574</v>
      </c>
      <c r="C736">
        <v>55932533</v>
      </c>
      <c r="D736">
        <v>55469222</v>
      </c>
      <c r="E736">
        <v>1</v>
      </c>
      <c r="F736">
        <v>1</v>
      </c>
      <c r="G736">
        <v>1081</v>
      </c>
      <c r="H736">
        <v>3</v>
      </c>
      <c r="I736" t="s">
        <v>756</v>
      </c>
      <c r="J736" t="s">
        <v>757</v>
      </c>
      <c r="K736" t="s">
        <v>758</v>
      </c>
      <c r="L736">
        <v>1354</v>
      </c>
      <c r="N736">
        <v>1010</v>
      </c>
      <c r="O736" t="s">
        <v>268</v>
      </c>
      <c r="P736" t="s">
        <v>268</v>
      </c>
      <c r="Q736">
        <v>1</v>
      </c>
      <c r="X736">
        <v>1.02</v>
      </c>
      <c r="Y736">
        <v>4.3600000000000003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 t="s">
        <v>62</v>
      </c>
      <c r="AG736">
        <v>1.02</v>
      </c>
      <c r="AH736">
        <v>2</v>
      </c>
      <c r="AI736">
        <v>55932574</v>
      </c>
      <c r="AJ736">
        <v>644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">
      <c r="A737">
        <f>ROW(Source!A432)</f>
        <v>432</v>
      </c>
      <c r="B737">
        <v>55932575</v>
      </c>
      <c r="C737">
        <v>55932533</v>
      </c>
      <c r="D737">
        <v>55431816</v>
      </c>
      <c r="E737">
        <v>1081</v>
      </c>
      <c r="F737">
        <v>1</v>
      </c>
      <c r="G737">
        <v>1081</v>
      </c>
      <c r="H737">
        <v>3</v>
      </c>
      <c r="I737" t="s">
        <v>942</v>
      </c>
      <c r="J737" t="s">
        <v>3</v>
      </c>
      <c r="K737" t="s">
        <v>943</v>
      </c>
      <c r="L737">
        <v>1301</v>
      </c>
      <c r="N737">
        <v>1003</v>
      </c>
      <c r="O737" t="s">
        <v>486</v>
      </c>
      <c r="P737" t="s">
        <v>486</v>
      </c>
      <c r="Q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 t="s">
        <v>62</v>
      </c>
      <c r="AG737">
        <v>0</v>
      </c>
      <c r="AH737">
        <v>3</v>
      </c>
      <c r="AI737">
        <v>-1</v>
      </c>
      <c r="AJ737" t="s">
        <v>3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">
      <c r="A738">
        <f>ROW(Source!A432)</f>
        <v>432</v>
      </c>
      <c r="B738">
        <v>55932576</v>
      </c>
      <c r="C738">
        <v>55932533</v>
      </c>
      <c r="D738">
        <v>55431823</v>
      </c>
      <c r="E738">
        <v>1081</v>
      </c>
      <c r="F738">
        <v>1</v>
      </c>
      <c r="G738">
        <v>1081</v>
      </c>
      <c r="H738">
        <v>3</v>
      </c>
      <c r="I738" t="s">
        <v>942</v>
      </c>
      <c r="J738" t="s">
        <v>3</v>
      </c>
      <c r="K738" t="s">
        <v>944</v>
      </c>
      <c r="L738">
        <v>1354</v>
      </c>
      <c r="N738">
        <v>1010</v>
      </c>
      <c r="O738" t="s">
        <v>268</v>
      </c>
      <c r="P738" t="s">
        <v>268</v>
      </c>
      <c r="Q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 t="s">
        <v>62</v>
      </c>
      <c r="AG738">
        <v>0</v>
      </c>
      <c r="AH738">
        <v>3</v>
      </c>
      <c r="AI738">
        <v>-1</v>
      </c>
      <c r="AJ738" t="s">
        <v>3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">
      <c r="A739">
        <f>ROW(Source!A432)</f>
        <v>432</v>
      </c>
      <c r="B739">
        <v>55932577</v>
      </c>
      <c r="C739">
        <v>55932533</v>
      </c>
      <c r="D739">
        <v>55433141</v>
      </c>
      <c r="E739">
        <v>1081</v>
      </c>
      <c r="F739">
        <v>1</v>
      </c>
      <c r="G739">
        <v>1081</v>
      </c>
      <c r="H739">
        <v>3</v>
      </c>
      <c r="I739" t="s">
        <v>945</v>
      </c>
      <c r="J739" t="s">
        <v>3</v>
      </c>
      <c r="K739" t="s">
        <v>946</v>
      </c>
      <c r="L739">
        <v>1354</v>
      </c>
      <c r="N739">
        <v>1010</v>
      </c>
      <c r="O739" t="s">
        <v>268</v>
      </c>
      <c r="P739" t="s">
        <v>268</v>
      </c>
      <c r="Q739">
        <v>1</v>
      </c>
      <c r="X739">
        <v>23.65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 t="s">
        <v>62</v>
      </c>
      <c r="AG739">
        <v>23.65</v>
      </c>
      <c r="AH739">
        <v>3</v>
      </c>
      <c r="AI739">
        <v>-1</v>
      </c>
      <c r="AJ739" t="s">
        <v>3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">
      <c r="A740">
        <f>ROW(Source!A432)</f>
        <v>432</v>
      </c>
      <c r="B740">
        <v>55932578</v>
      </c>
      <c r="C740">
        <v>55932533</v>
      </c>
      <c r="D740">
        <v>55433584</v>
      </c>
      <c r="E740">
        <v>1081</v>
      </c>
      <c r="F740">
        <v>1</v>
      </c>
      <c r="G740">
        <v>1081</v>
      </c>
      <c r="H740">
        <v>3</v>
      </c>
      <c r="I740" t="s">
        <v>947</v>
      </c>
      <c r="J740" t="s">
        <v>3</v>
      </c>
      <c r="K740" t="s">
        <v>948</v>
      </c>
      <c r="L740">
        <v>1354</v>
      </c>
      <c r="N740">
        <v>1010</v>
      </c>
      <c r="O740" t="s">
        <v>268</v>
      </c>
      <c r="P740" t="s">
        <v>268</v>
      </c>
      <c r="Q740">
        <v>1</v>
      </c>
      <c r="X740">
        <v>13.34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 t="s">
        <v>62</v>
      </c>
      <c r="AG740">
        <v>13.34</v>
      </c>
      <c r="AH740">
        <v>3</v>
      </c>
      <c r="AI740">
        <v>-1</v>
      </c>
      <c r="AJ740" t="s">
        <v>3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">
      <c r="A741">
        <f>ROW(Source!A432)</f>
        <v>432</v>
      </c>
      <c r="B741">
        <v>55932579</v>
      </c>
      <c r="C741">
        <v>55932533</v>
      </c>
      <c r="D741">
        <v>55441152</v>
      </c>
      <c r="E741">
        <v>1081</v>
      </c>
      <c r="F741">
        <v>1</v>
      </c>
      <c r="G741">
        <v>1081</v>
      </c>
      <c r="H741">
        <v>3</v>
      </c>
      <c r="I741" t="s">
        <v>949</v>
      </c>
      <c r="J741" t="s">
        <v>3</v>
      </c>
      <c r="K741" t="s">
        <v>950</v>
      </c>
      <c r="L741">
        <v>1346</v>
      </c>
      <c r="N741">
        <v>1009</v>
      </c>
      <c r="O741" t="s">
        <v>175</v>
      </c>
      <c r="P741" t="s">
        <v>175</v>
      </c>
      <c r="Q741">
        <v>1</v>
      </c>
      <c r="X741">
        <v>8.73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 t="s">
        <v>62</v>
      </c>
      <c r="AG741">
        <v>8.73</v>
      </c>
      <c r="AH741">
        <v>3</v>
      </c>
      <c r="AI741">
        <v>-1</v>
      </c>
      <c r="AJ741" t="s">
        <v>3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">
      <c r="A742">
        <f>ROW(Source!A433)</f>
        <v>433</v>
      </c>
      <c r="B742">
        <v>55932567</v>
      </c>
      <c r="C742">
        <v>55932533</v>
      </c>
      <c r="D742">
        <v>55424304</v>
      </c>
      <c r="E742">
        <v>1081</v>
      </c>
      <c r="F742">
        <v>1</v>
      </c>
      <c r="G742">
        <v>1081</v>
      </c>
      <c r="H742">
        <v>1</v>
      </c>
      <c r="I742" t="s">
        <v>651</v>
      </c>
      <c r="J742" t="s">
        <v>3</v>
      </c>
      <c r="K742" t="s">
        <v>652</v>
      </c>
      <c r="L742">
        <v>1191</v>
      </c>
      <c r="N742">
        <v>1013</v>
      </c>
      <c r="O742" t="s">
        <v>653</v>
      </c>
      <c r="P742" t="s">
        <v>653</v>
      </c>
      <c r="Q742">
        <v>1</v>
      </c>
      <c r="X742">
        <v>18.14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1</v>
      </c>
      <c r="AF742" t="s">
        <v>63</v>
      </c>
      <c r="AG742">
        <v>21.768000000000001</v>
      </c>
      <c r="AH742">
        <v>2</v>
      </c>
      <c r="AI742">
        <v>55932567</v>
      </c>
      <c r="AJ742">
        <v>645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">
      <c r="A743">
        <f>ROW(Source!A433)</f>
        <v>433</v>
      </c>
      <c r="B743">
        <v>55932568</v>
      </c>
      <c r="C743">
        <v>55932533</v>
      </c>
      <c r="D743">
        <v>55490209</v>
      </c>
      <c r="E743">
        <v>1</v>
      </c>
      <c r="F743">
        <v>1</v>
      </c>
      <c r="G743">
        <v>1081</v>
      </c>
      <c r="H743">
        <v>2</v>
      </c>
      <c r="I743" t="s">
        <v>694</v>
      </c>
      <c r="J743" t="s">
        <v>695</v>
      </c>
      <c r="K743" t="s">
        <v>696</v>
      </c>
      <c r="L743">
        <v>1368</v>
      </c>
      <c r="N743">
        <v>1011</v>
      </c>
      <c r="O743" t="s">
        <v>657</v>
      </c>
      <c r="P743" t="s">
        <v>657</v>
      </c>
      <c r="Q743">
        <v>1</v>
      </c>
      <c r="X743">
        <v>0.05</v>
      </c>
      <c r="Y743">
        <v>0</v>
      </c>
      <c r="Z743">
        <v>83.1</v>
      </c>
      <c r="AA743">
        <v>12.62</v>
      </c>
      <c r="AB743">
        <v>0</v>
      </c>
      <c r="AC743">
        <v>0</v>
      </c>
      <c r="AD743">
        <v>1</v>
      </c>
      <c r="AE743">
        <v>0</v>
      </c>
      <c r="AF743" t="s">
        <v>63</v>
      </c>
      <c r="AG743">
        <v>0.06</v>
      </c>
      <c r="AH743">
        <v>2</v>
      </c>
      <c r="AI743">
        <v>55932568</v>
      </c>
      <c r="AJ743">
        <v>646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">
      <c r="A744">
        <f>ROW(Source!A433)</f>
        <v>433</v>
      </c>
      <c r="B744">
        <v>55932569</v>
      </c>
      <c r="C744">
        <v>55932533</v>
      </c>
      <c r="D744">
        <v>55490270</v>
      </c>
      <c r="E744">
        <v>1</v>
      </c>
      <c r="F744">
        <v>1</v>
      </c>
      <c r="G744">
        <v>1081</v>
      </c>
      <c r="H744">
        <v>2</v>
      </c>
      <c r="I744" t="s">
        <v>744</v>
      </c>
      <c r="J744" t="s">
        <v>745</v>
      </c>
      <c r="K744" t="s">
        <v>746</v>
      </c>
      <c r="L744">
        <v>1368</v>
      </c>
      <c r="N744">
        <v>1011</v>
      </c>
      <c r="O744" t="s">
        <v>657</v>
      </c>
      <c r="P744" t="s">
        <v>657</v>
      </c>
      <c r="Q744">
        <v>1</v>
      </c>
      <c r="X744">
        <v>0.21</v>
      </c>
      <c r="Y744">
        <v>0</v>
      </c>
      <c r="Z744">
        <v>0.42</v>
      </c>
      <c r="AA744">
        <v>0</v>
      </c>
      <c r="AB744">
        <v>0</v>
      </c>
      <c r="AC744">
        <v>0</v>
      </c>
      <c r="AD744">
        <v>1</v>
      </c>
      <c r="AE744">
        <v>0</v>
      </c>
      <c r="AF744" t="s">
        <v>63</v>
      </c>
      <c r="AG744">
        <v>0.252</v>
      </c>
      <c r="AH744">
        <v>2</v>
      </c>
      <c r="AI744">
        <v>55932569</v>
      </c>
      <c r="AJ744">
        <v>647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">
      <c r="A745">
        <f>ROW(Source!A433)</f>
        <v>433</v>
      </c>
      <c r="B745">
        <v>55932570</v>
      </c>
      <c r="C745">
        <v>55932533</v>
      </c>
      <c r="D745">
        <v>55489510</v>
      </c>
      <c r="E745">
        <v>1</v>
      </c>
      <c r="F745">
        <v>1</v>
      </c>
      <c r="G745">
        <v>1081</v>
      </c>
      <c r="H745">
        <v>2</v>
      </c>
      <c r="I745" t="s">
        <v>747</v>
      </c>
      <c r="J745" t="s">
        <v>748</v>
      </c>
      <c r="K745" t="s">
        <v>749</v>
      </c>
      <c r="L745">
        <v>1368</v>
      </c>
      <c r="N745">
        <v>1011</v>
      </c>
      <c r="O745" t="s">
        <v>657</v>
      </c>
      <c r="P745" t="s">
        <v>657</v>
      </c>
      <c r="Q745">
        <v>1</v>
      </c>
      <c r="X745">
        <v>4.4999999999999998E-2</v>
      </c>
      <c r="Y745">
        <v>0</v>
      </c>
      <c r="Z745">
        <v>53.9</v>
      </c>
      <c r="AA745">
        <v>12.62</v>
      </c>
      <c r="AB745">
        <v>0</v>
      </c>
      <c r="AC745">
        <v>0</v>
      </c>
      <c r="AD745">
        <v>1</v>
      </c>
      <c r="AE745">
        <v>0</v>
      </c>
      <c r="AF745" t="s">
        <v>63</v>
      </c>
      <c r="AG745">
        <v>5.3999999999999999E-2</v>
      </c>
      <c r="AH745">
        <v>2</v>
      </c>
      <c r="AI745">
        <v>55932570</v>
      </c>
      <c r="AJ745">
        <v>648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">
      <c r="A746">
        <f>ROW(Source!A433)</f>
        <v>433</v>
      </c>
      <c r="B746">
        <v>55932571</v>
      </c>
      <c r="C746">
        <v>55932533</v>
      </c>
      <c r="D746">
        <v>55459234</v>
      </c>
      <c r="E746">
        <v>1</v>
      </c>
      <c r="F746">
        <v>1</v>
      </c>
      <c r="G746">
        <v>1081</v>
      </c>
      <c r="H746">
        <v>3</v>
      </c>
      <c r="I746" t="s">
        <v>706</v>
      </c>
      <c r="J746" t="s">
        <v>707</v>
      </c>
      <c r="K746" t="s">
        <v>708</v>
      </c>
      <c r="L746">
        <v>1346</v>
      </c>
      <c r="N746">
        <v>1009</v>
      </c>
      <c r="O746" t="s">
        <v>175</v>
      </c>
      <c r="P746" t="s">
        <v>175</v>
      </c>
      <c r="Q746">
        <v>1</v>
      </c>
      <c r="X746">
        <v>3.0000000000000001E-3</v>
      </c>
      <c r="Y746">
        <v>1.61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0</v>
      </c>
      <c r="AF746" t="s">
        <v>62</v>
      </c>
      <c r="AG746">
        <v>3.0000000000000001E-3</v>
      </c>
      <c r="AH746">
        <v>2</v>
      </c>
      <c r="AI746">
        <v>55932571</v>
      </c>
      <c r="AJ746">
        <v>649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">
      <c r="A747">
        <f>ROW(Source!A433)</f>
        <v>433</v>
      </c>
      <c r="B747">
        <v>55932572</v>
      </c>
      <c r="C747">
        <v>55932533</v>
      </c>
      <c r="D747">
        <v>55466158</v>
      </c>
      <c r="E747">
        <v>1</v>
      </c>
      <c r="F747">
        <v>1</v>
      </c>
      <c r="G747">
        <v>1081</v>
      </c>
      <c r="H747">
        <v>3</v>
      </c>
      <c r="I747" t="s">
        <v>750</v>
      </c>
      <c r="J747" t="s">
        <v>751</v>
      </c>
      <c r="K747" t="s">
        <v>752</v>
      </c>
      <c r="L747">
        <v>1354</v>
      </c>
      <c r="N747">
        <v>1010</v>
      </c>
      <c r="O747" t="s">
        <v>268</v>
      </c>
      <c r="P747" t="s">
        <v>268</v>
      </c>
      <c r="Q747">
        <v>1</v>
      </c>
      <c r="X747">
        <v>0.14000000000000001</v>
      </c>
      <c r="Y747">
        <v>48.47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 t="s">
        <v>62</v>
      </c>
      <c r="AG747">
        <v>0.14000000000000001</v>
      </c>
      <c r="AH747">
        <v>2</v>
      </c>
      <c r="AI747">
        <v>55932572</v>
      </c>
      <c r="AJ747">
        <v>651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">
      <c r="A748">
        <f>ROW(Source!A433)</f>
        <v>433</v>
      </c>
      <c r="B748">
        <v>55932573</v>
      </c>
      <c r="C748">
        <v>55932533</v>
      </c>
      <c r="D748">
        <v>55459835</v>
      </c>
      <c r="E748">
        <v>1</v>
      </c>
      <c r="F748">
        <v>1</v>
      </c>
      <c r="G748">
        <v>1081</v>
      </c>
      <c r="H748">
        <v>3</v>
      </c>
      <c r="I748" t="s">
        <v>753</v>
      </c>
      <c r="J748" t="s">
        <v>754</v>
      </c>
      <c r="K748" t="s">
        <v>755</v>
      </c>
      <c r="L748">
        <v>1348</v>
      </c>
      <c r="N748">
        <v>1009</v>
      </c>
      <c r="O748" t="s">
        <v>538</v>
      </c>
      <c r="P748" t="s">
        <v>538</v>
      </c>
      <c r="Q748">
        <v>1000</v>
      </c>
      <c r="X748">
        <v>7.9999999999999996E-6</v>
      </c>
      <c r="Y748">
        <v>12521.99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 t="s">
        <v>62</v>
      </c>
      <c r="AG748">
        <v>7.9999999999999996E-6</v>
      </c>
      <c r="AH748">
        <v>2</v>
      </c>
      <c r="AI748">
        <v>55932573</v>
      </c>
      <c r="AJ748">
        <v>652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">
      <c r="A749">
        <f>ROW(Source!A433)</f>
        <v>433</v>
      </c>
      <c r="B749">
        <v>55932574</v>
      </c>
      <c r="C749">
        <v>55932533</v>
      </c>
      <c r="D749">
        <v>55469222</v>
      </c>
      <c r="E749">
        <v>1</v>
      </c>
      <c r="F749">
        <v>1</v>
      </c>
      <c r="G749">
        <v>1081</v>
      </c>
      <c r="H749">
        <v>3</v>
      </c>
      <c r="I749" t="s">
        <v>756</v>
      </c>
      <c r="J749" t="s">
        <v>757</v>
      </c>
      <c r="K749" t="s">
        <v>758</v>
      </c>
      <c r="L749">
        <v>1354</v>
      </c>
      <c r="N749">
        <v>1010</v>
      </c>
      <c r="O749" t="s">
        <v>268</v>
      </c>
      <c r="P749" t="s">
        <v>268</v>
      </c>
      <c r="Q749">
        <v>1</v>
      </c>
      <c r="X749">
        <v>1.02</v>
      </c>
      <c r="Y749">
        <v>4.3600000000000003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 t="s">
        <v>62</v>
      </c>
      <c r="AG749">
        <v>1.02</v>
      </c>
      <c r="AH749">
        <v>2</v>
      </c>
      <c r="AI749">
        <v>55932574</v>
      </c>
      <c r="AJ749">
        <v>658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">
      <c r="A750">
        <f>ROW(Source!A433)</f>
        <v>433</v>
      </c>
      <c r="B750">
        <v>55932575</v>
      </c>
      <c r="C750">
        <v>55932533</v>
      </c>
      <c r="D750">
        <v>55431816</v>
      </c>
      <c r="E750">
        <v>1081</v>
      </c>
      <c r="F750">
        <v>1</v>
      </c>
      <c r="G750">
        <v>1081</v>
      </c>
      <c r="H750">
        <v>3</v>
      </c>
      <c r="I750" t="s">
        <v>942</v>
      </c>
      <c r="J750" t="s">
        <v>3</v>
      </c>
      <c r="K750" t="s">
        <v>943</v>
      </c>
      <c r="L750">
        <v>1301</v>
      </c>
      <c r="N750">
        <v>1003</v>
      </c>
      <c r="O750" t="s">
        <v>486</v>
      </c>
      <c r="P750" t="s">
        <v>486</v>
      </c>
      <c r="Q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 t="s">
        <v>62</v>
      </c>
      <c r="AG750">
        <v>0</v>
      </c>
      <c r="AH750">
        <v>3</v>
      </c>
      <c r="AI750">
        <v>-1</v>
      </c>
      <c r="AJ750" t="s">
        <v>3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">
      <c r="A751">
        <f>ROW(Source!A433)</f>
        <v>433</v>
      </c>
      <c r="B751">
        <v>55932576</v>
      </c>
      <c r="C751">
        <v>55932533</v>
      </c>
      <c r="D751">
        <v>55431823</v>
      </c>
      <c r="E751">
        <v>1081</v>
      </c>
      <c r="F751">
        <v>1</v>
      </c>
      <c r="G751">
        <v>1081</v>
      </c>
      <c r="H751">
        <v>3</v>
      </c>
      <c r="I751" t="s">
        <v>942</v>
      </c>
      <c r="J751" t="s">
        <v>3</v>
      </c>
      <c r="K751" t="s">
        <v>944</v>
      </c>
      <c r="L751">
        <v>1354</v>
      </c>
      <c r="N751">
        <v>1010</v>
      </c>
      <c r="O751" t="s">
        <v>268</v>
      </c>
      <c r="P751" t="s">
        <v>268</v>
      </c>
      <c r="Q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 t="s">
        <v>62</v>
      </c>
      <c r="AG751">
        <v>0</v>
      </c>
      <c r="AH751">
        <v>3</v>
      </c>
      <c r="AI751">
        <v>-1</v>
      </c>
      <c r="AJ751" t="s">
        <v>3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">
      <c r="A752">
        <f>ROW(Source!A433)</f>
        <v>433</v>
      </c>
      <c r="B752">
        <v>55932577</v>
      </c>
      <c r="C752">
        <v>55932533</v>
      </c>
      <c r="D752">
        <v>55433141</v>
      </c>
      <c r="E752">
        <v>1081</v>
      </c>
      <c r="F752">
        <v>1</v>
      </c>
      <c r="G752">
        <v>1081</v>
      </c>
      <c r="H752">
        <v>3</v>
      </c>
      <c r="I752" t="s">
        <v>945</v>
      </c>
      <c r="J752" t="s">
        <v>3</v>
      </c>
      <c r="K752" t="s">
        <v>946</v>
      </c>
      <c r="L752">
        <v>1354</v>
      </c>
      <c r="N752">
        <v>1010</v>
      </c>
      <c r="O752" t="s">
        <v>268</v>
      </c>
      <c r="P752" t="s">
        <v>268</v>
      </c>
      <c r="Q752">
        <v>1</v>
      </c>
      <c r="X752">
        <v>23.65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 t="s">
        <v>62</v>
      </c>
      <c r="AG752">
        <v>23.65</v>
      </c>
      <c r="AH752">
        <v>3</v>
      </c>
      <c r="AI752">
        <v>-1</v>
      </c>
      <c r="AJ752" t="s">
        <v>3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">
      <c r="A753">
        <f>ROW(Source!A433)</f>
        <v>433</v>
      </c>
      <c r="B753">
        <v>55932578</v>
      </c>
      <c r="C753">
        <v>55932533</v>
      </c>
      <c r="D753">
        <v>55433584</v>
      </c>
      <c r="E753">
        <v>1081</v>
      </c>
      <c r="F753">
        <v>1</v>
      </c>
      <c r="G753">
        <v>1081</v>
      </c>
      <c r="H753">
        <v>3</v>
      </c>
      <c r="I753" t="s">
        <v>947</v>
      </c>
      <c r="J753" t="s">
        <v>3</v>
      </c>
      <c r="K753" t="s">
        <v>948</v>
      </c>
      <c r="L753">
        <v>1354</v>
      </c>
      <c r="N753">
        <v>1010</v>
      </c>
      <c r="O753" t="s">
        <v>268</v>
      </c>
      <c r="P753" t="s">
        <v>268</v>
      </c>
      <c r="Q753">
        <v>1</v>
      </c>
      <c r="X753">
        <v>13.34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62</v>
      </c>
      <c r="AG753">
        <v>13.34</v>
      </c>
      <c r="AH753">
        <v>3</v>
      </c>
      <c r="AI753">
        <v>-1</v>
      </c>
      <c r="AJ753" t="s">
        <v>3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">
      <c r="A754">
        <f>ROW(Source!A433)</f>
        <v>433</v>
      </c>
      <c r="B754">
        <v>55932579</v>
      </c>
      <c r="C754">
        <v>55932533</v>
      </c>
      <c r="D754">
        <v>55441152</v>
      </c>
      <c r="E754">
        <v>1081</v>
      </c>
      <c r="F754">
        <v>1</v>
      </c>
      <c r="G754">
        <v>1081</v>
      </c>
      <c r="H754">
        <v>3</v>
      </c>
      <c r="I754" t="s">
        <v>949</v>
      </c>
      <c r="J754" t="s">
        <v>3</v>
      </c>
      <c r="K754" t="s">
        <v>950</v>
      </c>
      <c r="L754">
        <v>1346</v>
      </c>
      <c r="N754">
        <v>1009</v>
      </c>
      <c r="O754" t="s">
        <v>175</v>
      </c>
      <c r="P754" t="s">
        <v>175</v>
      </c>
      <c r="Q754">
        <v>1</v>
      </c>
      <c r="X754">
        <v>8.73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62</v>
      </c>
      <c r="AG754">
        <v>8.73</v>
      </c>
      <c r="AH754">
        <v>3</v>
      </c>
      <c r="AI754">
        <v>-1</v>
      </c>
      <c r="AJ754" t="s">
        <v>3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">
      <c r="A755">
        <f>ROW(Source!A446)</f>
        <v>446</v>
      </c>
      <c r="B755">
        <v>55932617</v>
      </c>
      <c r="C755">
        <v>55932586</v>
      </c>
      <c r="D755">
        <v>55424304</v>
      </c>
      <c r="E755">
        <v>1081</v>
      </c>
      <c r="F755">
        <v>1</v>
      </c>
      <c r="G755">
        <v>1081</v>
      </c>
      <c r="H755">
        <v>1</v>
      </c>
      <c r="I755" t="s">
        <v>651</v>
      </c>
      <c r="J755" t="s">
        <v>3</v>
      </c>
      <c r="K755" t="s">
        <v>652</v>
      </c>
      <c r="L755">
        <v>1191</v>
      </c>
      <c r="N755">
        <v>1013</v>
      </c>
      <c r="O755" t="s">
        <v>653</v>
      </c>
      <c r="P755" t="s">
        <v>653</v>
      </c>
      <c r="Q755">
        <v>1</v>
      </c>
      <c r="X755">
        <v>7.27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1</v>
      </c>
      <c r="AF755" t="s">
        <v>63</v>
      </c>
      <c r="AG755">
        <v>8.7239999999999984</v>
      </c>
      <c r="AH755">
        <v>2</v>
      </c>
      <c r="AI755">
        <v>55932617</v>
      </c>
      <c r="AJ755">
        <v>659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">
      <c r="A756">
        <f>ROW(Source!A446)</f>
        <v>446</v>
      </c>
      <c r="B756">
        <v>55932618</v>
      </c>
      <c r="C756">
        <v>55932586</v>
      </c>
      <c r="D756">
        <v>55490209</v>
      </c>
      <c r="E756">
        <v>1</v>
      </c>
      <c r="F756">
        <v>1</v>
      </c>
      <c r="G756">
        <v>1081</v>
      </c>
      <c r="H756">
        <v>2</v>
      </c>
      <c r="I756" t="s">
        <v>694</v>
      </c>
      <c r="J756" t="s">
        <v>695</v>
      </c>
      <c r="K756" t="s">
        <v>696</v>
      </c>
      <c r="L756">
        <v>1368</v>
      </c>
      <c r="N756">
        <v>1011</v>
      </c>
      <c r="O756" t="s">
        <v>657</v>
      </c>
      <c r="P756" t="s">
        <v>657</v>
      </c>
      <c r="Q756">
        <v>1</v>
      </c>
      <c r="X756">
        <v>3.7999999999999999E-2</v>
      </c>
      <c r="Y756">
        <v>0</v>
      </c>
      <c r="Z756">
        <v>83.1</v>
      </c>
      <c r="AA756">
        <v>12.62</v>
      </c>
      <c r="AB756">
        <v>0</v>
      </c>
      <c r="AC756">
        <v>0</v>
      </c>
      <c r="AD756">
        <v>1</v>
      </c>
      <c r="AE756">
        <v>0</v>
      </c>
      <c r="AF756" t="s">
        <v>63</v>
      </c>
      <c r="AG756">
        <v>4.5599999999999995E-2</v>
      </c>
      <c r="AH756">
        <v>2</v>
      </c>
      <c r="AI756">
        <v>55932618</v>
      </c>
      <c r="AJ756">
        <v>660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">
      <c r="A757">
        <f>ROW(Source!A446)</f>
        <v>446</v>
      </c>
      <c r="B757">
        <v>55932619</v>
      </c>
      <c r="C757">
        <v>55932586</v>
      </c>
      <c r="D757">
        <v>55490270</v>
      </c>
      <c r="E757">
        <v>1</v>
      </c>
      <c r="F757">
        <v>1</v>
      </c>
      <c r="G757">
        <v>1081</v>
      </c>
      <c r="H757">
        <v>2</v>
      </c>
      <c r="I757" t="s">
        <v>744</v>
      </c>
      <c r="J757" t="s">
        <v>745</v>
      </c>
      <c r="K757" t="s">
        <v>746</v>
      </c>
      <c r="L757">
        <v>1368</v>
      </c>
      <c r="N757">
        <v>1011</v>
      </c>
      <c r="O757" t="s">
        <v>657</v>
      </c>
      <c r="P757" t="s">
        <v>657</v>
      </c>
      <c r="Q757">
        <v>1</v>
      </c>
      <c r="X757">
        <v>0.2</v>
      </c>
      <c r="Y757">
        <v>0</v>
      </c>
      <c r="Z757">
        <v>0.42</v>
      </c>
      <c r="AA757">
        <v>0</v>
      </c>
      <c r="AB757">
        <v>0</v>
      </c>
      <c r="AC757">
        <v>0</v>
      </c>
      <c r="AD757">
        <v>1</v>
      </c>
      <c r="AE757">
        <v>0</v>
      </c>
      <c r="AF757" t="s">
        <v>63</v>
      </c>
      <c r="AG757">
        <v>0.24</v>
      </c>
      <c r="AH757">
        <v>2</v>
      </c>
      <c r="AI757">
        <v>55932619</v>
      </c>
      <c r="AJ757">
        <v>661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">
      <c r="A758">
        <f>ROW(Source!A446)</f>
        <v>446</v>
      </c>
      <c r="B758">
        <v>55932620</v>
      </c>
      <c r="C758">
        <v>55932586</v>
      </c>
      <c r="D758">
        <v>55490296</v>
      </c>
      <c r="E758">
        <v>1</v>
      </c>
      <c r="F758">
        <v>1</v>
      </c>
      <c r="G758">
        <v>1081</v>
      </c>
      <c r="H758">
        <v>2</v>
      </c>
      <c r="I758" t="s">
        <v>735</v>
      </c>
      <c r="J758" t="s">
        <v>736</v>
      </c>
      <c r="K758" t="s">
        <v>737</v>
      </c>
      <c r="L758">
        <v>1368</v>
      </c>
      <c r="N758">
        <v>1011</v>
      </c>
      <c r="O758" t="s">
        <v>657</v>
      </c>
      <c r="P758" t="s">
        <v>657</v>
      </c>
      <c r="Q758">
        <v>1</v>
      </c>
      <c r="X758">
        <v>0.15</v>
      </c>
      <c r="Y758">
        <v>0</v>
      </c>
      <c r="Z758">
        <v>0.47</v>
      </c>
      <c r="AA758">
        <v>0</v>
      </c>
      <c r="AB758">
        <v>0</v>
      </c>
      <c r="AC758">
        <v>0</v>
      </c>
      <c r="AD758">
        <v>1</v>
      </c>
      <c r="AE758">
        <v>0</v>
      </c>
      <c r="AF758" t="s">
        <v>63</v>
      </c>
      <c r="AG758">
        <v>0.18</v>
      </c>
      <c r="AH758">
        <v>2</v>
      </c>
      <c r="AI758">
        <v>55932620</v>
      </c>
      <c r="AJ758">
        <v>662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">
      <c r="A759">
        <f>ROW(Source!A446)</f>
        <v>446</v>
      </c>
      <c r="B759">
        <v>55932621</v>
      </c>
      <c r="C759">
        <v>55932586</v>
      </c>
      <c r="D759">
        <v>55489510</v>
      </c>
      <c r="E759">
        <v>1</v>
      </c>
      <c r="F759">
        <v>1</v>
      </c>
      <c r="G759">
        <v>1081</v>
      </c>
      <c r="H759">
        <v>2</v>
      </c>
      <c r="I759" t="s">
        <v>747</v>
      </c>
      <c r="J759" t="s">
        <v>748</v>
      </c>
      <c r="K759" t="s">
        <v>749</v>
      </c>
      <c r="L759">
        <v>1368</v>
      </c>
      <c r="N759">
        <v>1011</v>
      </c>
      <c r="O759" t="s">
        <v>657</v>
      </c>
      <c r="P759" t="s">
        <v>657</v>
      </c>
      <c r="Q759">
        <v>1</v>
      </c>
      <c r="X759">
        <v>4.4999999999999998E-2</v>
      </c>
      <c r="Y759">
        <v>0</v>
      </c>
      <c r="Z759">
        <v>53.9</v>
      </c>
      <c r="AA759">
        <v>12.62</v>
      </c>
      <c r="AB759">
        <v>0</v>
      </c>
      <c r="AC759">
        <v>0</v>
      </c>
      <c r="AD759">
        <v>1</v>
      </c>
      <c r="AE759">
        <v>0</v>
      </c>
      <c r="AF759" t="s">
        <v>63</v>
      </c>
      <c r="AG759">
        <v>5.3999999999999999E-2</v>
      </c>
      <c r="AH759">
        <v>2</v>
      </c>
      <c r="AI759">
        <v>55932621</v>
      </c>
      <c r="AJ759">
        <v>663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">
      <c r="A760">
        <f>ROW(Source!A446)</f>
        <v>446</v>
      </c>
      <c r="B760">
        <v>55932622</v>
      </c>
      <c r="C760">
        <v>55932586</v>
      </c>
      <c r="D760">
        <v>55459234</v>
      </c>
      <c r="E760">
        <v>1</v>
      </c>
      <c r="F760">
        <v>1</v>
      </c>
      <c r="G760">
        <v>1081</v>
      </c>
      <c r="H760">
        <v>3</v>
      </c>
      <c r="I760" t="s">
        <v>706</v>
      </c>
      <c r="J760" t="s">
        <v>707</v>
      </c>
      <c r="K760" t="s">
        <v>708</v>
      </c>
      <c r="L760">
        <v>1346</v>
      </c>
      <c r="N760">
        <v>1009</v>
      </c>
      <c r="O760" t="s">
        <v>175</v>
      </c>
      <c r="P760" t="s">
        <v>175</v>
      </c>
      <c r="Q760">
        <v>1</v>
      </c>
      <c r="X760">
        <v>3.3999999999999998E-3</v>
      </c>
      <c r="Y760">
        <v>1.61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 t="s">
        <v>62</v>
      </c>
      <c r="AG760">
        <v>3.3999999999999998E-3</v>
      </c>
      <c r="AH760">
        <v>2</v>
      </c>
      <c r="AI760">
        <v>55932622</v>
      </c>
      <c r="AJ760">
        <v>664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">
      <c r="A761">
        <f>ROW(Source!A446)</f>
        <v>446</v>
      </c>
      <c r="B761">
        <v>55932623</v>
      </c>
      <c r="C761">
        <v>55932586</v>
      </c>
      <c r="D761">
        <v>55466158</v>
      </c>
      <c r="E761">
        <v>1</v>
      </c>
      <c r="F761">
        <v>1</v>
      </c>
      <c r="G761">
        <v>1081</v>
      </c>
      <c r="H761">
        <v>3</v>
      </c>
      <c r="I761" t="s">
        <v>750</v>
      </c>
      <c r="J761" t="s">
        <v>751</v>
      </c>
      <c r="K761" t="s">
        <v>752</v>
      </c>
      <c r="L761">
        <v>1354</v>
      </c>
      <c r="N761">
        <v>1010</v>
      </c>
      <c r="O761" t="s">
        <v>268</v>
      </c>
      <c r="P761" t="s">
        <v>268</v>
      </c>
      <c r="Q761">
        <v>1</v>
      </c>
      <c r="X761">
        <v>0.15</v>
      </c>
      <c r="Y761">
        <v>48.47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 t="s">
        <v>62</v>
      </c>
      <c r="AG761">
        <v>0.15</v>
      </c>
      <c r="AH761">
        <v>2</v>
      </c>
      <c r="AI761">
        <v>55932623</v>
      </c>
      <c r="AJ761">
        <v>666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">
      <c r="A762">
        <f>ROW(Source!A446)</f>
        <v>446</v>
      </c>
      <c r="B762">
        <v>55932624</v>
      </c>
      <c r="C762">
        <v>55932586</v>
      </c>
      <c r="D762">
        <v>55459835</v>
      </c>
      <c r="E762">
        <v>1</v>
      </c>
      <c r="F762">
        <v>1</v>
      </c>
      <c r="G762">
        <v>1081</v>
      </c>
      <c r="H762">
        <v>3</v>
      </c>
      <c r="I762" t="s">
        <v>753</v>
      </c>
      <c r="J762" t="s">
        <v>754</v>
      </c>
      <c r="K762" t="s">
        <v>755</v>
      </c>
      <c r="L762">
        <v>1348</v>
      </c>
      <c r="N762">
        <v>1009</v>
      </c>
      <c r="O762" t="s">
        <v>538</v>
      </c>
      <c r="P762" t="s">
        <v>538</v>
      </c>
      <c r="Q762">
        <v>1000</v>
      </c>
      <c r="X762">
        <v>9.0000000000000002E-6</v>
      </c>
      <c r="Y762">
        <v>12521.99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 t="s">
        <v>62</v>
      </c>
      <c r="AG762">
        <v>9.0000000000000002E-6</v>
      </c>
      <c r="AH762">
        <v>2</v>
      </c>
      <c r="AI762">
        <v>55932624</v>
      </c>
      <c r="AJ762">
        <v>667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">
      <c r="A763">
        <f>ROW(Source!A446)</f>
        <v>446</v>
      </c>
      <c r="B763">
        <v>55932625</v>
      </c>
      <c r="C763">
        <v>55932586</v>
      </c>
      <c r="D763">
        <v>55469257</v>
      </c>
      <c r="E763">
        <v>1</v>
      </c>
      <c r="F763">
        <v>1</v>
      </c>
      <c r="G763">
        <v>1081</v>
      </c>
      <c r="H763">
        <v>3</v>
      </c>
      <c r="I763" t="s">
        <v>759</v>
      </c>
      <c r="J763" t="s">
        <v>760</v>
      </c>
      <c r="K763" t="s">
        <v>761</v>
      </c>
      <c r="L763">
        <v>1354</v>
      </c>
      <c r="N763">
        <v>1010</v>
      </c>
      <c r="O763" t="s">
        <v>268</v>
      </c>
      <c r="P763" t="s">
        <v>268</v>
      </c>
      <c r="Q763">
        <v>1</v>
      </c>
      <c r="X763">
        <v>9.9000000000000005E-2</v>
      </c>
      <c r="Y763">
        <v>42.43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 t="s">
        <v>62</v>
      </c>
      <c r="AG763">
        <v>9.9000000000000005E-2</v>
      </c>
      <c r="AH763">
        <v>2</v>
      </c>
      <c r="AI763">
        <v>55932625</v>
      </c>
      <c r="AJ763">
        <v>669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">
      <c r="A764">
        <f>ROW(Source!A446)</f>
        <v>446</v>
      </c>
      <c r="B764">
        <v>55932626</v>
      </c>
      <c r="C764">
        <v>55932586</v>
      </c>
      <c r="D764">
        <v>55469222</v>
      </c>
      <c r="E764">
        <v>1</v>
      </c>
      <c r="F764">
        <v>1</v>
      </c>
      <c r="G764">
        <v>1081</v>
      </c>
      <c r="H764">
        <v>3</v>
      </c>
      <c r="I764" t="s">
        <v>756</v>
      </c>
      <c r="J764" t="s">
        <v>757</v>
      </c>
      <c r="K764" t="s">
        <v>758</v>
      </c>
      <c r="L764">
        <v>1354</v>
      </c>
      <c r="N764">
        <v>1010</v>
      </c>
      <c r="O764" t="s">
        <v>268</v>
      </c>
      <c r="P764" t="s">
        <v>268</v>
      </c>
      <c r="Q764">
        <v>1</v>
      </c>
      <c r="X764">
        <v>1.1180000000000001</v>
      </c>
      <c r="Y764">
        <v>4.3600000000000003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 t="s">
        <v>62</v>
      </c>
      <c r="AG764">
        <v>1.1180000000000001</v>
      </c>
      <c r="AH764">
        <v>2</v>
      </c>
      <c r="AI764">
        <v>55932626</v>
      </c>
      <c r="AJ764">
        <v>670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">
      <c r="A765">
        <f>ROW(Source!A446)</f>
        <v>446</v>
      </c>
      <c r="B765">
        <v>55932627</v>
      </c>
      <c r="C765">
        <v>55932586</v>
      </c>
      <c r="D765">
        <v>55432828</v>
      </c>
      <c r="E765">
        <v>1081</v>
      </c>
      <c r="F765">
        <v>1</v>
      </c>
      <c r="G765">
        <v>1081</v>
      </c>
      <c r="H765">
        <v>3</v>
      </c>
      <c r="I765" t="s">
        <v>951</v>
      </c>
      <c r="J765" t="s">
        <v>3</v>
      </c>
      <c r="K765" t="s">
        <v>952</v>
      </c>
      <c r="L765">
        <v>1301</v>
      </c>
      <c r="N765">
        <v>1003</v>
      </c>
      <c r="O765" t="s">
        <v>486</v>
      </c>
      <c r="P765" t="s">
        <v>486</v>
      </c>
      <c r="Q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62</v>
      </c>
      <c r="AG765">
        <v>0</v>
      </c>
      <c r="AH765">
        <v>3</v>
      </c>
      <c r="AI765">
        <v>-1</v>
      </c>
      <c r="AJ765" t="s">
        <v>3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">
      <c r="A766">
        <f>ROW(Source!A446)</f>
        <v>446</v>
      </c>
      <c r="B766">
        <v>55932628</v>
      </c>
      <c r="C766">
        <v>55932586</v>
      </c>
      <c r="D766">
        <v>55432829</v>
      </c>
      <c r="E766">
        <v>1081</v>
      </c>
      <c r="F766">
        <v>1</v>
      </c>
      <c r="G766">
        <v>1081</v>
      </c>
      <c r="H766">
        <v>3</v>
      </c>
      <c r="I766" t="s">
        <v>951</v>
      </c>
      <c r="J766" t="s">
        <v>3</v>
      </c>
      <c r="K766" t="s">
        <v>953</v>
      </c>
      <c r="L766">
        <v>1354</v>
      </c>
      <c r="N766">
        <v>1010</v>
      </c>
      <c r="O766" t="s">
        <v>268</v>
      </c>
      <c r="P766" t="s">
        <v>268</v>
      </c>
      <c r="Q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 t="s">
        <v>62</v>
      </c>
      <c r="AG766">
        <v>0</v>
      </c>
      <c r="AH766">
        <v>3</v>
      </c>
      <c r="AI766">
        <v>-1</v>
      </c>
      <c r="AJ766" t="s">
        <v>3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">
      <c r="A767">
        <f>ROW(Source!A446)</f>
        <v>446</v>
      </c>
      <c r="B767">
        <v>55932629</v>
      </c>
      <c r="C767">
        <v>55932586</v>
      </c>
      <c r="D767">
        <v>55433584</v>
      </c>
      <c r="E767">
        <v>1081</v>
      </c>
      <c r="F767">
        <v>1</v>
      </c>
      <c r="G767">
        <v>1081</v>
      </c>
      <c r="H767">
        <v>3</v>
      </c>
      <c r="I767" t="s">
        <v>947</v>
      </c>
      <c r="J767" t="s">
        <v>3</v>
      </c>
      <c r="K767" t="s">
        <v>948</v>
      </c>
      <c r="L767">
        <v>1354</v>
      </c>
      <c r="N767">
        <v>1010</v>
      </c>
      <c r="O767" t="s">
        <v>268</v>
      </c>
      <c r="P767" t="s">
        <v>268</v>
      </c>
      <c r="Q767">
        <v>1</v>
      </c>
      <c r="X767">
        <v>13.34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 t="s">
        <v>62</v>
      </c>
      <c r="AG767">
        <v>13.34</v>
      </c>
      <c r="AH767">
        <v>3</v>
      </c>
      <c r="AI767">
        <v>-1</v>
      </c>
      <c r="AJ767" t="s">
        <v>3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">
      <c r="A768">
        <f>ROW(Source!A446)</f>
        <v>446</v>
      </c>
      <c r="B768">
        <v>55932630</v>
      </c>
      <c r="C768">
        <v>55932586</v>
      </c>
      <c r="D768">
        <v>55441152</v>
      </c>
      <c r="E768">
        <v>1081</v>
      </c>
      <c r="F768">
        <v>1</v>
      </c>
      <c r="G768">
        <v>1081</v>
      </c>
      <c r="H768">
        <v>3</v>
      </c>
      <c r="I768" t="s">
        <v>949</v>
      </c>
      <c r="J768" t="s">
        <v>3</v>
      </c>
      <c r="K768" t="s">
        <v>950</v>
      </c>
      <c r="L768">
        <v>1346</v>
      </c>
      <c r="N768">
        <v>1009</v>
      </c>
      <c r="O768" t="s">
        <v>175</v>
      </c>
      <c r="P768" t="s">
        <v>175</v>
      </c>
      <c r="Q768">
        <v>1</v>
      </c>
      <c r="X768">
        <v>0.86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 t="s">
        <v>62</v>
      </c>
      <c r="AG768">
        <v>0.86</v>
      </c>
      <c r="AH768">
        <v>3</v>
      </c>
      <c r="AI768">
        <v>-1</v>
      </c>
      <c r="AJ768" t="s">
        <v>3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">
      <c r="A769">
        <f>ROW(Source!A447)</f>
        <v>447</v>
      </c>
      <c r="B769">
        <v>55932617</v>
      </c>
      <c r="C769">
        <v>55932586</v>
      </c>
      <c r="D769">
        <v>55424304</v>
      </c>
      <c r="E769">
        <v>1081</v>
      </c>
      <c r="F769">
        <v>1</v>
      </c>
      <c r="G769">
        <v>1081</v>
      </c>
      <c r="H769">
        <v>1</v>
      </c>
      <c r="I769" t="s">
        <v>651</v>
      </c>
      <c r="J769" t="s">
        <v>3</v>
      </c>
      <c r="K769" t="s">
        <v>652</v>
      </c>
      <c r="L769">
        <v>1191</v>
      </c>
      <c r="N769">
        <v>1013</v>
      </c>
      <c r="O769" t="s">
        <v>653</v>
      </c>
      <c r="P769" t="s">
        <v>653</v>
      </c>
      <c r="Q769">
        <v>1</v>
      </c>
      <c r="X769">
        <v>7.27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1</v>
      </c>
      <c r="AF769" t="s">
        <v>63</v>
      </c>
      <c r="AG769">
        <v>8.7239999999999984</v>
      </c>
      <c r="AH769">
        <v>2</v>
      </c>
      <c r="AI769">
        <v>55932617</v>
      </c>
      <c r="AJ769">
        <v>671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">
      <c r="A770">
        <f>ROW(Source!A447)</f>
        <v>447</v>
      </c>
      <c r="B770">
        <v>55932618</v>
      </c>
      <c r="C770">
        <v>55932586</v>
      </c>
      <c r="D770">
        <v>55490209</v>
      </c>
      <c r="E770">
        <v>1</v>
      </c>
      <c r="F770">
        <v>1</v>
      </c>
      <c r="G770">
        <v>1081</v>
      </c>
      <c r="H770">
        <v>2</v>
      </c>
      <c r="I770" t="s">
        <v>694</v>
      </c>
      <c r="J770" t="s">
        <v>695</v>
      </c>
      <c r="K770" t="s">
        <v>696</v>
      </c>
      <c r="L770">
        <v>1368</v>
      </c>
      <c r="N770">
        <v>1011</v>
      </c>
      <c r="O770" t="s">
        <v>657</v>
      </c>
      <c r="P770" t="s">
        <v>657</v>
      </c>
      <c r="Q770">
        <v>1</v>
      </c>
      <c r="X770">
        <v>3.7999999999999999E-2</v>
      </c>
      <c r="Y770">
        <v>0</v>
      </c>
      <c r="Z770">
        <v>83.1</v>
      </c>
      <c r="AA770">
        <v>12.62</v>
      </c>
      <c r="AB770">
        <v>0</v>
      </c>
      <c r="AC770">
        <v>0</v>
      </c>
      <c r="AD770">
        <v>1</v>
      </c>
      <c r="AE770">
        <v>0</v>
      </c>
      <c r="AF770" t="s">
        <v>63</v>
      </c>
      <c r="AG770">
        <v>4.5599999999999995E-2</v>
      </c>
      <c r="AH770">
        <v>2</v>
      </c>
      <c r="AI770">
        <v>55932618</v>
      </c>
      <c r="AJ770">
        <v>672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">
      <c r="A771">
        <f>ROW(Source!A447)</f>
        <v>447</v>
      </c>
      <c r="B771">
        <v>55932619</v>
      </c>
      <c r="C771">
        <v>55932586</v>
      </c>
      <c r="D771">
        <v>55490270</v>
      </c>
      <c r="E771">
        <v>1</v>
      </c>
      <c r="F771">
        <v>1</v>
      </c>
      <c r="G771">
        <v>1081</v>
      </c>
      <c r="H771">
        <v>2</v>
      </c>
      <c r="I771" t="s">
        <v>744</v>
      </c>
      <c r="J771" t="s">
        <v>745</v>
      </c>
      <c r="K771" t="s">
        <v>746</v>
      </c>
      <c r="L771">
        <v>1368</v>
      </c>
      <c r="N771">
        <v>1011</v>
      </c>
      <c r="O771" t="s">
        <v>657</v>
      </c>
      <c r="P771" t="s">
        <v>657</v>
      </c>
      <c r="Q771">
        <v>1</v>
      </c>
      <c r="X771">
        <v>0.2</v>
      </c>
      <c r="Y771">
        <v>0</v>
      </c>
      <c r="Z771">
        <v>0.42</v>
      </c>
      <c r="AA771">
        <v>0</v>
      </c>
      <c r="AB771">
        <v>0</v>
      </c>
      <c r="AC771">
        <v>0</v>
      </c>
      <c r="AD771">
        <v>1</v>
      </c>
      <c r="AE771">
        <v>0</v>
      </c>
      <c r="AF771" t="s">
        <v>63</v>
      </c>
      <c r="AG771">
        <v>0.24</v>
      </c>
      <c r="AH771">
        <v>2</v>
      </c>
      <c r="AI771">
        <v>55932619</v>
      </c>
      <c r="AJ771">
        <v>673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">
      <c r="A772">
        <f>ROW(Source!A447)</f>
        <v>447</v>
      </c>
      <c r="B772">
        <v>55932620</v>
      </c>
      <c r="C772">
        <v>55932586</v>
      </c>
      <c r="D772">
        <v>55490296</v>
      </c>
      <c r="E772">
        <v>1</v>
      </c>
      <c r="F772">
        <v>1</v>
      </c>
      <c r="G772">
        <v>1081</v>
      </c>
      <c r="H772">
        <v>2</v>
      </c>
      <c r="I772" t="s">
        <v>735</v>
      </c>
      <c r="J772" t="s">
        <v>736</v>
      </c>
      <c r="K772" t="s">
        <v>737</v>
      </c>
      <c r="L772">
        <v>1368</v>
      </c>
      <c r="N772">
        <v>1011</v>
      </c>
      <c r="O772" t="s">
        <v>657</v>
      </c>
      <c r="P772" t="s">
        <v>657</v>
      </c>
      <c r="Q772">
        <v>1</v>
      </c>
      <c r="X772">
        <v>0.15</v>
      </c>
      <c r="Y772">
        <v>0</v>
      </c>
      <c r="Z772">
        <v>0.47</v>
      </c>
      <c r="AA772">
        <v>0</v>
      </c>
      <c r="AB772">
        <v>0</v>
      </c>
      <c r="AC772">
        <v>0</v>
      </c>
      <c r="AD772">
        <v>1</v>
      </c>
      <c r="AE772">
        <v>0</v>
      </c>
      <c r="AF772" t="s">
        <v>63</v>
      </c>
      <c r="AG772">
        <v>0.18</v>
      </c>
      <c r="AH772">
        <v>2</v>
      </c>
      <c r="AI772">
        <v>55932620</v>
      </c>
      <c r="AJ772">
        <v>674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">
      <c r="A773">
        <f>ROW(Source!A447)</f>
        <v>447</v>
      </c>
      <c r="B773">
        <v>55932621</v>
      </c>
      <c r="C773">
        <v>55932586</v>
      </c>
      <c r="D773">
        <v>55489510</v>
      </c>
      <c r="E773">
        <v>1</v>
      </c>
      <c r="F773">
        <v>1</v>
      </c>
      <c r="G773">
        <v>1081</v>
      </c>
      <c r="H773">
        <v>2</v>
      </c>
      <c r="I773" t="s">
        <v>747</v>
      </c>
      <c r="J773" t="s">
        <v>748</v>
      </c>
      <c r="K773" t="s">
        <v>749</v>
      </c>
      <c r="L773">
        <v>1368</v>
      </c>
      <c r="N773">
        <v>1011</v>
      </c>
      <c r="O773" t="s">
        <v>657</v>
      </c>
      <c r="P773" t="s">
        <v>657</v>
      </c>
      <c r="Q773">
        <v>1</v>
      </c>
      <c r="X773">
        <v>4.4999999999999998E-2</v>
      </c>
      <c r="Y773">
        <v>0</v>
      </c>
      <c r="Z773">
        <v>53.9</v>
      </c>
      <c r="AA773">
        <v>12.62</v>
      </c>
      <c r="AB773">
        <v>0</v>
      </c>
      <c r="AC773">
        <v>0</v>
      </c>
      <c r="AD773">
        <v>1</v>
      </c>
      <c r="AE773">
        <v>0</v>
      </c>
      <c r="AF773" t="s">
        <v>63</v>
      </c>
      <c r="AG773">
        <v>5.3999999999999999E-2</v>
      </c>
      <c r="AH773">
        <v>2</v>
      </c>
      <c r="AI773">
        <v>55932621</v>
      </c>
      <c r="AJ773">
        <v>675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">
      <c r="A774">
        <f>ROW(Source!A447)</f>
        <v>447</v>
      </c>
      <c r="B774">
        <v>55932622</v>
      </c>
      <c r="C774">
        <v>55932586</v>
      </c>
      <c r="D774">
        <v>55459234</v>
      </c>
      <c r="E774">
        <v>1</v>
      </c>
      <c r="F774">
        <v>1</v>
      </c>
      <c r="G774">
        <v>1081</v>
      </c>
      <c r="H774">
        <v>3</v>
      </c>
      <c r="I774" t="s">
        <v>706</v>
      </c>
      <c r="J774" t="s">
        <v>707</v>
      </c>
      <c r="K774" t="s">
        <v>708</v>
      </c>
      <c r="L774">
        <v>1346</v>
      </c>
      <c r="N774">
        <v>1009</v>
      </c>
      <c r="O774" t="s">
        <v>175</v>
      </c>
      <c r="P774" t="s">
        <v>175</v>
      </c>
      <c r="Q774">
        <v>1</v>
      </c>
      <c r="X774">
        <v>3.3999999999999998E-3</v>
      </c>
      <c r="Y774">
        <v>1.61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 t="s">
        <v>62</v>
      </c>
      <c r="AG774">
        <v>3.3999999999999998E-3</v>
      </c>
      <c r="AH774">
        <v>2</v>
      </c>
      <c r="AI774">
        <v>55932622</v>
      </c>
      <c r="AJ774">
        <v>676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">
      <c r="A775">
        <f>ROW(Source!A447)</f>
        <v>447</v>
      </c>
      <c r="B775">
        <v>55932623</v>
      </c>
      <c r="C775">
        <v>55932586</v>
      </c>
      <c r="D775">
        <v>55466158</v>
      </c>
      <c r="E775">
        <v>1</v>
      </c>
      <c r="F775">
        <v>1</v>
      </c>
      <c r="G775">
        <v>1081</v>
      </c>
      <c r="H775">
        <v>3</v>
      </c>
      <c r="I775" t="s">
        <v>750</v>
      </c>
      <c r="J775" t="s">
        <v>751</v>
      </c>
      <c r="K775" t="s">
        <v>752</v>
      </c>
      <c r="L775">
        <v>1354</v>
      </c>
      <c r="N775">
        <v>1010</v>
      </c>
      <c r="O775" t="s">
        <v>268</v>
      </c>
      <c r="P775" t="s">
        <v>268</v>
      </c>
      <c r="Q775">
        <v>1</v>
      </c>
      <c r="X775">
        <v>0.15</v>
      </c>
      <c r="Y775">
        <v>48.47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 t="s">
        <v>62</v>
      </c>
      <c r="AG775">
        <v>0.15</v>
      </c>
      <c r="AH775">
        <v>2</v>
      </c>
      <c r="AI775">
        <v>55932623</v>
      </c>
      <c r="AJ775">
        <v>678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">
      <c r="A776">
        <f>ROW(Source!A447)</f>
        <v>447</v>
      </c>
      <c r="B776">
        <v>55932624</v>
      </c>
      <c r="C776">
        <v>55932586</v>
      </c>
      <c r="D776">
        <v>55459835</v>
      </c>
      <c r="E776">
        <v>1</v>
      </c>
      <c r="F776">
        <v>1</v>
      </c>
      <c r="G776">
        <v>1081</v>
      </c>
      <c r="H776">
        <v>3</v>
      </c>
      <c r="I776" t="s">
        <v>753</v>
      </c>
      <c r="J776" t="s">
        <v>754</v>
      </c>
      <c r="K776" t="s">
        <v>755</v>
      </c>
      <c r="L776">
        <v>1348</v>
      </c>
      <c r="N776">
        <v>1009</v>
      </c>
      <c r="O776" t="s">
        <v>538</v>
      </c>
      <c r="P776" t="s">
        <v>538</v>
      </c>
      <c r="Q776">
        <v>1000</v>
      </c>
      <c r="X776">
        <v>9.0000000000000002E-6</v>
      </c>
      <c r="Y776">
        <v>12521.99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 t="s">
        <v>62</v>
      </c>
      <c r="AG776">
        <v>9.0000000000000002E-6</v>
      </c>
      <c r="AH776">
        <v>2</v>
      </c>
      <c r="AI776">
        <v>55932624</v>
      </c>
      <c r="AJ776">
        <v>679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">
      <c r="A777">
        <f>ROW(Source!A447)</f>
        <v>447</v>
      </c>
      <c r="B777">
        <v>55932625</v>
      </c>
      <c r="C777">
        <v>55932586</v>
      </c>
      <c r="D777">
        <v>55469257</v>
      </c>
      <c r="E777">
        <v>1</v>
      </c>
      <c r="F777">
        <v>1</v>
      </c>
      <c r="G777">
        <v>1081</v>
      </c>
      <c r="H777">
        <v>3</v>
      </c>
      <c r="I777" t="s">
        <v>759</v>
      </c>
      <c r="J777" t="s">
        <v>760</v>
      </c>
      <c r="K777" t="s">
        <v>761</v>
      </c>
      <c r="L777">
        <v>1354</v>
      </c>
      <c r="N777">
        <v>1010</v>
      </c>
      <c r="O777" t="s">
        <v>268</v>
      </c>
      <c r="P777" t="s">
        <v>268</v>
      </c>
      <c r="Q777">
        <v>1</v>
      </c>
      <c r="X777">
        <v>9.9000000000000005E-2</v>
      </c>
      <c r="Y777">
        <v>42.43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 t="s">
        <v>62</v>
      </c>
      <c r="AG777">
        <v>9.9000000000000005E-2</v>
      </c>
      <c r="AH777">
        <v>2</v>
      </c>
      <c r="AI777">
        <v>55932625</v>
      </c>
      <c r="AJ777">
        <v>681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">
      <c r="A778">
        <f>ROW(Source!A447)</f>
        <v>447</v>
      </c>
      <c r="B778">
        <v>55932626</v>
      </c>
      <c r="C778">
        <v>55932586</v>
      </c>
      <c r="D778">
        <v>55469222</v>
      </c>
      <c r="E778">
        <v>1</v>
      </c>
      <c r="F778">
        <v>1</v>
      </c>
      <c r="G778">
        <v>1081</v>
      </c>
      <c r="H778">
        <v>3</v>
      </c>
      <c r="I778" t="s">
        <v>756</v>
      </c>
      <c r="J778" t="s">
        <v>757</v>
      </c>
      <c r="K778" t="s">
        <v>758</v>
      </c>
      <c r="L778">
        <v>1354</v>
      </c>
      <c r="N778">
        <v>1010</v>
      </c>
      <c r="O778" t="s">
        <v>268</v>
      </c>
      <c r="P778" t="s">
        <v>268</v>
      </c>
      <c r="Q778">
        <v>1</v>
      </c>
      <c r="X778">
        <v>1.1180000000000001</v>
      </c>
      <c r="Y778">
        <v>4.3600000000000003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0</v>
      </c>
      <c r="AF778" t="s">
        <v>62</v>
      </c>
      <c r="AG778">
        <v>1.1180000000000001</v>
      </c>
      <c r="AH778">
        <v>2</v>
      </c>
      <c r="AI778">
        <v>55932626</v>
      </c>
      <c r="AJ778">
        <v>682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">
      <c r="A779">
        <f>ROW(Source!A447)</f>
        <v>447</v>
      </c>
      <c r="B779">
        <v>55932627</v>
      </c>
      <c r="C779">
        <v>55932586</v>
      </c>
      <c r="D779">
        <v>55432828</v>
      </c>
      <c r="E779">
        <v>1081</v>
      </c>
      <c r="F779">
        <v>1</v>
      </c>
      <c r="G779">
        <v>1081</v>
      </c>
      <c r="H779">
        <v>3</v>
      </c>
      <c r="I779" t="s">
        <v>951</v>
      </c>
      <c r="J779" t="s">
        <v>3</v>
      </c>
      <c r="K779" t="s">
        <v>952</v>
      </c>
      <c r="L779">
        <v>1301</v>
      </c>
      <c r="N779">
        <v>1003</v>
      </c>
      <c r="O779" t="s">
        <v>486</v>
      </c>
      <c r="P779" t="s">
        <v>486</v>
      </c>
      <c r="Q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62</v>
      </c>
      <c r="AG779">
        <v>0</v>
      </c>
      <c r="AH779">
        <v>3</v>
      </c>
      <c r="AI779">
        <v>-1</v>
      </c>
      <c r="AJ779" t="s">
        <v>3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">
      <c r="A780">
        <f>ROW(Source!A447)</f>
        <v>447</v>
      </c>
      <c r="B780">
        <v>55932628</v>
      </c>
      <c r="C780">
        <v>55932586</v>
      </c>
      <c r="D780">
        <v>55432829</v>
      </c>
      <c r="E780">
        <v>1081</v>
      </c>
      <c r="F780">
        <v>1</v>
      </c>
      <c r="G780">
        <v>1081</v>
      </c>
      <c r="H780">
        <v>3</v>
      </c>
      <c r="I780" t="s">
        <v>951</v>
      </c>
      <c r="J780" t="s">
        <v>3</v>
      </c>
      <c r="K780" t="s">
        <v>953</v>
      </c>
      <c r="L780">
        <v>1354</v>
      </c>
      <c r="N780">
        <v>1010</v>
      </c>
      <c r="O780" t="s">
        <v>268</v>
      </c>
      <c r="P780" t="s">
        <v>268</v>
      </c>
      <c r="Q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 t="s">
        <v>62</v>
      </c>
      <c r="AG780">
        <v>0</v>
      </c>
      <c r="AH780">
        <v>3</v>
      </c>
      <c r="AI780">
        <v>-1</v>
      </c>
      <c r="AJ780" t="s">
        <v>3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">
      <c r="A781">
        <f>ROW(Source!A447)</f>
        <v>447</v>
      </c>
      <c r="B781">
        <v>55932629</v>
      </c>
      <c r="C781">
        <v>55932586</v>
      </c>
      <c r="D781">
        <v>55433584</v>
      </c>
      <c r="E781">
        <v>1081</v>
      </c>
      <c r="F781">
        <v>1</v>
      </c>
      <c r="G781">
        <v>1081</v>
      </c>
      <c r="H781">
        <v>3</v>
      </c>
      <c r="I781" t="s">
        <v>947</v>
      </c>
      <c r="J781" t="s">
        <v>3</v>
      </c>
      <c r="K781" t="s">
        <v>948</v>
      </c>
      <c r="L781">
        <v>1354</v>
      </c>
      <c r="N781">
        <v>1010</v>
      </c>
      <c r="O781" t="s">
        <v>268</v>
      </c>
      <c r="P781" t="s">
        <v>268</v>
      </c>
      <c r="Q781">
        <v>1</v>
      </c>
      <c r="X781">
        <v>13.34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62</v>
      </c>
      <c r="AG781">
        <v>13.34</v>
      </c>
      <c r="AH781">
        <v>3</v>
      </c>
      <c r="AI781">
        <v>-1</v>
      </c>
      <c r="AJ781" t="s">
        <v>3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">
      <c r="A782">
        <f>ROW(Source!A447)</f>
        <v>447</v>
      </c>
      <c r="B782">
        <v>55932630</v>
      </c>
      <c r="C782">
        <v>55932586</v>
      </c>
      <c r="D782">
        <v>55441152</v>
      </c>
      <c r="E782">
        <v>1081</v>
      </c>
      <c r="F782">
        <v>1</v>
      </c>
      <c r="G782">
        <v>1081</v>
      </c>
      <c r="H782">
        <v>3</v>
      </c>
      <c r="I782" t="s">
        <v>949</v>
      </c>
      <c r="J782" t="s">
        <v>3</v>
      </c>
      <c r="K782" t="s">
        <v>950</v>
      </c>
      <c r="L782">
        <v>1346</v>
      </c>
      <c r="N782">
        <v>1009</v>
      </c>
      <c r="O782" t="s">
        <v>175</v>
      </c>
      <c r="P782" t="s">
        <v>175</v>
      </c>
      <c r="Q782">
        <v>1</v>
      </c>
      <c r="X782">
        <v>0.86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 t="s">
        <v>62</v>
      </c>
      <c r="AG782">
        <v>0.86</v>
      </c>
      <c r="AH782">
        <v>3</v>
      </c>
      <c r="AI782">
        <v>-1</v>
      </c>
      <c r="AJ782" t="s">
        <v>3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">
      <c r="A783">
        <f>ROW(Source!A458)</f>
        <v>458</v>
      </c>
      <c r="B783">
        <v>55953818</v>
      </c>
      <c r="C783">
        <v>55953803</v>
      </c>
      <c r="D783">
        <v>55424304</v>
      </c>
      <c r="E783">
        <v>1081</v>
      </c>
      <c r="F783">
        <v>1</v>
      </c>
      <c r="G783">
        <v>1081</v>
      </c>
      <c r="H783">
        <v>1</v>
      </c>
      <c r="I783" t="s">
        <v>651</v>
      </c>
      <c r="J783" t="s">
        <v>3</v>
      </c>
      <c r="K783" t="s">
        <v>652</v>
      </c>
      <c r="L783">
        <v>1191</v>
      </c>
      <c r="N783">
        <v>1013</v>
      </c>
      <c r="O783" t="s">
        <v>653</v>
      </c>
      <c r="P783" t="s">
        <v>653</v>
      </c>
      <c r="Q783">
        <v>1</v>
      </c>
      <c r="X783">
        <v>21.71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1</v>
      </c>
      <c r="AF783" t="s">
        <v>63</v>
      </c>
      <c r="AG783">
        <v>26.052</v>
      </c>
      <c r="AH783">
        <v>2</v>
      </c>
      <c r="AI783">
        <v>55953818</v>
      </c>
      <c r="AJ783">
        <v>683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">
      <c r="A784">
        <f>ROW(Source!A458)</f>
        <v>458</v>
      </c>
      <c r="B784">
        <v>55953819</v>
      </c>
      <c r="C784">
        <v>55953803</v>
      </c>
      <c r="D784">
        <v>55490209</v>
      </c>
      <c r="E784">
        <v>1</v>
      </c>
      <c r="F784">
        <v>1</v>
      </c>
      <c r="G784">
        <v>1081</v>
      </c>
      <c r="H784">
        <v>2</v>
      </c>
      <c r="I784" t="s">
        <v>694</v>
      </c>
      <c r="J784" t="s">
        <v>695</v>
      </c>
      <c r="K784" t="s">
        <v>696</v>
      </c>
      <c r="L784">
        <v>1368</v>
      </c>
      <c r="N784">
        <v>1011</v>
      </c>
      <c r="O784" t="s">
        <v>657</v>
      </c>
      <c r="P784" t="s">
        <v>657</v>
      </c>
      <c r="Q784">
        <v>1</v>
      </c>
      <c r="X784">
        <v>0.08</v>
      </c>
      <c r="Y784">
        <v>0</v>
      </c>
      <c r="Z784">
        <v>83.1</v>
      </c>
      <c r="AA784">
        <v>12.62</v>
      </c>
      <c r="AB784">
        <v>0</v>
      </c>
      <c r="AC784">
        <v>0</v>
      </c>
      <c r="AD784">
        <v>1</v>
      </c>
      <c r="AE784">
        <v>0</v>
      </c>
      <c r="AF784" t="s">
        <v>63</v>
      </c>
      <c r="AG784">
        <v>9.6000000000000002E-2</v>
      </c>
      <c r="AH784">
        <v>2</v>
      </c>
      <c r="AI784">
        <v>55953819</v>
      </c>
      <c r="AJ784">
        <v>684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">
      <c r="A785">
        <f>ROW(Source!A458)</f>
        <v>458</v>
      </c>
      <c r="B785">
        <v>55953820</v>
      </c>
      <c r="C785">
        <v>55953803</v>
      </c>
      <c r="D785">
        <v>55490331</v>
      </c>
      <c r="E785">
        <v>1</v>
      </c>
      <c r="F785">
        <v>1</v>
      </c>
      <c r="G785">
        <v>1081</v>
      </c>
      <c r="H785">
        <v>2</v>
      </c>
      <c r="I785" t="s">
        <v>762</v>
      </c>
      <c r="J785" t="s">
        <v>763</v>
      </c>
      <c r="K785" t="s">
        <v>764</v>
      </c>
      <c r="L785">
        <v>1368</v>
      </c>
      <c r="N785">
        <v>1011</v>
      </c>
      <c r="O785" t="s">
        <v>657</v>
      </c>
      <c r="P785" t="s">
        <v>657</v>
      </c>
      <c r="Q785">
        <v>1</v>
      </c>
      <c r="X785">
        <v>2.5</v>
      </c>
      <c r="Y785">
        <v>0</v>
      </c>
      <c r="Z785">
        <v>1.1100000000000001</v>
      </c>
      <c r="AA785">
        <v>0</v>
      </c>
      <c r="AB785">
        <v>0</v>
      </c>
      <c r="AC785">
        <v>0</v>
      </c>
      <c r="AD785">
        <v>1</v>
      </c>
      <c r="AE785">
        <v>0</v>
      </c>
      <c r="AF785" t="s">
        <v>63</v>
      </c>
      <c r="AG785">
        <v>3</v>
      </c>
      <c r="AH785">
        <v>2</v>
      </c>
      <c r="AI785">
        <v>55953820</v>
      </c>
      <c r="AJ785">
        <v>685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">
      <c r="A786">
        <f>ROW(Source!A458)</f>
        <v>458</v>
      </c>
      <c r="B786">
        <v>55953821</v>
      </c>
      <c r="C786">
        <v>55953803</v>
      </c>
      <c r="D786">
        <v>55469263</v>
      </c>
      <c r="E786">
        <v>1</v>
      </c>
      <c r="F786">
        <v>1</v>
      </c>
      <c r="G786">
        <v>1081</v>
      </c>
      <c r="H786">
        <v>3</v>
      </c>
      <c r="I786" t="s">
        <v>765</v>
      </c>
      <c r="J786" t="s">
        <v>766</v>
      </c>
      <c r="K786" t="s">
        <v>767</v>
      </c>
      <c r="L786">
        <v>1354</v>
      </c>
      <c r="N786">
        <v>1010</v>
      </c>
      <c r="O786" t="s">
        <v>268</v>
      </c>
      <c r="P786" t="s">
        <v>268</v>
      </c>
      <c r="Q786">
        <v>1</v>
      </c>
      <c r="X786">
        <v>0.27</v>
      </c>
      <c r="Y786">
        <v>14.22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 t="s">
        <v>62</v>
      </c>
      <c r="AG786">
        <v>0.27</v>
      </c>
      <c r="AH786">
        <v>2</v>
      </c>
      <c r="AI786">
        <v>55953821</v>
      </c>
      <c r="AJ786">
        <v>686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">
      <c r="A787">
        <f>ROW(Source!A458)</f>
        <v>458</v>
      </c>
      <c r="B787">
        <v>55953822</v>
      </c>
      <c r="C787">
        <v>55953803</v>
      </c>
      <c r="D787">
        <v>55433013</v>
      </c>
      <c r="E787">
        <v>1081</v>
      </c>
      <c r="F787">
        <v>1</v>
      </c>
      <c r="G787">
        <v>1081</v>
      </c>
      <c r="H787">
        <v>3</v>
      </c>
      <c r="I787" t="s">
        <v>954</v>
      </c>
      <c r="J787" t="s">
        <v>3</v>
      </c>
      <c r="K787" t="s">
        <v>955</v>
      </c>
      <c r="L787">
        <v>1354</v>
      </c>
      <c r="N787">
        <v>1010</v>
      </c>
      <c r="O787" t="s">
        <v>268</v>
      </c>
      <c r="P787" t="s">
        <v>268</v>
      </c>
      <c r="Q787">
        <v>1</v>
      </c>
      <c r="X787">
        <v>100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62</v>
      </c>
      <c r="AG787">
        <v>100</v>
      </c>
      <c r="AH787">
        <v>3</v>
      </c>
      <c r="AI787">
        <v>-1</v>
      </c>
      <c r="AJ787" t="s">
        <v>3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">
      <c r="A788">
        <f>ROW(Source!A458)</f>
        <v>458</v>
      </c>
      <c r="B788">
        <v>55953823</v>
      </c>
      <c r="C788">
        <v>55953803</v>
      </c>
      <c r="D788">
        <v>55447805</v>
      </c>
      <c r="E788">
        <v>1081</v>
      </c>
      <c r="F788">
        <v>1</v>
      </c>
      <c r="G788">
        <v>1081</v>
      </c>
      <c r="H788">
        <v>3</v>
      </c>
      <c r="I788" t="s">
        <v>956</v>
      </c>
      <c r="J788" t="s">
        <v>3</v>
      </c>
      <c r="K788" t="s">
        <v>957</v>
      </c>
      <c r="L788">
        <v>1354</v>
      </c>
      <c r="N788">
        <v>1010</v>
      </c>
      <c r="O788" t="s">
        <v>268</v>
      </c>
      <c r="P788" t="s">
        <v>268</v>
      </c>
      <c r="Q788">
        <v>1</v>
      </c>
      <c r="X788">
        <v>202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62</v>
      </c>
      <c r="AG788">
        <v>202</v>
      </c>
      <c r="AH788">
        <v>3</v>
      </c>
      <c r="AI788">
        <v>-1</v>
      </c>
      <c r="AJ788" t="s">
        <v>3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">
      <c r="A789">
        <f>ROW(Source!A459)</f>
        <v>459</v>
      </c>
      <c r="B789">
        <v>55953818</v>
      </c>
      <c r="C789">
        <v>55953803</v>
      </c>
      <c r="D789">
        <v>55424304</v>
      </c>
      <c r="E789">
        <v>1081</v>
      </c>
      <c r="F789">
        <v>1</v>
      </c>
      <c r="G789">
        <v>1081</v>
      </c>
      <c r="H789">
        <v>1</v>
      </c>
      <c r="I789" t="s">
        <v>651</v>
      </c>
      <c r="J789" t="s">
        <v>3</v>
      </c>
      <c r="K789" t="s">
        <v>652</v>
      </c>
      <c r="L789">
        <v>1191</v>
      </c>
      <c r="N789">
        <v>1013</v>
      </c>
      <c r="O789" t="s">
        <v>653</v>
      </c>
      <c r="P789" t="s">
        <v>653</v>
      </c>
      <c r="Q789">
        <v>1</v>
      </c>
      <c r="X789">
        <v>21.71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1</v>
      </c>
      <c r="AF789" t="s">
        <v>63</v>
      </c>
      <c r="AG789">
        <v>26.052</v>
      </c>
      <c r="AH789">
        <v>2</v>
      </c>
      <c r="AI789">
        <v>55953818</v>
      </c>
      <c r="AJ789">
        <v>688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">
      <c r="A790">
        <f>ROW(Source!A459)</f>
        <v>459</v>
      </c>
      <c r="B790">
        <v>55953819</v>
      </c>
      <c r="C790">
        <v>55953803</v>
      </c>
      <c r="D790">
        <v>55490209</v>
      </c>
      <c r="E790">
        <v>1</v>
      </c>
      <c r="F790">
        <v>1</v>
      </c>
      <c r="G790">
        <v>1081</v>
      </c>
      <c r="H790">
        <v>2</v>
      </c>
      <c r="I790" t="s">
        <v>694</v>
      </c>
      <c r="J790" t="s">
        <v>695</v>
      </c>
      <c r="K790" t="s">
        <v>696</v>
      </c>
      <c r="L790">
        <v>1368</v>
      </c>
      <c r="N790">
        <v>1011</v>
      </c>
      <c r="O790" t="s">
        <v>657</v>
      </c>
      <c r="P790" t="s">
        <v>657</v>
      </c>
      <c r="Q790">
        <v>1</v>
      </c>
      <c r="X790">
        <v>0.08</v>
      </c>
      <c r="Y790">
        <v>0</v>
      </c>
      <c r="Z790">
        <v>83.1</v>
      </c>
      <c r="AA790">
        <v>12.62</v>
      </c>
      <c r="AB790">
        <v>0</v>
      </c>
      <c r="AC790">
        <v>0</v>
      </c>
      <c r="AD790">
        <v>1</v>
      </c>
      <c r="AE790">
        <v>0</v>
      </c>
      <c r="AF790" t="s">
        <v>63</v>
      </c>
      <c r="AG790">
        <v>9.6000000000000002E-2</v>
      </c>
      <c r="AH790">
        <v>2</v>
      </c>
      <c r="AI790">
        <v>55953819</v>
      </c>
      <c r="AJ790">
        <v>689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">
      <c r="A791">
        <f>ROW(Source!A459)</f>
        <v>459</v>
      </c>
      <c r="B791">
        <v>55953820</v>
      </c>
      <c r="C791">
        <v>55953803</v>
      </c>
      <c r="D791">
        <v>55490331</v>
      </c>
      <c r="E791">
        <v>1</v>
      </c>
      <c r="F791">
        <v>1</v>
      </c>
      <c r="G791">
        <v>1081</v>
      </c>
      <c r="H791">
        <v>2</v>
      </c>
      <c r="I791" t="s">
        <v>762</v>
      </c>
      <c r="J791" t="s">
        <v>763</v>
      </c>
      <c r="K791" t="s">
        <v>764</v>
      </c>
      <c r="L791">
        <v>1368</v>
      </c>
      <c r="N791">
        <v>1011</v>
      </c>
      <c r="O791" t="s">
        <v>657</v>
      </c>
      <c r="P791" t="s">
        <v>657</v>
      </c>
      <c r="Q791">
        <v>1</v>
      </c>
      <c r="X791">
        <v>2.5</v>
      </c>
      <c r="Y791">
        <v>0</v>
      </c>
      <c r="Z791">
        <v>1.1100000000000001</v>
      </c>
      <c r="AA791">
        <v>0</v>
      </c>
      <c r="AB791">
        <v>0</v>
      </c>
      <c r="AC791">
        <v>0</v>
      </c>
      <c r="AD791">
        <v>1</v>
      </c>
      <c r="AE791">
        <v>0</v>
      </c>
      <c r="AF791" t="s">
        <v>63</v>
      </c>
      <c r="AG791">
        <v>3</v>
      </c>
      <c r="AH791">
        <v>2</v>
      </c>
      <c r="AI791">
        <v>55953820</v>
      </c>
      <c r="AJ791">
        <v>690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">
      <c r="A792">
        <f>ROW(Source!A459)</f>
        <v>459</v>
      </c>
      <c r="B792">
        <v>55953821</v>
      </c>
      <c r="C792">
        <v>55953803</v>
      </c>
      <c r="D792">
        <v>55469263</v>
      </c>
      <c r="E792">
        <v>1</v>
      </c>
      <c r="F792">
        <v>1</v>
      </c>
      <c r="G792">
        <v>1081</v>
      </c>
      <c r="H792">
        <v>3</v>
      </c>
      <c r="I792" t="s">
        <v>765</v>
      </c>
      <c r="J792" t="s">
        <v>766</v>
      </c>
      <c r="K792" t="s">
        <v>767</v>
      </c>
      <c r="L792">
        <v>1354</v>
      </c>
      <c r="N792">
        <v>1010</v>
      </c>
      <c r="O792" t="s">
        <v>268</v>
      </c>
      <c r="P792" t="s">
        <v>268</v>
      </c>
      <c r="Q792">
        <v>1</v>
      </c>
      <c r="X792">
        <v>0.27</v>
      </c>
      <c r="Y792">
        <v>14.22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 t="s">
        <v>62</v>
      </c>
      <c r="AG792">
        <v>0.27</v>
      </c>
      <c r="AH792">
        <v>2</v>
      </c>
      <c r="AI792">
        <v>55953821</v>
      </c>
      <c r="AJ792">
        <v>691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">
      <c r="A793">
        <f>ROW(Source!A459)</f>
        <v>459</v>
      </c>
      <c r="B793">
        <v>55953822</v>
      </c>
      <c r="C793">
        <v>55953803</v>
      </c>
      <c r="D793">
        <v>55433013</v>
      </c>
      <c r="E793">
        <v>1081</v>
      </c>
      <c r="F793">
        <v>1</v>
      </c>
      <c r="G793">
        <v>1081</v>
      </c>
      <c r="H793">
        <v>3</v>
      </c>
      <c r="I793" t="s">
        <v>954</v>
      </c>
      <c r="J793" t="s">
        <v>3</v>
      </c>
      <c r="K793" t="s">
        <v>955</v>
      </c>
      <c r="L793">
        <v>1354</v>
      </c>
      <c r="N793">
        <v>1010</v>
      </c>
      <c r="O793" t="s">
        <v>268</v>
      </c>
      <c r="P793" t="s">
        <v>268</v>
      </c>
      <c r="Q793">
        <v>1</v>
      </c>
      <c r="X793">
        <v>100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62</v>
      </c>
      <c r="AG793">
        <v>100</v>
      </c>
      <c r="AH793">
        <v>3</v>
      </c>
      <c r="AI793">
        <v>-1</v>
      </c>
      <c r="AJ793" t="s">
        <v>3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">
      <c r="A794">
        <f>ROW(Source!A459)</f>
        <v>459</v>
      </c>
      <c r="B794">
        <v>55953823</v>
      </c>
      <c r="C794">
        <v>55953803</v>
      </c>
      <c r="D794">
        <v>55447805</v>
      </c>
      <c r="E794">
        <v>1081</v>
      </c>
      <c r="F794">
        <v>1</v>
      </c>
      <c r="G794">
        <v>1081</v>
      </c>
      <c r="H794">
        <v>3</v>
      </c>
      <c r="I794" t="s">
        <v>956</v>
      </c>
      <c r="J794" t="s">
        <v>3</v>
      </c>
      <c r="K794" t="s">
        <v>957</v>
      </c>
      <c r="L794">
        <v>1354</v>
      </c>
      <c r="N794">
        <v>1010</v>
      </c>
      <c r="O794" t="s">
        <v>268</v>
      </c>
      <c r="P794" t="s">
        <v>268</v>
      </c>
      <c r="Q794">
        <v>1</v>
      </c>
      <c r="X794">
        <v>202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62</v>
      </c>
      <c r="AG794">
        <v>202</v>
      </c>
      <c r="AH794">
        <v>3</v>
      </c>
      <c r="AI794">
        <v>-1</v>
      </c>
      <c r="AJ794" t="s">
        <v>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">
      <c r="A795">
        <f>ROW(Source!A466)</f>
        <v>466</v>
      </c>
      <c r="B795">
        <v>55932653</v>
      </c>
      <c r="C795">
        <v>55932652</v>
      </c>
      <c r="D795">
        <v>55424304</v>
      </c>
      <c r="E795">
        <v>1081</v>
      </c>
      <c r="F795">
        <v>1</v>
      </c>
      <c r="G795">
        <v>1081</v>
      </c>
      <c r="H795">
        <v>1</v>
      </c>
      <c r="I795" t="s">
        <v>651</v>
      </c>
      <c r="J795" t="s">
        <v>3</v>
      </c>
      <c r="K795" t="s">
        <v>652</v>
      </c>
      <c r="L795">
        <v>1191</v>
      </c>
      <c r="N795">
        <v>1013</v>
      </c>
      <c r="O795" t="s">
        <v>653</v>
      </c>
      <c r="P795" t="s">
        <v>653</v>
      </c>
      <c r="Q795">
        <v>1</v>
      </c>
      <c r="X795">
        <v>4.83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1</v>
      </c>
      <c r="AF795" t="s">
        <v>63</v>
      </c>
      <c r="AG795">
        <v>5.7960000000000003</v>
      </c>
      <c r="AH795">
        <v>2</v>
      </c>
      <c r="AI795">
        <v>55932653</v>
      </c>
      <c r="AJ795">
        <v>693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">
      <c r="A796">
        <f>ROW(Source!A466)</f>
        <v>466</v>
      </c>
      <c r="B796">
        <v>55932654</v>
      </c>
      <c r="C796">
        <v>55932652</v>
      </c>
      <c r="D796">
        <v>55490209</v>
      </c>
      <c r="E796">
        <v>1</v>
      </c>
      <c r="F796">
        <v>1</v>
      </c>
      <c r="G796">
        <v>1081</v>
      </c>
      <c r="H796">
        <v>2</v>
      </c>
      <c r="I796" t="s">
        <v>694</v>
      </c>
      <c r="J796" t="s">
        <v>695</v>
      </c>
      <c r="K796" t="s">
        <v>696</v>
      </c>
      <c r="L796">
        <v>1368</v>
      </c>
      <c r="N796">
        <v>1011</v>
      </c>
      <c r="O796" t="s">
        <v>657</v>
      </c>
      <c r="P796" t="s">
        <v>657</v>
      </c>
      <c r="Q796">
        <v>1</v>
      </c>
      <c r="X796">
        <v>0.01</v>
      </c>
      <c r="Y796">
        <v>0</v>
      </c>
      <c r="Z796">
        <v>83.1</v>
      </c>
      <c r="AA796">
        <v>12.62</v>
      </c>
      <c r="AB796">
        <v>0</v>
      </c>
      <c r="AC796">
        <v>0</v>
      </c>
      <c r="AD796">
        <v>1</v>
      </c>
      <c r="AE796">
        <v>0</v>
      </c>
      <c r="AF796" t="s">
        <v>63</v>
      </c>
      <c r="AG796">
        <v>1.2E-2</v>
      </c>
      <c r="AH796">
        <v>2</v>
      </c>
      <c r="AI796">
        <v>55932654</v>
      </c>
      <c r="AJ796">
        <v>694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">
      <c r="A797">
        <f>ROW(Source!A466)</f>
        <v>466</v>
      </c>
      <c r="B797">
        <v>55932655</v>
      </c>
      <c r="C797">
        <v>55932652</v>
      </c>
      <c r="D797">
        <v>55490270</v>
      </c>
      <c r="E797">
        <v>1</v>
      </c>
      <c r="F797">
        <v>1</v>
      </c>
      <c r="G797">
        <v>1081</v>
      </c>
      <c r="H797">
        <v>2</v>
      </c>
      <c r="I797" t="s">
        <v>744</v>
      </c>
      <c r="J797" t="s">
        <v>745</v>
      </c>
      <c r="K797" t="s">
        <v>746</v>
      </c>
      <c r="L797">
        <v>1368</v>
      </c>
      <c r="N797">
        <v>1011</v>
      </c>
      <c r="O797" t="s">
        <v>657</v>
      </c>
      <c r="P797" t="s">
        <v>657</v>
      </c>
      <c r="Q797">
        <v>1</v>
      </c>
      <c r="X797">
        <v>0.13</v>
      </c>
      <c r="Y797">
        <v>0</v>
      </c>
      <c r="Z797">
        <v>0.42</v>
      </c>
      <c r="AA797">
        <v>0</v>
      </c>
      <c r="AB797">
        <v>0</v>
      </c>
      <c r="AC797">
        <v>0</v>
      </c>
      <c r="AD797">
        <v>1</v>
      </c>
      <c r="AE797">
        <v>0</v>
      </c>
      <c r="AF797" t="s">
        <v>63</v>
      </c>
      <c r="AG797">
        <v>0.156</v>
      </c>
      <c r="AH797">
        <v>2</v>
      </c>
      <c r="AI797">
        <v>55932655</v>
      </c>
      <c r="AJ797">
        <v>695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">
      <c r="A798">
        <f>ROW(Source!A466)</f>
        <v>466</v>
      </c>
      <c r="B798">
        <v>55932656</v>
      </c>
      <c r="C798">
        <v>55932652</v>
      </c>
      <c r="D798">
        <v>55489510</v>
      </c>
      <c r="E798">
        <v>1</v>
      </c>
      <c r="F798">
        <v>1</v>
      </c>
      <c r="G798">
        <v>1081</v>
      </c>
      <c r="H798">
        <v>2</v>
      </c>
      <c r="I798" t="s">
        <v>747</v>
      </c>
      <c r="J798" t="s">
        <v>748</v>
      </c>
      <c r="K798" t="s">
        <v>749</v>
      </c>
      <c r="L798">
        <v>1368</v>
      </c>
      <c r="N798">
        <v>1011</v>
      </c>
      <c r="O798" t="s">
        <v>657</v>
      </c>
      <c r="P798" t="s">
        <v>657</v>
      </c>
      <c r="Q798">
        <v>1</v>
      </c>
      <c r="X798">
        <v>0.01</v>
      </c>
      <c r="Y798">
        <v>0</v>
      </c>
      <c r="Z798">
        <v>53.9</v>
      </c>
      <c r="AA798">
        <v>12.62</v>
      </c>
      <c r="AB798">
        <v>0</v>
      </c>
      <c r="AC798">
        <v>0</v>
      </c>
      <c r="AD798">
        <v>1</v>
      </c>
      <c r="AE798">
        <v>0</v>
      </c>
      <c r="AF798" t="s">
        <v>63</v>
      </c>
      <c r="AG798">
        <v>1.2E-2</v>
      </c>
      <c r="AH798">
        <v>2</v>
      </c>
      <c r="AI798">
        <v>55932656</v>
      </c>
      <c r="AJ798">
        <v>696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">
      <c r="A799">
        <f>ROW(Source!A466)</f>
        <v>466</v>
      </c>
      <c r="B799">
        <v>55932657</v>
      </c>
      <c r="C799">
        <v>55932652</v>
      </c>
      <c r="D799">
        <v>55459234</v>
      </c>
      <c r="E799">
        <v>1</v>
      </c>
      <c r="F799">
        <v>1</v>
      </c>
      <c r="G799">
        <v>1081</v>
      </c>
      <c r="H799">
        <v>3</v>
      </c>
      <c r="I799" t="s">
        <v>706</v>
      </c>
      <c r="J799" t="s">
        <v>707</v>
      </c>
      <c r="K799" t="s">
        <v>708</v>
      </c>
      <c r="L799">
        <v>1346</v>
      </c>
      <c r="N799">
        <v>1009</v>
      </c>
      <c r="O799" t="s">
        <v>175</v>
      </c>
      <c r="P799" t="s">
        <v>175</v>
      </c>
      <c r="Q799">
        <v>1</v>
      </c>
      <c r="X799">
        <v>1E-3</v>
      </c>
      <c r="Y799">
        <v>1.61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 t="s">
        <v>62</v>
      </c>
      <c r="AG799">
        <v>1E-3</v>
      </c>
      <c r="AH799">
        <v>2</v>
      </c>
      <c r="AI799">
        <v>55932657</v>
      </c>
      <c r="AJ799">
        <v>697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">
      <c r="A800">
        <f>ROW(Source!A466)</f>
        <v>466</v>
      </c>
      <c r="B800">
        <v>55932658</v>
      </c>
      <c r="C800">
        <v>55932652</v>
      </c>
      <c r="D800">
        <v>55466158</v>
      </c>
      <c r="E800">
        <v>1</v>
      </c>
      <c r="F800">
        <v>1</v>
      </c>
      <c r="G800">
        <v>1081</v>
      </c>
      <c r="H800">
        <v>3</v>
      </c>
      <c r="I800" t="s">
        <v>750</v>
      </c>
      <c r="J800" t="s">
        <v>751</v>
      </c>
      <c r="K800" t="s">
        <v>752</v>
      </c>
      <c r="L800">
        <v>1354</v>
      </c>
      <c r="N800">
        <v>1010</v>
      </c>
      <c r="O800" t="s">
        <v>268</v>
      </c>
      <c r="P800" t="s">
        <v>268</v>
      </c>
      <c r="Q800">
        <v>1</v>
      </c>
      <c r="X800">
        <v>4.2000000000000003E-2</v>
      </c>
      <c r="Y800">
        <v>48.47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 t="s">
        <v>62</v>
      </c>
      <c r="AG800">
        <v>4.2000000000000003E-2</v>
      </c>
      <c r="AH800">
        <v>2</v>
      </c>
      <c r="AI800">
        <v>55932658</v>
      </c>
      <c r="AJ800">
        <v>699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">
      <c r="A801">
        <f>ROW(Source!A466)</f>
        <v>466</v>
      </c>
      <c r="B801">
        <v>55932659</v>
      </c>
      <c r="C801">
        <v>55932652</v>
      </c>
      <c r="D801">
        <v>55459835</v>
      </c>
      <c r="E801">
        <v>1</v>
      </c>
      <c r="F801">
        <v>1</v>
      </c>
      <c r="G801">
        <v>1081</v>
      </c>
      <c r="H801">
        <v>3</v>
      </c>
      <c r="I801" t="s">
        <v>753</v>
      </c>
      <c r="J801" t="s">
        <v>754</v>
      </c>
      <c r="K801" t="s">
        <v>755</v>
      </c>
      <c r="L801">
        <v>1348</v>
      </c>
      <c r="N801">
        <v>1009</v>
      </c>
      <c r="O801" t="s">
        <v>538</v>
      </c>
      <c r="P801" t="s">
        <v>538</v>
      </c>
      <c r="Q801">
        <v>1000</v>
      </c>
      <c r="X801">
        <v>1.9999999999999999E-6</v>
      </c>
      <c r="Y801">
        <v>12521.99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 t="s">
        <v>62</v>
      </c>
      <c r="AG801">
        <v>1.9999999999999999E-6</v>
      </c>
      <c r="AH801">
        <v>2</v>
      </c>
      <c r="AI801">
        <v>55932659</v>
      </c>
      <c r="AJ801">
        <v>700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">
      <c r="A802">
        <f>ROW(Source!A466)</f>
        <v>466</v>
      </c>
      <c r="B802">
        <v>55932660</v>
      </c>
      <c r="C802">
        <v>55932652</v>
      </c>
      <c r="D802">
        <v>55469222</v>
      </c>
      <c r="E802">
        <v>1</v>
      </c>
      <c r="F802">
        <v>1</v>
      </c>
      <c r="G802">
        <v>1081</v>
      </c>
      <c r="H802">
        <v>3</v>
      </c>
      <c r="I802" t="s">
        <v>756</v>
      </c>
      <c r="J802" t="s">
        <v>757</v>
      </c>
      <c r="K802" t="s">
        <v>758</v>
      </c>
      <c r="L802">
        <v>1354</v>
      </c>
      <c r="N802">
        <v>1010</v>
      </c>
      <c r="O802" t="s">
        <v>268</v>
      </c>
      <c r="P802" t="s">
        <v>268</v>
      </c>
      <c r="Q802">
        <v>1</v>
      </c>
      <c r="X802">
        <v>0.3</v>
      </c>
      <c r="Y802">
        <v>4.3600000000000003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 t="s">
        <v>62</v>
      </c>
      <c r="AG802">
        <v>0.3</v>
      </c>
      <c r="AH802">
        <v>2</v>
      </c>
      <c r="AI802">
        <v>55932660</v>
      </c>
      <c r="AJ802">
        <v>702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">
      <c r="A803">
        <f>ROW(Source!A466)</f>
        <v>466</v>
      </c>
      <c r="B803">
        <v>55932661</v>
      </c>
      <c r="C803">
        <v>55932652</v>
      </c>
      <c r="D803">
        <v>55433380</v>
      </c>
      <c r="E803">
        <v>1081</v>
      </c>
      <c r="F803">
        <v>1</v>
      </c>
      <c r="G803">
        <v>1081</v>
      </c>
      <c r="H803">
        <v>3</v>
      </c>
      <c r="I803" t="s">
        <v>997</v>
      </c>
      <c r="J803" t="s">
        <v>3</v>
      </c>
      <c r="K803" t="s">
        <v>998</v>
      </c>
      <c r="L803">
        <v>1354</v>
      </c>
      <c r="N803">
        <v>1010</v>
      </c>
      <c r="O803" t="s">
        <v>268</v>
      </c>
      <c r="P803" t="s">
        <v>268</v>
      </c>
      <c r="Q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 t="s">
        <v>62</v>
      </c>
      <c r="AG803">
        <v>0</v>
      </c>
      <c r="AH803">
        <v>3</v>
      </c>
      <c r="AI803">
        <v>-1</v>
      </c>
      <c r="AJ803" t="s">
        <v>3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">
      <c r="A804">
        <f>ROW(Source!A466)</f>
        <v>466</v>
      </c>
      <c r="B804">
        <v>55932662</v>
      </c>
      <c r="C804">
        <v>55932652</v>
      </c>
      <c r="D804">
        <v>55441152</v>
      </c>
      <c r="E804">
        <v>1081</v>
      </c>
      <c r="F804">
        <v>1</v>
      </c>
      <c r="G804">
        <v>1081</v>
      </c>
      <c r="H804">
        <v>3</v>
      </c>
      <c r="I804" t="s">
        <v>949</v>
      </c>
      <c r="J804" t="s">
        <v>3</v>
      </c>
      <c r="K804" t="s">
        <v>950</v>
      </c>
      <c r="L804">
        <v>1346</v>
      </c>
      <c r="N804">
        <v>1009</v>
      </c>
      <c r="O804" t="s">
        <v>175</v>
      </c>
      <c r="P804" t="s">
        <v>175</v>
      </c>
      <c r="Q804">
        <v>1</v>
      </c>
      <c r="X804">
        <v>2.35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62</v>
      </c>
      <c r="AG804">
        <v>2.35</v>
      </c>
      <c r="AH804">
        <v>3</v>
      </c>
      <c r="AI804">
        <v>-1</v>
      </c>
      <c r="AJ804" t="s">
        <v>3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">
      <c r="A805">
        <f>ROW(Source!A467)</f>
        <v>467</v>
      </c>
      <c r="B805">
        <v>55932653</v>
      </c>
      <c r="C805">
        <v>55932652</v>
      </c>
      <c r="D805">
        <v>55424304</v>
      </c>
      <c r="E805">
        <v>1081</v>
      </c>
      <c r="F805">
        <v>1</v>
      </c>
      <c r="G805">
        <v>1081</v>
      </c>
      <c r="H805">
        <v>1</v>
      </c>
      <c r="I805" t="s">
        <v>651</v>
      </c>
      <c r="J805" t="s">
        <v>3</v>
      </c>
      <c r="K805" t="s">
        <v>652</v>
      </c>
      <c r="L805">
        <v>1191</v>
      </c>
      <c r="N805">
        <v>1013</v>
      </c>
      <c r="O805" t="s">
        <v>653</v>
      </c>
      <c r="P805" t="s">
        <v>653</v>
      </c>
      <c r="Q805">
        <v>1</v>
      </c>
      <c r="X805">
        <v>4.83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1</v>
      </c>
      <c r="AF805" t="s">
        <v>63</v>
      </c>
      <c r="AG805">
        <v>5.7960000000000003</v>
      </c>
      <c r="AH805">
        <v>2</v>
      </c>
      <c r="AI805">
        <v>55932653</v>
      </c>
      <c r="AJ805">
        <v>703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">
      <c r="A806">
        <f>ROW(Source!A467)</f>
        <v>467</v>
      </c>
      <c r="B806">
        <v>55932654</v>
      </c>
      <c r="C806">
        <v>55932652</v>
      </c>
      <c r="D806">
        <v>55490209</v>
      </c>
      <c r="E806">
        <v>1</v>
      </c>
      <c r="F806">
        <v>1</v>
      </c>
      <c r="G806">
        <v>1081</v>
      </c>
      <c r="H806">
        <v>2</v>
      </c>
      <c r="I806" t="s">
        <v>694</v>
      </c>
      <c r="J806" t="s">
        <v>695</v>
      </c>
      <c r="K806" t="s">
        <v>696</v>
      </c>
      <c r="L806">
        <v>1368</v>
      </c>
      <c r="N806">
        <v>1011</v>
      </c>
      <c r="O806" t="s">
        <v>657</v>
      </c>
      <c r="P806" t="s">
        <v>657</v>
      </c>
      <c r="Q806">
        <v>1</v>
      </c>
      <c r="X806">
        <v>0.01</v>
      </c>
      <c r="Y806">
        <v>0</v>
      </c>
      <c r="Z806">
        <v>83.1</v>
      </c>
      <c r="AA806">
        <v>12.62</v>
      </c>
      <c r="AB806">
        <v>0</v>
      </c>
      <c r="AC806">
        <v>0</v>
      </c>
      <c r="AD806">
        <v>1</v>
      </c>
      <c r="AE806">
        <v>0</v>
      </c>
      <c r="AF806" t="s">
        <v>63</v>
      </c>
      <c r="AG806">
        <v>1.2E-2</v>
      </c>
      <c r="AH806">
        <v>2</v>
      </c>
      <c r="AI806">
        <v>55932654</v>
      </c>
      <c r="AJ806">
        <v>704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">
      <c r="A807">
        <f>ROW(Source!A467)</f>
        <v>467</v>
      </c>
      <c r="B807">
        <v>55932655</v>
      </c>
      <c r="C807">
        <v>55932652</v>
      </c>
      <c r="D807">
        <v>55490270</v>
      </c>
      <c r="E807">
        <v>1</v>
      </c>
      <c r="F807">
        <v>1</v>
      </c>
      <c r="G807">
        <v>1081</v>
      </c>
      <c r="H807">
        <v>2</v>
      </c>
      <c r="I807" t="s">
        <v>744</v>
      </c>
      <c r="J807" t="s">
        <v>745</v>
      </c>
      <c r="K807" t="s">
        <v>746</v>
      </c>
      <c r="L807">
        <v>1368</v>
      </c>
      <c r="N807">
        <v>1011</v>
      </c>
      <c r="O807" t="s">
        <v>657</v>
      </c>
      <c r="P807" t="s">
        <v>657</v>
      </c>
      <c r="Q807">
        <v>1</v>
      </c>
      <c r="X807">
        <v>0.13</v>
      </c>
      <c r="Y807">
        <v>0</v>
      </c>
      <c r="Z807">
        <v>0.42</v>
      </c>
      <c r="AA807">
        <v>0</v>
      </c>
      <c r="AB807">
        <v>0</v>
      </c>
      <c r="AC807">
        <v>0</v>
      </c>
      <c r="AD807">
        <v>1</v>
      </c>
      <c r="AE807">
        <v>0</v>
      </c>
      <c r="AF807" t="s">
        <v>63</v>
      </c>
      <c r="AG807">
        <v>0.156</v>
      </c>
      <c r="AH807">
        <v>2</v>
      </c>
      <c r="AI807">
        <v>55932655</v>
      </c>
      <c r="AJ807">
        <v>705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">
      <c r="A808">
        <f>ROW(Source!A467)</f>
        <v>467</v>
      </c>
      <c r="B808">
        <v>55932656</v>
      </c>
      <c r="C808">
        <v>55932652</v>
      </c>
      <c r="D808">
        <v>55489510</v>
      </c>
      <c r="E808">
        <v>1</v>
      </c>
      <c r="F808">
        <v>1</v>
      </c>
      <c r="G808">
        <v>1081</v>
      </c>
      <c r="H808">
        <v>2</v>
      </c>
      <c r="I808" t="s">
        <v>747</v>
      </c>
      <c r="J808" t="s">
        <v>748</v>
      </c>
      <c r="K808" t="s">
        <v>749</v>
      </c>
      <c r="L808">
        <v>1368</v>
      </c>
      <c r="N808">
        <v>1011</v>
      </c>
      <c r="O808" t="s">
        <v>657</v>
      </c>
      <c r="P808" t="s">
        <v>657</v>
      </c>
      <c r="Q808">
        <v>1</v>
      </c>
      <c r="X808">
        <v>0.01</v>
      </c>
      <c r="Y808">
        <v>0</v>
      </c>
      <c r="Z808">
        <v>53.9</v>
      </c>
      <c r="AA808">
        <v>12.62</v>
      </c>
      <c r="AB808">
        <v>0</v>
      </c>
      <c r="AC808">
        <v>0</v>
      </c>
      <c r="AD808">
        <v>1</v>
      </c>
      <c r="AE808">
        <v>0</v>
      </c>
      <c r="AF808" t="s">
        <v>63</v>
      </c>
      <c r="AG808">
        <v>1.2E-2</v>
      </c>
      <c r="AH808">
        <v>2</v>
      </c>
      <c r="AI808">
        <v>55932656</v>
      </c>
      <c r="AJ808">
        <v>706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">
      <c r="A809">
        <f>ROW(Source!A467)</f>
        <v>467</v>
      </c>
      <c r="B809">
        <v>55932657</v>
      </c>
      <c r="C809">
        <v>55932652</v>
      </c>
      <c r="D809">
        <v>55459234</v>
      </c>
      <c r="E809">
        <v>1</v>
      </c>
      <c r="F809">
        <v>1</v>
      </c>
      <c r="G809">
        <v>1081</v>
      </c>
      <c r="H809">
        <v>3</v>
      </c>
      <c r="I809" t="s">
        <v>706</v>
      </c>
      <c r="J809" t="s">
        <v>707</v>
      </c>
      <c r="K809" t="s">
        <v>708</v>
      </c>
      <c r="L809">
        <v>1346</v>
      </c>
      <c r="N809">
        <v>1009</v>
      </c>
      <c r="O809" t="s">
        <v>175</v>
      </c>
      <c r="P809" t="s">
        <v>175</v>
      </c>
      <c r="Q809">
        <v>1</v>
      </c>
      <c r="X809">
        <v>1E-3</v>
      </c>
      <c r="Y809">
        <v>1.61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 t="s">
        <v>62</v>
      </c>
      <c r="AG809">
        <v>1E-3</v>
      </c>
      <c r="AH809">
        <v>2</v>
      </c>
      <c r="AI809">
        <v>55932657</v>
      </c>
      <c r="AJ809">
        <v>707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">
      <c r="A810">
        <f>ROW(Source!A467)</f>
        <v>467</v>
      </c>
      <c r="B810">
        <v>55932658</v>
      </c>
      <c r="C810">
        <v>55932652</v>
      </c>
      <c r="D810">
        <v>55466158</v>
      </c>
      <c r="E810">
        <v>1</v>
      </c>
      <c r="F810">
        <v>1</v>
      </c>
      <c r="G810">
        <v>1081</v>
      </c>
      <c r="H810">
        <v>3</v>
      </c>
      <c r="I810" t="s">
        <v>750</v>
      </c>
      <c r="J810" t="s">
        <v>751</v>
      </c>
      <c r="K810" t="s">
        <v>752</v>
      </c>
      <c r="L810">
        <v>1354</v>
      </c>
      <c r="N810">
        <v>1010</v>
      </c>
      <c r="O810" t="s">
        <v>268</v>
      </c>
      <c r="P810" t="s">
        <v>268</v>
      </c>
      <c r="Q810">
        <v>1</v>
      </c>
      <c r="X810">
        <v>4.2000000000000003E-2</v>
      </c>
      <c r="Y810">
        <v>48.47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 t="s">
        <v>62</v>
      </c>
      <c r="AG810">
        <v>4.2000000000000003E-2</v>
      </c>
      <c r="AH810">
        <v>2</v>
      </c>
      <c r="AI810">
        <v>55932658</v>
      </c>
      <c r="AJ810">
        <v>709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">
      <c r="A811">
        <f>ROW(Source!A467)</f>
        <v>467</v>
      </c>
      <c r="B811">
        <v>55932659</v>
      </c>
      <c r="C811">
        <v>55932652</v>
      </c>
      <c r="D811">
        <v>55459835</v>
      </c>
      <c r="E811">
        <v>1</v>
      </c>
      <c r="F811">
        <v>1</v>
      </c>
      <c r="G811">
        <v>1081</v>
      </c>
      <c r="H811">
        <v>3</v>
      </c>
      <c r="I811" t="s">
        <v>753</v>
      </c>
      <c r="J811" t="s">
        <v>754</v>
      </c>
      <c r="K811" t="s">
        <v>755</v>
      </c>
      <c r="L811">
        <v>1348</v>
      </c>
      <c r="N811">
        <v>1009</v>
      </c>
      <c r="O811" t="s">
        <v>538</v>
      </c>
      <c r="P811" t="s">
        <v>538</v>
      </c>
      <c r="Q811">
        <v>1000</v>
      </c>
      <c r="X811">
        <v>1.9999999999999999E-6</v>
      </c>
      <c r="Y811">
        <v>12521.99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 t="s">
        <v>62</v>
      </c>
      <c r="AG811">
        <v>1.9999999999999999E-6</v>
      </c>
      <c r="AH811">
        <v>2</v>
      </c>
      <c r="AI811">
        <v>55932659</v>
      </c>
      <c r="AJ811">
        <v>710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">
      <c r="A812">
        <f>ROW(Source!A467)</f>
        <v>467</v>
      </c>
      <c r="B812">
        <v>55932660</v>
      </c>
      <c r="C812">
        <v>55932652</v>
      </c>
      <c r="D812">
        <v>55469222</v>
      </c>
      <c r="E812">
        <v>1</v>
      </c>
      <c r="F812">
        <v>1</v>
      </c>
      <c r="G812">
        <v>1081</v>
      </c>
      <c r="H812">
        <v>3</v>
      </c>
      <c r="I812" t="s">
        <v>756</v>
      </c>
      <c r="J812" t="s">
        <v>757</v>
      </c>
      <c r="K812" t="s">
        <v>758</v>
      </c>
      <c r="L812">
        <v>1354</v>
      </c>
      <c r="N812">
        <v>1010</v>
      </c>
      <c r="O812" t="s">
        <v>268</v>
      </c>
      <c r="P812" t="s">
        <v>268</v>
      </c>
      <c r="Q812">
        <v>1</v>
      </c>
      <c r="X812">
        <v>0.3</v>
      </c>
      <c r="Y812">
        <v>4.3600000000000003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 t="s">
        <v>62</v>
      </c>
      <c r="AG812">
        <v>0.3</v>
      </c>
      <c r="AH812">
        <v>2</v>
      </c>
      <c r="AI812">
        <v>55932660</v>
      </c>
      <c r="AJ812">
        <v>712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">
      <c r="A813">
        <f>ROW(Source!A467)</f>
        <v>467</v>
      </c>
      <c r="B813">
        <v>55932661</v>
      </c>
      <c r="C813">
        <v>55932652</v>
      </c>
      <c r="D813">
        <v>55433380</v>
      </c>
      <c r="E813">
        <v>1081</v>
      </c>
      <c r="F813">
        <v>1</v>
      </c>
      <c r="G813">
        <v>1081</v>
      </c>
      <c r="H813">
        <v>3</v>
      </c>
      <c r="I813" t="s">
        <v>997</v>
      </c>
      <c r="J813" t="s">
        <v>3</v>
      </c>
      <c r="K813" t="s">
        <v>998</v>
      </c>
      <c r="L813">
        <v>1354</v>
      </c>
      <c r="N813">
        <v>1010</v>
      </c>
      <c r="O813" t="s">
        <v>268</v>
      </c>
      <c r="P813" t="s">
        <v>268</v>
      </c>
      <c r="Q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62</v>
      </c>
      <c r="AG813">
        <v>0</v>
      </c>
      <c r="AH813">
        <v>3</v>
      </c>
      <c r="AI813">
        <v>-1</v>
      </c>
      <c r="AJ813" t="s">
        <v>3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">
      <c r="A814">
        <f>ROW(Source!A467)</f>
        <v>467</v>
      </c>
      <c r="B814">
        <v>55932662</v>
      </c>
      <c r="C814">
        <v>55932652</v>
      </c>
      <c r="D814">
        <v>55441152</v>
      </c>
      <c r="E814">
        <v>1081</v>
      </c>
      <c r="F814">
        <v>1</v>
      </c>
      <c r="G814">
        <v>1081</v>
      </c>
      <c r="H814">
        <v>3</v>
      </c>
      <c r="I814" t="s">
        <v>949</v>
      </c>
      <c r="J814" t="s">
        <v>3</v>
      </c>
      <c r="K814" t="s">
        <v>950</v>
      </c>
      <c r="L814">
        <v>1346</v>
      </c>
      <c r="N814">
        <v>1009</v>
      </c>
      <c r="O814" t="s">
        <v>175</v>
      </c>
      <c r="P814" t="s">
        <v>175</v>
      </c>
      <c r="Q814">
        <v>1</v>
      </c>
      <c r="X814">
        <v>2.35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62</v>
      </c>
      <c r="AG814">
        <v>2.35</v>
      </c>
      <c r="AH814">
        <v>3</v>
      </c>
      <c r="AI814">
        <v>-1</v>
      </c>
      <c r="AJ814" t="s">
        <v>3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4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62</v>
      </c>
      <c r="E1" t="s">
        <v>63</v>
      </c>
      <c r="F1" t="s">
        <v>63</v>
      </c>
      <c r="G1" t="s">
        <v>63</v>
      </c>
      <c r="H1" t="s">
        <v>3</v>
      </c>
      <c r="I1" t="s">
        <v>63</v>
      </c>
      <c r="J1" t="s">
        <v>63</v>
      </c>
      <c r="K1" t="s">
        <v>3</v>
      </c>
      <c r="L1" t="s">
        <v>3</v>
      </c>
      <c r="M1" t="s">
        <v>3</v>
      </c>
      <c r="N1" t="s">
        <v>62</v>
      </c>
      <c r="O1" t="s">
        <v>63</v>
      </c>
      <c r="P1" t="s">
        <v>3</v>
      </c>
      <c r="Q1" t="s">
        <v>3</v>
      </c>
      <c r="R1" t="s">
        <v>3</v>
      </c>
      <c r="S1" t="s">
        <v>999</v>
      </c>
      <c r="T1" t="s">
        <v>1000</v>
      </c>
      <c r="U1" t="s">
        <v>1001</v>
      </c>
    </row>
    <row r="2" spans="1:21" x14ac:dyDescent="0.2">
      <c r="A2">
        <v>28</v>
      </c>
      <c r="B2">
        <v>1</v>
      </c>
      <c r="C2" t="s">
        <v>3</v>
      </c>
      <c r="D2" t="s">
        <v>1002</v>
      </c>
      <c r="E2" t="s">
        <v>1003</v>
      </c>
      <c r="F2" t="s">
        <v>1003</v>
      </c>
      <c r="G2" t="s">
        <v>1003</v>
      </c>
      <c r="H2" t="s">
        <v>3</v>
      </c>
      <c r="I2" t="s">
        <v>1003</v>
      </c>
      <c r="J2" t="s">
        <v>1003</v>
      </c>
      <c r="K2" t="s">
        <v>3</v>
      </c>
      <c r="L2" t="s">
        <v>3</v>
      </c>
      <c r="M2" t="s">
        <v>3</v>
      </c>
      <c r="N2" t="s">
        <v>1002</v>
      </c>
      <c r="O2" t="s">
        <v>1003</v>
      </c>
      <c r="P2" t="s">
        <v>3</v>
      </c>
      <c r="Q2" t="s">
        <v>3</v>
      </c>
      <c r="R2" t="s">
        <v>3</v>
      </c>
      <c r="S2" t="s">
        <v>1004</v>
      </c>
      <c r="T2" t="s">
        <v>1005</v>
      </c>
      <c r="U2" t="s">
        <v>1006</v>
      </c>
    </row>
    <row r="3" spans="1:21" x14ac:dyDescent="0.2">
      <c r="A3">
        <v>29</v>
      </c>
      <c r="B3">
        <v>1</v>
      </c>
      <c r="C3" t="s">
        <v>3</v>
      </c>
      <c r="D3" t="s">
        <v>62</v>
      </c>
      <c r="E3" t="s">
        <v>63</v>
      </c>
      <c r="F3" t="s">
        <v>63</v>
      </c>
      <c r="G3" t="s">
        <v>63</v>
      </c>
      <c r="H3" t="s">
        <v>3</v>
      </c>
      <c r="I3" t="s">
        <v>63</v>
      </c>
      <c r="J3" t="s">
        <v>63</v>
      </c>
      <c r="K3" t="s">
        <v>3</v>
      </c>
      <c r="L3" t="s">
        <v>3</v>
      </c>
      <c r="M3" t="s">
        <v>3</v>
      </c>
      <c r="N3" t="s">
        <v>62</v>
      </c>
      <c r="O3" t="s">
        <v>63</v>
      </c>
      <c r="P3" t="s">
        <v>3</v>
      </c>
      <c r="Q3" t="s">
        <v>3</v>
      </c>
      <c r="R3" t="s">
        <v>3</v>
      </c>
      <c r="S3" t="s">
        <v>999</v>
      </c>
      <c r="T3" t="s">
        <v>1000</v>
      </c>
      <c r="U3" t="s">
        <v>1001</v>
      </c>
    </row>
    <row r="4" spans="1:21" x14ac:dyDescent="0.2">
      <c r="A4">
        <v>29</v>
      </c>
      <c r="B4">
        <v>1</v>
      </c>
      <c r="C4" t="s">
        <v>3</v>
      </c>
      <c r="D4" t="s">
        <v>1002</v>
      </c>
      <c r="E4" t="s">
        <v>1003</v>
      </c>
      <c r="F4" t="s">
        <v>1003</v>
      </c>
      <c r="G4" t="s">
        <v>1003</v>
      </c>
      <c r="H4" t="s">
        <v>3</v>
      </c>
      <c r="I4" t="s">
        <v>1003</v>
      </c>
      <c r="J4" t="s">
        <v>1003</v>
      </c>
      <c r="K4" t="s">
        <v>3</v>
      </c>
      <c r="L4" t="s">
        <v>3</v>
      </c>
      <c r="M4" t="s">
        <v>3</v>
      </c>
      <c r="N4" t="s">
        <v>1002</v>
      </c>
      <c r="O4" t="s">
        <v>1003</v>
      </c>
      <c r="P4" t="s">
        <v>3</v>
      </c>
      <c r="Q4" t="s">
        <v>3</v>
      </c>
      <c r="R4" t="s">
        <v>3</v>
      </c>
      <c r="S4" t="s">
        <v>1004</v>
      </c>
      <c r="T4" t="s">
        <v>1005</v>
      </c>
      <c r="U4" t="s">
        <v>1006</v>
      </c>
    </row>
    <row r="5" spans="1:21" x14ac:dyDescent="0.2">
      <c r="A5">
        <v>30</v>
      </c>
      <c r="B5">
        <v>1</v>
      </c>
      <c r="C5" t="s">
        <v>3</v>
      </c>
      <c r="D5" t="s">
        <v>62</v>
      </c>
      <c r="E5" t="s">
        <v>63</v>
      </c>
      <c r="F5" t="s">
        <v>63</v>
      </c>
      <c r="G5" t="s">
        <v>63</v>
      </c>
      <c r="H5" t="s">
        <v>3</v>
      </c>
      <c r="I5" t="s">
        <v>63</v>
      </c>
      <c r="J5" t="s">
        <v>63</v>
      </c>
      <c r="K5" t="s">
        <v>3</v>
      </c>
      <c r="L5" t="s">
        <v>3</v>
      </c>
      <c r="M5" t="s">
        <v>3</v>
      </c>
      <c r="N5" t="s">
        <v>62</v>
      </c>
      <c r="O5" t="s">
        <v>63</v>
      </c>
      <c r="P5" t="s">
        <v>3</v>
      </c>
      <c r="Q5" t="s">
        <v>3</v>
      </c>
      <c r="R5" t="s">
        <v>3</v>
      </c>
      <c r="S5" t="s">
        <v>999</v>
      </c>
      <c r="T5" t="s">
        <v>1000</v>
      </c>
      <c r="U5" t="s">
        <v>1001</v>
      </c>
    </row>
    <row r="6" spans="1:21" x14ac:dyDescent="0.2">
      <c r="A6">
        <v>30</v>
      </c>
      <c r="B6">
        <v>1</v>
      </c>
      <c r="C6" t="s">
        <v>3</v>
      </c>
      <c r="D6" t="s">
        <v>1002</v>
      </c>
      <c r="E6" t="s">
        <v>1003</v>
      </c>
      <c r="F6" t="s">
        <v>1003</v>
      </c>
      <c r="G6" t="s">
        <v>1003</v>
      </c>
      <c r="H6" t="s">
        <v>3</v>
      </c>
      <c r="I6" t="s">
        <v>1003</v>
      </c>
      <c r="J6" t="s">
        <v>1003</v>
      </c>
      <c r="K6" t="s">
        <v>3</v>
      </c>
      <c r="L6" t="s">
        <v>3</v>
      </c>
      <c r="M6" t="s">
        <v>3</v>
      </c>
      <c r="N6" t="s">
        <v>1002</v>
      </c>
      <c r="O6" t="s">
        <v>1003</v>
      </c>
      <c r="P6" t="s">
        <v>3</v>
      </c>
      <c r="Q6" t="s">
        <v>3</v>
      </c>
      <c r="R6" t="s">
        <v>3</v>
      </c>
      <c r="S6" t="s">
        <v>1004</v>
      </c>
      <c r="T6" t="s">
        <v>1005</v>
      </c>
      <c r="U6" t="s">
        <v>1006</v>
      </c>
    </row>
    <row r="7" spans="1:21" x14ac:dyDescent="0.2">
      <c r="A7">
        <v>31</v>
      </c>
      <c r="B7">
        <v>1</v>
      </c>
      <c r="C7" t="s">
        <v>3</v>
      </c>
      <c r="D7" t="s">
        <v>62</v>
      </c>
      <c r="E7" t="s">
        <v>63</v>
      </c>
      <c r="F7" t="s">
        <v>63</v>
      </c>
      <c r="G7" t="s">
        <v>63</v>
      </c>
      <c r="H7" t="s">
        <v>3</v>
      </c>
      <c r="I7" t="s">
        <v>63</v>
      </c>
      <c r="J7" t="s">
        <v>63</v>
      </c>
      <c r="K7" t="s">
        <v>3</v>
      </c>
      <c r="L7" t="s">
        <v>3</v>
      </c>
      <c r="M7" t="s">
        <v>3</v>
      </c>
      <c r="N7" t="s">
        <v>62</v>
      </c>
      <c r="O7" t="s">
        <v>63</v>
      </c>
      <c r="P7" t="s">
        <v>3</v>
      </c>
      <c r="Q7" t="s">
        <v>3</v>
      </c>
      <c r="R7" t="s">
        <v>3</v>
      </c>
      <c r="S7" t="s">
        <v>999</v>
      </c>
      <c r="T7" t="s">
        <v>1000</v>
      </c>
      <c r="U7" t="s">
        <v>1001</v>
      </c>
    </row>
    <row r="8" spans="1:21" x14ac:dyDescent="0.2">
      <c r="A8">
        <v>31</v>
      </c>
      <c r="B8">
        <v>1</v>
      </c>
      <c r="C8" t="s">
        <v>3</v>
      </c>
      <c r="D8" t="s">
        <v>1002</v>
      </c>
      <c r="E8" t="s">
        <v>1003</v>
      </c>
      <c r="F8" t="s">
        <v>1003</v>
      </c>
      <c r="G8" t="s">
        <v>1003</v>
      </c>
      <c r="H8" t="s">
        <v>3</v>
      </c>
      <c r="I8" t="s">
        <v>1003</v>
      </c>
      <c r="J8" t="s">
        <v>1003</v>
      </c>
      <c r="K8" t="s">
        <v>3</v>
      </c>
      <c r="L8" t="s">
        <v>3</v>
      </c>
      <c r="M8" t="s">
        <v>3</v>
      </c>
      <c r="N8" t="s">
        <v>1002</v>
      </c>
      <c r="O8" t="s">
        <v>1003</v>
      </c>
      <c r="P8" t="s">
        <v>3</v>
      </c>
      <c r="Q8" t="s">
        <v>3</v>
      </c>
      <c r="R8" t="s">
        <v>3</v>
      </c>
      <c r="S8" t="s">
        <v>1004</v>
      </c>
      <c r="T8" t="s">
        <v>1005</v>
      </c>
      <c r="U8" t="s">
        <v>1006</v>
      </c>
    </row>
    <row r="9" spans="1:21" x14ac:dyDescent="0.2">
      <c r="A9">
        <v>32</v>
      </c>
      <c r="B9">
        <v>1</v>
      </c>
      <c r="C9" t="s">
        <v>3</v>
      </c>
      <c r="D9" t="s">
        <v>62</v>
      </c>
      <c r="E9" t="s">
        <v>63</v>
      </c>
      <c r="F9" t="s">
        <v>63</v>
      </c>
      <c r="G9" t="s">
        <v>63</v>
      </c>
      <c r="H9" t="s">
        <v>3</v>
      </c>
      <c r="I9" t="s">
        <v>63</v>
      </c>
      <c r="J9" t="s">
        <v>63</v>
      </c>
      <c r="K9" t="s">
        <v>3</v>
      </c>
      <c r="L9" t="s">
        <v>3</v>
      </c>
      <c r="M9" t="s">
        <v>3</v>
      </c>
      <c r="N9" t="s">
        <v>62</v>
      </c>
      <c r="O9" t="s">
        <v>63</v>
      </c>
      <c r="P9" t="s">
        <v>3</v>
      </c>
      <c r="Q9" t="s">
        <v>3</v>
      </c>
      <c r="R9" t="s">
        <v>3</v>
      </c>
      <c r="S9" t="s">
        <v>999</v>
      </c>
      <c r="T9" t="s">
        <v>1000</v>
      </c>
      <c r="U9" t="s">
        <v>1001</v>
      </c>
    </row>
    <row r="10" spans="1:21" x14ac:dyDescent="0.2">
      <c r="A10">
        <v>32</v>
      </c>
      <c r="B10">
        <v>1</v>
      </c>
      <c r="C10" t="s">
        <v>3</v>
      </c>
      <c r="D10" t="s">
        <v>1002</v>
      </c>
      <c r="E10" t="s">
        <v>1003</v>
      </c>
      <c r="F10" t="s">
        <v>1003</v>
      </c>
      <c r="G10" t="s">
        <v>1003</v>
      </c>
      <c r="H10" t="s">
        <v>3</v>
      </c>
      <c r="I10" t="s">
        <v>1003</v>
      </c>
      <c r="J10" t="s">
        <v>1003</v>
      </c>
      <c r="K10" t="s">
        <v>3</v>
      </c>
      <c r="L10" t="s">
        <v>3</v>
      </c>
      <c r="M10" t="s">
        <v>3</v>
      </c>
      <c r="N10" t="s">
        <v>1002</v>
      </c>
      <c r="O10" t="s">
        <v>1003</v>
      </c>
      <c r="P10" t="s">
        <v>3</v>
      </c>
      <c r="Q10" t="s">
        <v>3</v>
      </c>
      <c r="R10" t="s">
        <v>3</v>
      </c>
      <c r="S10" t="s">
        <v>1004</v>
      </c>
      <c r="T10" t="s">
        <v>1005</v>
      </c>
      <c r="U10" t="s">
        <v>1006</v>
      </c>
    </row>
    <row r="11" spans="1:21" x14ac:dyDescent="0.2">
      <c r="A11">
        <v>33</v>
      </c>
      <c r="B11">
        <v>1</v>
      </c>
      <c r="C11" t="s">
        <v>3</v>
      </c>
      <c r="D11" t="s">
        <v>62</v>
      </c>
      <c r="E11" t="s">
        <v>63</v>
      </c>
      <c r="F11" t="s">
        <v>63</v>
      </c>
      <c r="G11" t="s">
        <v>63</v>
      </c>
      <c r="H11" t="s">
        <v>3</v>
      </c>
      <c r="I11" t="s">
        <v>63</v>
      </c>
      <c r="J11" t="s">
        <v>63</v>
      </c>
      <c r="K11" t="s">
        <v>3</v>
      </c>
      <c r="L11" t="s">
        <v>3</v>
      </c>
      <c r="M11" t="s">
        <v>3</v>
      </c>
      <c r="N11" t="s">
        <v>62</v>
      </c>
      <c r="O11" t="s">
        <v>63</v>
      </c>
      <c r="P11" t="s">
        <v>3</v>
      </c>
      <c r="Q11" t="s">
        <v>3</v>
      </c>
      <c r="R11" t="s">
        <v>3</v>
      </c>
      <c r="S11" t="s">
        <v>999</v>
      </c>
      <c r="T11" t="s">
        <v>1000</v>
      </c>
      <c r="U11" t="s">
        <v>1001</v>
      </c>
    </row>
    <row r="12" spans="1:21" x14ac:dyDescent="0.2">
      <c r="A12">
        <v>33</v>
      </c>
      <c r="B12">
        <v>1</v>
      </c>
      <c r="C12" t="s">
        <v>3</v>
      </c>
      <c r="D12" t="s">
        <v>1002</v>
      </c>
      <c r="E12" t="s">
        <v>1003</v>
      </c>
      <c r="F12" t="s">
        <v>1003</v>
      </c>
      <c r="G12" t="s">
        <v>1003</v>
      </c>
      <c r="H12" t="s">
        <v>3</v>
      </c>
      <c r="I12" t="s">
        <v>1003</v>
      </c>
      <c r="J12" t="s">
        <v>1003</v>
      </c>
      <c r="K12" t="s">
        <v>3</v>
      </c>
      <c r="L12" t="s">
        <v>3</v>
      </c>
      <c r="M12" t="s">
        <v>3</v>
      </c>
      <c r="N12" t="s">
        <v>1002</v>
      </c>
      <c r="O12" t="s">
        <v>1003</v>
      </c>
      <c r="P12" t="s">
        <v>3</v>
      </c>
      <c r="Q12" t="s">
        <v>3</v>
      </c>
      <c r="R12" t="s">
        <v>3</v>
      </c>
      <c r="S12" t="s">
        <v>1004</v>
      </c>
      <c r="T12" t="s">
        <v>1005</v>
      </c>
      <c r="U12" t="s">
        <v>1006</v>
      </c>
    </row>
    <row r="13" spans="1:21" x14ac:dyDescent="0.2">
      <c r="A13">
        <v>34</v>
      </c>
      <c r="B13">
        <v>1</v>
      </c>
      <c r="C13" t="s">
        <v>3</v>
      </c>
      <c r="D13" t="s">
        <v>62</v>
      </c>
      <c r="E13" t="s">
        <v>63</v>
      </c>
      <c r="F13" t="s">
        <v>63</v>
      </c>
      <c r="G13" t="s">
        <v>63</v>
      </c>
      <c r="H13" t="s">
        <v>3</v>
      </c>
      <c r="I13" t="s">
        <v>63</v>
      </c>
      <c r="J13" t="s">
        <v>63</v>
      </c>
      <c r="K13" t="s">
        <v>3</v>
      </c>
      <c r="L13" t="s">
        <v>3</v>
      </c>
      <c r="M13" t="s">
        <v>3</v>
      </c>
      <c r="N13" t="s">
        <v>62</v>
      </c>
      <c r="O13" t="s">
        <v>63</v>
      </c>
      <c r="P13" t="s">
        <v>3</v>
      </c>
      <c r="Q13" t="s">
        <v>3</v>
      </c>
      <c r="R13" t="s">
        <v>3</v>
      </c>
      <c r="S13" t="s">
        <v>999</v>
      </c>
      <c r="T13" t="s">
        <v>1000</v>
      </c>
      <c r="U13" t="s">
        <v>1001</v>
      </c>
    </row>
    <row r="14" spans="1:21" x14ac:dyDescent="0.2">
      <c r="A14">
        <v>34</v>
      </c>
      <c r="B14">
        <v>1</v>
      </c>
      <c r="C14" t="s">
        <v>3</v>
      </c>
      <c r="D14" t="s">
        <v>1002</v>
      </c>
      <c r="E14" t="s">
        <v>1003</v>
      </c>
      <c r="F14" t="s">
        <v>1003</v>
      </c>
      <c r="G14" t="s">
        <v>1003</v>
      </c>
      <c r="H14" t="s">
        <v>3</v>
      </c>
      <c r="I14" t="s">
        <v>1003</v>
      </c>
      <c r="J14" t="s">
        <v>1003</v>
      </c>
      <c r="K14" t="s">
        <v>3</v>
      </c>
      <c r="L14" t="s">
        <v>3</v>
      </c>
      <c r="M14" t="s">
        <v>3</v>
      </c>
      <c r="N14" t="s">
        <v>1002</v>
      </c>
      <c r="O14" t="s">
        <v>1003</v>
      </c>
      <c r="P14" t="s">
        <v>3</v>
      </c>
      <c r="Q14" t="s">
        <v>3</v>
      </c>
      <c r="R14" t="s">
        <v>3</v>
      </c>
      <c r="S14" t="s">
        <v>1004</v>
      </c>
      <c r="T14" t="s">
        <v>1005</v>
      </c>
      <c r="U14" t="s">
        <v>1006</v>
      </c>
    </row>
    <row r="15" spans="1:21" x14ac:dyDescent="0.2">
      <c r="A15">
        <v>35</v>
      </c>
      <c r="B15">
        <v>1</v>
      </c>
      <c r="C15" t="s">
        <v>3</v>
      </c>
      <c r="D15" t="s">
        <v>62</v>
      </c>
      <c r="E15" t="s">
        <v>63</v>
      </c>
      <c r="F15" t="s">
        <v>63</v>
      </c>
      <c r="G15" t="s">
        <v>63</v>
      </c>
      <c r="H15" t="s">
        <v>3</v>
      </c>
      <c r="I15" t="s">
        <v>63</v>
      </c>
      <c r="J15" t="s">
        <v>63</v>
      </c>
      <c r="K15" t="s">
        <v>3</v>
      </c>
      <c r="L15" t="s">
        <v>3</v>
      </c>
      <c r="M15" t="s">
        <v>3</v>
      </c>
      <c r="N15" t="s">
        <v>62</v>
      </c>
      <c r="O15" t="s">
        <v>63</v>
      </c>
      <c r="P15" t="s">
        <v>3</v>
      </c>
      <c r="Q15" t="s">
        <v>3</v>
      </c>
      <c r="R15" t="s">
        <v>3</v>
      </c>
      <c r="S15" t="s">
        <v>999</v>
      </c>
      <c r="T15" t="s">
        <v>1000</v>
      </c>
      <c r="U15" t="s">
        <v>1001</v>
      </c>
    </row>
    <row r="16" spans="1:21" x14ac:dyDescent="0.2">
      <c r="A16">
        <v>35</v>
      </c>
      <c r="B16">
        <v>1</v>
      </c>
      <c r="C16" t="s">
        <v>3</v>
      </c>
      <c r="D16" t="s">
        <v>1002</v>
      </c>
      <c r="E16" t="s">
        <v>1003</v>
      </c>
      <c r="F16" t="s">
        <v>1003</v>
      </c>
      <c r="G16" t="s">
        <v>1003</v>
      </c>
      <c r="H16" t="s">
        <v>3</v>
      </c>
      <c r="I16" t="s">
        <v>1003</v>
      </c>
      <c r="J16" t="s">
        <v>1003</v>
      </c>
      <c r="K16" t="s">
        <v>3</v>
      </c>
      <c r="L16" t="s">
        <v>3</v>
      </c>
      <c r="M16" t="s">
        <v>3</v>
      </c>
      <c r="N16" t="s">
        <v>1002</v>
      </c>
      <c r="O16" t="s">
        <v>1003</v>
      </c>
      <c r="P16" t="s">
        <v>3</v>
      </c>
      <c r="Q16" t="s">
        <v>3</v>
      </c>
      <c r="R16" t="s">
        <v>3</v>
      </c>
      <c r="S16" t="s">
        <v>1004</v>
      </c>
      <c r="T16" t="s">
        <v>1005</v>
      </c>
      <c r="U16" t="s">
        <v>1006</v>
      </c>
    </row>
    <row r="17" spans="1:21" x14ac:dyDescent="0.2">
      <c r="A17">
        <v>36</v>
      </c>
      <c r="B17">
        <v>1</v>
      </c>
      <c r="C17" t="s">
        <v>3</v>
      </c>
      <c r="D17" t="s">
        <v>62</v>
      </c>
      <c r="E17" t="s">
        <v>63</v>
      </c>
      <c r="F17" t="s">
        <v>63</v>
      </c>
      <c r="G17" t="s">
        <v>63</v>
      </c>
      <c r="H17" t="s">
        <v>3</v>
      </c>
      <c r="I17" t="s">
        <v>63</v>
      </c>
      <c r="J17" t="s">
        <v>63</v>
      </c>
      <c r="K17" t="s">
        <v>3</v>
      </c>
      <c r="L17" t="s">
        <v>3</v>
      </c>
      <c r="M17" t="s">
        <v>3</v>
      </c>
      <c r="N17" t="s">
        <v>62</v>
      </c>
      <c r="O17" t="s">
        <v>63</v>
      </c>
      <c r="P17" t="s">
        <v>3</v>
      </c>
      <c r="Q17" t="s">
        <v>3</v>
      </c>
      <c r="R17" t="s">
        <v>3</v>
      </c>
      <c r="S17" t="s">
        <v>999</v>
      </c>
      <c r="T17" t="s">
        <v>1000</v>
      </c>
      <c r="U17" t="s">
        <v>1001</v>
      </c>
    </row>
    <row r="18" spans="1:21" x14ac:dyDescent="0.2">
      <c r="A18">
        <v>36</v>
      </c>
      <c r="B18">
        <v>1</v>
      </c>
      <c r="C18" t="s">
        <v>3</v>
      </c>
      <c r="D18" t="s">
        <v>1002</v>
      </c>
      <c r="E18" t="s">
        <v>1003</v>
      </c>
      <c r="F18" t="s">
        <v>1003</v>
      </c>
      <c r="G18" t="s">
        <v>1003</v>
      </c>
      <c r="H18" t="s">
        <v>3</v>
      </c>
      <c r="I18" t="s">
        <v>1003</v>
      </c>
      <c r="J18" t="s">
        <v>1003</v>
      </c>
      <c r="K18" t="s">
        <v>3</v>
      </c>
      <c r="L18" t="s">
        <v>3</v>
      </c>
      <c r="M18" t="s">
        <v>3</v>
      </c>
      <c r="N18" t="s">
        <v>1002</v>
      </c>
      <c r="O18" t="s">
        <v>1003</v>
      </c>
      <c r="P18" t="s">
        <v>3</v>
      </c>
      <c r="Q18" t="s">
        <v>3</v>
      </c>
      <c r="R18" t="s">
        <v>3</v>
      </c>
      <c r="S18" t="s">
        <v>1004</v>
      </c>
      <c r="T18" t="s">
        <v>1005</v>
      </c>
      <c r="U18" t="s">
        <v>1006</v>
      </c>
    </row>
    <row r="19" spans="1:21" x14ac:dyDescent="0.2">
      <c r="A19">
        <v>37</v>
      </c>
      <c r="B19">
        <v>1</v>
      </c>
      <c r="C19" t="s">
        <v>3</v>
      </c>
      <c r="D19" t="s">
        <v>62</v>
      </c>
      <c r="E19" t="s">
        <v>63</v>
      </c>
      <c r="F19" t="s">
        <v>63</v>
      </c>
      <c r="G19" t="s">
        <v>63</v>
      </c>
      <c r="H19" t="s">
        <v>3</v>
      </c>
      <c r="I19" t="s">
        <v>63</v>
      </c>
      <c r="J19" t="s">
        <v>63</v>
      </c>
      <c r="K19" t="s">
        <v>3</v>
      </c>
      <c r="L19" t="s">
        <v>3</v>
      </c>
      <c r="M19" t="s">
        <v>3</v>
      </c>
      <c r="N19" t="s">
        <v>62</v>
      </c>
      <c r="O19" t="s">
        <v>63</v>
      </c>
      <c r="P19" t="s">
        <v>3</v>
      </c>
      <c r="Q19" t="s">
        <v>3</v>
      </c>
      <c r="R19" t="s">
        <v>3</v>
      </c>
      <c r="S19" t="s">
        <v>999</v>
      </c>
      <c r="T19" t="s">
        <v>1000</v>
      </c>
      <c r="U19" t="s">
        <v>1001</v>
      </c>
    </row>
    <row r="20" spans="1:21" x14ac:dyDescent="0.2">
      <c r="A20">
        <v>37</v>
      </c>
      <c r="B20">
        <v>1</v>
      </c>
      <c r="C20" t="s">
        <v>3</v>
      </c>
      <c r="D20" t="s">
        <v>1002</v>
      </c>
      <c r="E20" t="s">
        <v>1003</v>
      </c>
      <c r="F20" t="s">
        <v>1003</v>
      </c>
      <c r="G20" t="s">
        <v>1003</v>
      </c>
      <c r="H20" t="s">
        <v>3</v>
      </c>
      <c r="I20" t="s">
        <v>1003</v>
      </c>
      <c r="J20" t="s">
        <v>1003</v>
      </c>
      <c r="K20" t="s">
        <v>3</v>
      </c>
      <c r="L20" t="s">
        <v>3</v>
      </c>
      <c r="M20" t="s">
        <v>3</v>
      </c>
      <c r="N20" t="s">
        <v>1002</v>
      </c>
      <c r="O20" t="s">
        <v>1003</v>
      </c>
      <c r="P20" t="s">
        <v>3</v>
      </c>
      <c r="Q20" t="s">
        <v>3</v>
      </c>
      <c r="R20" t="s">
        <v>3</v>
      </c>
      <c r="S20" t="s">
        <v>1004</v>
      </c>
      <c r="T20" t="s">
        <v>1005</v>
      </c>
      <c r="U20" t="s">
        <v>1006</v>
      </c>
    </row>
    <row r="21" spans="1:21" x14ac:dyDescent="0.2">
      <c r="A21">
        <v>38</v>
      </c>
      <c r="B21">
        <v>1</v>
      </c>
      <c r="C21" t="s">
        <v>3</v>
      </c>
      <c r="D21" t="s">
        <v>62</v>
      </c>
      <c r="E21" t="s">
        <v>63</v>
      </c>
      <c r="F21" t="s">
        <v>63</v>
      </c>
      <c r="G21" t="s">
        <v>63</v>
      </c>
      <c r="H21" t="s">
        <v>3</v>
      </c>
      <c r="I21" t="s">
        <v>63</v>
      </c>
      <c r="J21" t="s">
        <v>63</v>
      </c>
      <c r="K21" t="s">
        <v>3</v>
      </c>
      <c r="L21" t="s">
        <v>3</v>
      </c>
      <c r="M21" t="s">
        <v>3</v>
      </c>
      <c r="N21" t="s">
        <v>62</v>
      </c>
      <c r="O21" t="s">
        <v>63</v>
      </c>
      <c r="P21" t="s">
        <v>3</v>
      </c>
      <c r="Q21" t="s">
        <v>3</v>
      </c>
      <c r="R21" t="s">
        <v>3</v>
      </c>
      <c r="S21" t="s">
        <v>999</v>
      </c>
      <c r="T21" t="s">
        <v>1000</v>
      </c>
      <c r="U21" t="s">
        <v>1001</v>
      </c>
    </row>
    <row r="22" spans="1:21" x14ac:dyDescent="0.2">
      <c r="A22">
        <v>38</v>
      </c>
      <c r="B22">
        <v>1</v>
      </c>
      <c r="C22" t="s">
        <v>3</v>
      </c>
      <c r="D22" t="s">
        <v>1002</v>
      </c>
      <c r="E22" t="s">
        <v>1003</v>
      </c>
      <c r="F22" t="s">
        <v>1003</v>
      </c>
      <c r="G22" t="s">
        <v>1003</v>
      </c>
      <c r="H22" t="s">
        <v>3</v>
      </c>
      <c r="I22" t="s">
        <v>1003</v>
      </c>
      <c r="J22" t="s">
        <v>1003</v>
      </c>
      <c r="K22" t="s">
        <v>3</v>
      </c>
      <c r="L22" t="s">
        <v>3</v>
      </c>
      <c r="M22" t="s">
        <v>3</v>
      </c>
      <c r="N22" t="s">
        <v>1002</v>
      </c>
      <c r="O22" t="s">
        <v>1003</v>
      </c>
      <c r="P22" t="s">
        <v>3</v>
      </c>
      <c r="Q22" t="s">
        <v>3</v>
      </c>
      <c r="R22" t="s">
        <v>3</v>
      </c>
      <c r="S22" t="s">
        <v>1004</v>
      </c>
      <c r="T22" t="s">
        <v>1005</v>
      </c>
      <c r="U22" t="s">
        <v>1006</v>
      </c>
    </row>
    <row r="23" spans="1:21" x14ac:dyDescent="0.2">
      <c r="A23">
        <v>39</v>
      </c>
      <c r="B23">
        <v>1</v>
      </c>
      <c r="C23" t="s">
        <v>3</v>
      </c>
      <c r="D23" t="s">
        <v>62</v>
      </c>
      <c r="E23" t="s">
        <v>63</v>
      </c>
      <c r="F23" t="s">
        <v>63</v>
      </c>
      <c r="G23" t="s">
        <v>63</v>
      </c>
      <c r="H23" t="s">
        <v>3</v>
      </c>
      <c r="I23" t="s">
        <v>63</v>
      </c>
      <c r="J23" t="s">
        <v>63</v>
      </c>
      <c r="K23" t="s">
        <v>3</v>
      </c>
      <c r="L23" t="s">
        <v>3</v>
      </c>
      <c r="M23" t="s">
        <v>3</v>
      </c>
      <c r="N23" t="s">
        <v>62</v>
      </c>
      <c r="O23" t="s">
        <v>63</v>
      </c>
      <c r="P23" t="s">
        <v>3</v>
      </c>
      <c r="Q23" t="s">
        <v>3</v>
      </c>
      <c r="R23" t="s">
        <v>3</v>
      </c>
      <c r="S23" t="s">
        <v>999</v>
      </c>
      <c r="T23" t="s">
        <v>1000</v>
      </c>
      <c r="U23" t="s">
        <v>1001</v>
      </c>
    </row>
    <row r="24" spans="1:21" x14ac:dyDescent="0.2">
      <c r="A24">
        <v>39</v>
      </c>
      <c r="B24">
        <v>1</v>
      </c>
      <c r="C24" t="s">
        <v>3</v>
      </c>
      <c r="D24" t="s">
        <v>1002</v>
      </c>
      <c r="E24" t="s">
        <v>1003</v>
      </c>
      <c r="F24" t="s">
        <v>1003</v>
      </c>
      <c r="G24" t="s">
        <v>1003</v>
      </c>
      <c r="H24" t="s">
        <v>3</v>
      </c>
      <c r="I24" t="s">
        <v>1003</v>
      </c>
      <c r="J24" t="s">
        <v>1003</v>
      </c>
      <c r="K24" t="s">
        <v>3</v>
      </c>
      <c r="L24" t="s">
        <v>3</v>
      </c>
      <c r="M24" t="s">
        <v>3</v>
      </c>
      <c r="N24" t="s">
        <v>1002</v>
      </c>
      <c r="O24" t="s">
        <v>1003</v>
      </c>
      <c r="P24" t="s">
        <v>3</v>
      </c>
      <c r="Q24" t="s">
        <v>3</v>
      </c>
      <c r="R24" t="s">
        <v>3</v>
      </c>
      <c r="S24" t="s">
        <v>1004</v>
      </c>
      <c r="T24" t="s">
        <v>1005</v>
      </c>
      <c r="U24" t="s">
        <v>1006</v>
      </c>
    </row>
    <row r="25" spans="1:21" x14ac:dyDescent="0.2">
      <c r="A25">
        <v>40</v>
      </c>
      <c r="B25">
        <v>1</v>
      </c>
      <c r="C25" t="s">
        <v>3</v>
      </c>
      <c r="D25" t="s">
        <v>62</v>
      </c>
      <c r="E25" t="s">
        <v>63</v>
      </c>
      <c r="F25" t="s">
        <v>63</v>
      </c>
      <c r="G25" t="s">
        <v>63</v>
      </c>
      <c r="H25" t="s">
        <v>3</v>
      </c>
      <c r="I25" t="s">
        <v>63</v>
      </c>
      <c r="J25" t="s">
        <v>63</v>
      </c>
      <c r="K25" t="s">
        <v>3</v>
      </c>
      <c r="L25" t="s">
        <v>3</v>
      </c>
      <c r="M25" t="s">
        <v>3</v>
      </c>
      <c r="N25" t="s">
        <v>62</v>
      </c>
      <c r="O25" t="s">
        <v>63</v>
      </c>
      <c r="P25" t="s">
        <v>3</v>
      </c>
      <c r="Q25" t="s">
        <v>3</v>
      </c>
      <c r="R25" t="s">
        <v>3</v>
      </c>
      <c r="S25" t="s">
        <v>999</v>
      </c>
      <c r="T25" t="s">
        <v>1000</v>
      </c>
      <c r="U25" t="s">
        <v>1001</v>
      </c>
    </row>
    <row r="26" spans="1:21" x14ac:dyDescent="0.2">
      <c r="A26">
        <v>40</v>
      </c>
      <c r="B26">
        <v>1</v>
      </c>
      <c r="C26" t="s">
        <v>3</v>
      </c>
      <c r="D26" t="s">
        <v>1002</v>
      </c>
      <c r="E26" t="s">
        <v>1003</v>
      </c>
      <c r="F26" t="s">
        <v>1003</v>
      </c>
      <c r="G26" t="s">
        <v>1003</v>
      </c>
      <c r="H26" t="s">
        <v>3</v>
      </c>
      <c r="I26" t="s">
        <v>1003</v>
      </c>
      <c r="J26" t="s">
        <v>1003</v>
      </c>
      <c r="K26" t="s">
        <v>3</v>
      </c>
      <c r="L26" t="s">
        <v>3</v>
      </c>
      <c r="M26" t="s">
        <v>3</v>
      </c>
      <c r="N26" t="s">
        <v>1002</v>
      </c>
      <c r="O26" t="s">
        <v>1003</v>
      </c>
      <c r="P26" t="s">
        <v>3</v>
      </c>
      <c r="Q26" t="s">
        <v>3</v>
      </c>
      <c r="R26" t="s">
        <v>3</v>
      </c>
      <c r="S26" t="s">
        <v>1004</v>
      </c>
      <c r="T26" t="s">
        <v>1005</v>
      </c>
      <c r="U26" t="s">
        <v>1006</v>
      </c>
    </row>
    <row r="27" spans="1:21" x14ac:dyDescent="0.2">
      <c r="A27">
        <v>41</v>
      </c>
      <c r="B27">
        <v>1</v>
      </c>
      <c r="C27" t="s">
        <v>3</v>
      </c>
      <c r="D27" t="s">
        <v>62</v>
      </c>
      <c r="E27" t="s">
        <v>63</v>
      </c>
      <c r="F27" t="s">
        <v>63</v>
      </c>
      <c r="G27" t="s">
        <v>63</v>
      </c>
      <c r="H27" t="s">
        <v>3</v>
      </c>
      <c r="I27" t="s">
        <v>63</v>
      </c>
      <c r="J27" t="s">
        <v>63</v>
      </c>
      <c r="K27" t="s">
        <v>3</v>
      </c>
      <c r="L27" t="s">
        <v>3</v>
      </c>
      <c r="M27" t="s">
        <v>3</v>
      </c>
      <c r="N27" t="s">
        <v>62</v>
      </c>
      <c r="O27" t="s">
        <v>63</v>
      </c>
      <c r="P27" t="s">
        <v>3</v>
      </c>
      <c r="Q27" t="s">
        <v>3</v>
      </c>
      <c r="R27" t="s">
        <v>3</v>
      </c>
      <c r="S27" t="s">
        <v>999</v>
      </c>
      <c r="T27" t="s">
        <v>1000</v>
      </c>
      <c r="U27" t="s">
        <v>1001</v>
      </c>
    </row>
    <row r="28" spans="1:21" x14ac:dyDescent="0.2">
      <c r="A28">
        <v>41</v>
      </c>
      <c r="B28">
        <v>1</v>
      </c>
      <c r="C28" t="s">
        <v>3</v>
      </c>
      <c r="D28" t="s">
        <v>1002</v>
      </c>
      <c r="E28" t="s">
        <v>1003</v>
      </c>
      <c r="F28" t="s">
        <v>1003</v>
      </c>
      <c r="G28" t="s">
        <v>1003</v>
      </c>
      <c r="H28" t="s">
        <v>3</v>
      </c>
      <c r="I28" t="s">
        <v>1003</v>
      </c>
      <c r="J28" t="s">
        <v>1003</v>
      </c>
      <c r="K28" t="s">
        <v>3</v>
      </c>
      <c r="L28" t="s">
        <v>3</v>
      </c>
      <c r="M28" t="s">
        <v>3</v>
      </c>
      <c r="N28" t="s">
        <v>1002</v>
      </c>
      <c r="O28" t="s">
        <v>1003</v>
      </c>
      <c r="P28" t="s">
        <v>3</v>
      </c>
      <c r="Q28" t="s">
        <v>3</v>
      </c>
      <c r="R28" t="s">
        <v>3</v>
      </c>
      <c r="S28" t="s">
        <v>1004</v>
      </c>
      <c r="T28" t="s">
        <v>1005</v>
      </c>
      <c r="U28" t="s">
        <v>1006</v>
      </c>
    </row>
    <row r="29" spans="1:21" x14ac:dyDescent="0.2">
      <c r="A29">
        <v>42</v>
      </c>
      <c r="B29">
        <v>1</v>
      </c>
      <c r="C29" t="s">
        <v>3</v>
      </c>
      <c r="D29" t="s">
        <v>62</v>
      </c>
      <c r="E29" t="s">
        <v>63</v>
      </c>
      <c r="F29" t="s">
        <v>63</v>
      </c>
      <c r="G29" t="s">
        <v>63</v>
      </c>
      <c r="H29" t="s">
        <v>3</v>
      </c>
      <c r="I29" t="s">
        <v>63</v>
      </c>
      <c r="J29" t="s">
        <v>63</v>
      </c>
      <c r="K29" t="s">
        <v>3</v>
      </c>
      <c r="L29" t="s">
        <v>3</v>
      </c>
      <c r="M29" t="s">
        <v>3</v>
      </c>
      <c r="N29" t="s">
        <v>62</v>
      </c>
      <c r="O29" t="s">
        <v>63</v>
      </c>
      <c r="P29" t="s">
        <v>3</v>
      </c>
      <c r="Q29" t="s">
        <v>3</v>
      </c>
      <c r="R29" t="s">
        <v>3</v>
      </c>
      <c r="S29" t="s">
        <v>999</v>
      </c>
      <c r="T29" t="s">
        <v>1000</v>
      </c>
      <c r="U29" t="s">
        <v>1001</v>
      </c>
    </row>
    <row r="30" spans="1:21" x14ac:dyDescent="0.2">
      <c r="A30">
        <v>43</v>
      </c>
      <c r="B30">
        <v>1</v>
      </c>
      <c r="C30" t="s">
        <v>3</v>
      </c>
      <c r="D30" t="s">
        <v>62</v>
      </c>
      <c r="E30" t="s">
        <v>63</v>
      </c>
      <c r="F30" t="s">
        <v>63</v>
      </c>
      <c r="G30" t="s">
        <v>63</v>
      </c>
      <c r="H30" t="s">
        <v>3</v>
      </c>
      <c r="I30" t="s">
        <v>63</v>
      </c>
      <c r="J30" t="s">
        <v>63</v>
      </c>
      <c r="K30" t="s">
        <v>3</v>
      </c>
      <c r="L30" t="s">
        <v>3</v>
      </c>
      <c r="M30" t="s">
        <v>3</v>
      </c>
      <c r="N30" t="s">
        <v>62</v>
      </c>
      <c r="O30" t="s">
        <v>63</v>
      </c>
      <c r="P30" t="s">
        <v>3</v>
      </c>
      <c r="Q30" t="s">
        <v>3</v>
      </c>
      <c r="R30" t="s">
        <v>3</v>
      </c>
      <c r="S30" t="s">
        <v>999</v>
      </c>
      <c r="T30" t="s">
        <v>1000</v>
      </c>
      <c r="U30" t="s">
        <v>1001</v>
      </c>
    </row>
    <row r="31" spans="1:21" x14ac:dyDescent="0.2">
      <c r="A31">
        <v>44</v>
      </c>
      <c r="B31">
        <v>1</v>
      </c>
      <c r="C31" t="s">
        <v>3</v>
      </c>
      <c r="D31" t="s">
        <v>62</v>
      </c>
      <c r="E31" t="s">
        <v>63</v>
      </c>
      <c r="F31" t="s">
        <v>63</v>
      </c>
      <c r="G31" t="s">
        <v>63</v>
      </c>
      <c r="H31" t="s">
        <v>3</v>
      </c>
      <c r="I31" t="s">
        <v>63</v>
      </c>
      <c r="J31" t="s">
        <v>63</v>
      </c>
      <c r="K31" t="s">
        <v>3</v>
      </c>
      <c r="L31" t="s">
        <v>3</v>
      </c>
      <c r="M31" t="s">
        <v>3</v>
      </c>
      <c r="N31" t="s">
        <v>62</v>
      </c>
      <c r="O31" t="s">
        <v>63</v>
      </c>
      <c r="P31" t="s">
        <v>3</v>
      </c>
      <c r="Q31" t="s">
        <v>3</v>
      </c>
      <c r="R31" t="s">
        <v>3</v>
      </c>
      <c r="S31" t="s">
        <v>999</v>
      </c>
      <c r="T31" t="s">
        <v>1000</v>
      </c>
      <c r="U31" t="s">
        <v>1001</v>
      </c>
    </row>
    <row r="32" spans="1:21" x14ac:dyDescent="0.2">
      <c r="A32">
        <v>44</v>
      </c>
      <c r="B32">
        <v>1</v>
      </c>
      <c r="C32" t="s">
        <v>3</v>
      </c>
      <c r="D32" t="s">
        <v>1002</v>
      </c>
      <c r="E32" t="s">
        <v>1003</v>
      </c>
      <c r="F32" t="s">
        <v>1003</v>
      </c>
      <c r="G32" t="s">
        <v>1003</v>
      </c>
      <c r="H32" t="s">
        <v>3</v>
      </c>
      <c r="I32" t="s">
        <v>1003</v>
      </c>
      <c r="J32" t="s">
        <v>1003</v>
      </c>
      <c r="K32" t="s">
        <v>3</v>
      </c>
      <c r="L32" t="s">
        <v>3</v>
      </c>
      <c r="M32" t="s">
        <v>3</v>
      </c>
      <c r="N32" t="s">
        <v>1002</v>
      </c>
      <c r="O32" t="s">
        <v>1003</v>
      </c>
      <c r="P32" t="s">
        <v>3</v>
      </c>
      <c r="Q32" t="s">
        <v>3</v>
      </c>
      <c r="R32" t="s">
        <v>3</v>
      </c>
      <c r="S32" t="s">
        <v>1004</v>
      </c>
      <c r="T32" t="s">
        <v>1005</v>
      </c>
      <c r="U32" t="s">
        <v>1006</v>
      </c>
    </row>
    <row r="33" spans="1:21" x14ac:dyDescent="0.2">
      <c r="A33">
        <v>45</v>
      </c>
      <c r="B33">
        <v>1</v>
      </c>
      <c r="C33" t="s">
        <v>3</v>
      </c>
      <c r="D33" t="s">
        <v>62</v>
      </c>
      <c r="E33" t="s">
        <v>63</v>
      </c>
      <c r="F33" t="s">
        <v>63</v>
      </c>
      <c r="G33" t="s">
        <v>63</v>
      </c>
      <c r="H33" t="s">
        <v>3</v>
      </c>
      <c r="I33" t="s">
        <v>63</v>
      </c>
      <c r="J33" t="s">
        <v>63</v>
      </c>
      <c r="K33" t="s">
        <v>3</v>
      </c>
      <c r="L33" t="s">
        <v>3</v>
      </c>
      <c r="M33" t="s">
        <v>3</v>
      </c>
      <c r="N33" t="s">
        <v>62</v>
      </c>
      <c r="O33" t="s">
        <v>63</v>
      </c>
      <c r="P33" t="s">
        <v>3</v>
      </c>
      <c r="Q33" t="s">
        <v>3</v>
      </c>
      <c r="R33" t="s">
        <v>3</v>
      </c>
      <c r="S33" t="s">
        <v>999</v>
      </c>
      <c r="T33" t="s">
        <v>1000</v>
      </c>
      <c r="U33" t="s">
        <v>1001</v>
      </c>
    </row>
    <row r="34" spans="1:21" x14ac:dyDescent="0.2">
      <c r="A34">
        <v>45</v>
      </c>
      <c r="B34">
        <v>1</v>
      </c>
      <c r="C34" t="s">
        <v>3</v>
      </c>
      <c r="D34" t="s">
        <v>1002</v>
      </c>
      <c r="E34" t="s">
        <v>1003</v>
      </c>
      <c r="F34" t="s">
        <v>1003</v>
      </c>
      <c r="G34" t="s">
        <v>1003</v>
      </c>
      <c r="H34" t="s">
        <v>3</v>
      </c>
      <c r="I34" t="s">
        <v>1003</v>
      </c>
      <c r="J34" t="s">
        <v>1003</v>
      </c>
      <c r="K34" t="s">
        <v>3</v>
      </c>
      <c r="L34" t="s">
        <v>3</v>
      </c>
      <c r="M34" t="s">
        <v>3</v>
      </c>
      <c r="N34" t="s">
        <v>1002</v>
      </c>
      <c r="O34" t="s">
        <v>1003</v>
      </c>
      <c r="P34" t="s">
        <v>3</v>
      </c>
      <c r="Q34" t="s">
        <v>3</v>
      </c>
      <c r="R34" t="s">
        <v>3</v>
      </c>
      <c r="S34" t="s">
        <v>1004</v>
      </c>
      <c r="T34" t="s">
        <v>1005</v>
      </c>
      <c r="U34" t="s">
        <v>1006</v>
      </c>
    </row>
    <row r="35" spans="1:21" x14ac:dyDescent="0.2">
      <c r="A35">
        <v>46</v>
      </c>
      <c r="B35">
        <v>1</v>
      </c>
      <c r="C35" t="s">
        <v>3</v>
      </c>
      <c r="D35" t="s">
        <v>62</v>
      </c>
      <c r="E35" t="s">
        <v>63</v>
      </c>
      <c r="F35" t="s">
        <v>63</v>
      </c>
      <c r="G35" t="s">
        <v>63</v>
      </c>
      <c r="H35" t="s">
        <v>3</v>
      </c>
      <c r="I35" t="s">
        <v>63</v>
      </c>
      <c r="J35" t="s">
        <v>63</v>
      </c>
      <c r="K35" t="s">
        <v>3</v>
      </c>
      <c r="L35" t="s">
        <v>3</v>
      </c>
      <c r="M35" t="s">
        <v>3</v>
      </c>
      <c r="N35" t="s">
        <v>62</v>
      </c>
      <c r="O35" t="s">
        <v>63</v>
      </c>
      <c r="P35" t="s">
        <v>3</v>
      </c>
      <c r="Q35" t="s">
        <v>3</v>
      </c>
      <c r="R35" t="s">
        <v>3</v>
      </c>
      <c r="S35" t="s">
        <v>999</v>
      </c>
      <c r="T35" t="s">
        <v>1000</v>
      </c>
      <c r="U35" t="s">
        <v>1001</v>
      </c>
    </row>
    <row r="36" spans="1:21" x14ac:dyDescent="0.2">
      <c r="A36">
        <v>46</v>
      </c>
      <c r="B36">
        <v>1</v>
      </c>
      <c r="C36" t="s">
        <v>3</v>
      </c>
      <c r="D36" t="s">
        <v>1002</v>
      </c>
      <c r="E36" t="s">
        <v>1003</v>
      </c>
      <c r="F36" t="s">
        <v>1003</v>
      </c>
      <c r="G36" t="s">
        <v>1003</v>
      </c>
      <c r="H36" t="s">
        <v>3</v>
      </c>
      <c r="I36" t="s">
        <v>1003</v>
      </c>
      <c r="J36" t="s">
        <v>1003</v>
      </c>
      <c r="K36" t="s">
        <v>3</v>
      </c>
      <c r="L36" t="s">
        <v>3</v>
      </c>
      <c r="M36" t="s">
        <v>3</v>
      </c>
      <c r="N36" t="s">
        <v>1002</v>
      </c>
      <c r="O36" t="s">
        <v>1003</v>
      </c>
      <c r="P36" t="s">
        <v>3</v>
      </c>
      <c r="Q36" t="s">
        <v>3</v>
      </c>
      <c r="R36" t="s">
        <v>3</v>
      </c>
      <c r="S36" t="s">
        <v>1004</v>
      </c>
      <c r="T36" t="s">
        <v>1005</v>
      </c>
      <c r="U36" t="s">
        <v>1006</v>
      </c>
    </row>
    <row r="37" spans="1:21" x14ac:dyDescent="0.2">
      <c r="A37">
        <v>47</v>
      </c>
      <c r="B37">
        <v>1</v>
      </c>
      <c r="C37" t="s">
        <v>3</v>
      </c>
      <c r="D37" t="s">
        <v>62</v>
      </c>
      <c r="E37" t="s">
        <v>63</v>
      </c>
      <c r="F37" t="s">
        <v>63</v>
      </c>
      <c r="G37" t="s">
        <v>63</v>
      </c>
      <c r="H37" t="s">
        <v>3</v>
      </c>
      <c r="I37" t="s">
        <v>63</v>
      </c>
      <c r="J37" t="s">
        <v>63</v>
      </c>
      <c r="K37" t="s">
        <v>3</v>
      </c>
      <c r="L37" t="s">
        <v>3</v>
      </c>
      <c r="M37" t="s">
        <v>3</v>
      </c>
      <c r="N37" t="s">
        <v>62</v>
      </c>
      <c r="O37" t="s">
        <v>63</v>
      </c>
      <c r="P37" t="s">
        <v>3</v>
      </c>
      <c r="Q37" t="s">
        <v>3</v>
      </c>
      <c r="R37" t="s">
        <v>3</v>
      </c>
      <c r="S37" t="s">
        <v>999</v>
      </c>
      <c r="T37" t="s">
        <v>1000</v>
      </c>
      <c r="U37" t="s">
        <v>1001</v>
      </c>
    </row>
    <row r="38" spans="1:21" x14ac:dyDescent="0.2">
      <c r="A38">
        <v>47</v>
      </c>
      <c r="B38">
        <v>1</v>
      </c>
      <c r="C38" t="s">
        <v>3</v>
      </c>
      <c r="D38" t="s">
        <v>1002</v>
      </c>
      <c r="E38" t="s">
        <v>1003</v>
      </c>
      <c r="F38" t="s">
        <v>1003</v>
      </c>
      <c r="G38" t="s">
        <v>1003</v>
      </c>
      <c r="H38" t="s">
        <v>3</v>
      </c>
      <c r="I38" t="s">
        <v>1003</v>
      </c>
      <c r="J38" t="s">
        <v>1003</v>
      </c>
      <c r="K38" t="s">
        <v>3</v>
      </c>
      <c r="L38" t="s">
        <v>3</v>
      </c>
      <c r="M38" t="s">
        <v>3</v>
      </c>
      <c r="N38" t="s">
        <v>1002</v>
      </c>
      <c r="O38" t="s">
        <v>1003</v>
      </c>
      <c r="P38" t="s">
        <v>3</v>
      </c>
      <c r="Q38" t="s">
        <v>3</v>
      </c>
      <c r="R38" t="s">
        <v>3</v>
      </c>
      <c r="S38" t="s">
        <v>1004</v>
      </c>
      <c r="T38" t="s">
        <v>1005</v>
      </c>
      <c r="U38" t="s">
        <v>1006</v>
      </c>
    </row>
    <row r="39" spans="1:21" x14ac:dyDescent="0.2">
      <c r="A39">
        <v>48</v>
      </c>
      <c r="B39">
        <v>1</v>
      </c>
      <c r="C39" t="s">
        <v>3</v>
      </c>
      <c r="D39" t="s">
        <v>62</v>
      </c>
      <c r="E39" t="s">
        <v>63</v>
      </c>
      <c r="F39" t="s">
        <v>63</v>
      </c>
      <c r="G39" t="s">
        <v>63</v>
      </c>
      <c r="H39" t="s">
        <v>3</v>
      </c>
      <c r="I39" t="s">
        <v>63</v>
      </c>
      <c r="J39" t="s">
        <v>63</v>
      </c>
      <c r="K39" t="s">
        <v>3</v>
      </c>
      <c r="L39" t="s">
        <v>3</v>
      </c>
      <c r="M39" t="s">
        <v>3</v>
      </c>
      <c r="N39" t="s">
        <v>62</v>
      </c>
      <c r="O39" t="s">
        <v>63</v>
      </c>
      <c r="P39" t="s">
        <v>3</v>
      </c>
      <c r="Q39" t="s">
        <v>3</v>
      </c>
      <c r="R39" t="s">
        <v>3</v>
      </c>
      <c r="S39" t="s">
        <v>999</v>
      </c>
      <c r="T39" t="s">
        <v>1000</v>
      </c>
      <c r="U39" t="s">
        <v>1001</v>
      </c>
    </row>
    <row r="40" spans="1:21" x14ac:dyDescent="0.2">
      <c r="A40">
        <v>49</v>
      </c>
      <c r="B40">
        <v>1</v>
      </c>
      <c r="C40" t="s">
        <v>3</v>
      </c>
      <c r="D40" t="s">
        <v>62</v>
      </c>
      <c r="E40" t="s">
        <v>63</v>
      </c>
      <c r="F40" t="s">
        <v>63</v>
      </c>
      <c r="G40" t="s">
        <v>63</v>
      </c>
      <c r="H40" t="s">
        <v>3</v>
      </c>
      <c r="I40" t="s">
        <v>63</v>
      </c>
      <c r="J40" t="s">
        <v>63</v>
      </c>
      <c r="K40" t="s">
        <v>3</v>
      </c>
      <c r="L40" t="s">
        <v>3</v>
      </c>
      <c r="M40" t="s">
        <v>3</v>
      </c>
      <c r="N40" t="s">
        <v>62</v>
      </c>
      <c r="O40" t="s">
        <v>63</v>
      </c>
      <c r="P40" t="s">
        <v>3</v>
      </c>
      <c r="Q40" t="s">
        <v>3</v>
      </c>
      <c r="R40" t="s">
        <v>3</v>
      </c>
      <c r="S40" t="s">
        <v>999</v>
      </c>
      <c r="T40" t="s">
        <v>1000</v>
      </c>
      <c r="U40" t="s">
        <v>1001</v>
      </c>
    </row>
    <row r="41" spans="1:21" x14ac:dyDescent="0.2">
      <c r="A41">
        <v>50</v>
      </c>
      <c r="B41">
        <v>1</v>
      </c>
      <c r="C41" t="s">
        <v>3</v>
      </c>
      <c r="D41" t="s">
        <v>62</v>
      </c>
      <c r="E41" t="s">
        <v>63</v>
      </c>
      <c r="F41" t="s">
        <v>63</v>
      </c>
      <c r="G41" t="s">
        <v>63</v>
      </c>
      <c r="H41" t="s">
        <v>3</v>
      </c>
      <c r="I41" t="s">
        <v>63</v>
      </c>
      <c r="J41" t="s">
        <v>63</v>
      </c>
      <c r="K41" t="s">
        <v>3</v>
      </c>
      <c r="L41" t="s">
        <v>3</v>
      </c>
      <c r="M41" t="s">
        <v>3</v>
      </c>
      <c r="N41" t="s">
        <v>62</v>
      </c>
      <c r="O41" t="s">
        <v>63</v>
      </c>
      <c r="P41" t="s">
        <v>3</v>
      </c>
      <c r="Q41" t="s">
        <v>3</v>
      </c>
      <c r="R41" t="s">
        <v>3</v>
      </c>
      <c r="S41" t="s">
        <v>999</v>
      </c>
      <c r="T41" t="s">
        <v>1000</v>
      </c>
      <c r="U41" t="s">
        <v>1001</v>
      </c>
    </row>
    <row r="42" spans="1:21" x14ac:dyDescent="0.2">
      <c r="A42">
        <v>50</v>
      </c>
      <c r="B42">
        <v>1</v>
      </c>
      <c r="C42" t="s">
        <v>3</v>
      </c>
      <c r="D42" t="s">
        <v>1002</v>
      </c>
      <c r="E42" t="s">
        <v>1003</v>
      </c>
      <c r="F42" t="s">
        <v>1003</v>
      </c>
      <c r="G42" t="s">
        <v>1003</v>
      </c>
      <c r="H42" t="s">
        <v>3</v>
      </c>
      <c r="I42" t="s">
        <v>1003</v>
      </c>
      <c r="J42" t="s">
        <v>1003</v>
      </c>
      <c r="K42" t="s">
        <v>3</v>
      </c>
      <c r="L42" t="s">
        <v>3</v>
      </c>
      <c r="M42" t="s">
        <v>3</v>
      </c>
      <c r="N42" t="s">
        <v>1002</v>
      </c>
      <c r="O42" t="s">
        <v>1003</v>
      </c>
      <c r="P42" t="s">
        <v>3</v>
      </c>
      <c r="Q42" t="s">
        <v>3</v>
      </c>
      <c r="R42" t="s">
        <v>3</v>
      </c>
      <c r="S42" t="s">
        <v>1004</v>
      </c>
      <c r="T42" t="s">
        <v>1005</v>
      </c>
      <c r="U42" t="s">
        <v>1006</v>
      </c>
    </row>
    <row r="43" spans="1:21" x14ac:dyDescent="0.2">
      <c r="A43">
        <v>51</v>
      </c>
      <c r="B43">
        <v>1</v>
      </c>
      <c r="C43" t="s">
        <v>3</v>
      </c>
      <c r="D43" t="s">
        <v>62</v>
      </c>
      <c r="E43" t="s">
        <v>63</v>
      </c>
      <c r="F43" t="s">
        <v>63</v>
      </c>
      <c r="G43" t="s">
        <v>63</v>
      </c>
      <c r="H43" t="s">
        <v>3</v>
      </c>
      <c r="I43" t="s">
        <v>63</v>
      </c>
      <c r="J43" t="s">
        <v>63</v>
      </c>
      <c r="K43" t="s">
        <v>3</v>
      </c>
      <c r="L43" t="s">
        <v>3</v>
      </c>
      <c r="M43" t="s">
        <v>3</v>
      </c>
      <c r="N43" t="s">
        <v>62</v>
      </c>
      <c r="O43" t="s">
        <v>63</v>
      </c>
      <c r="P43" t="s">
        <v>3</v>
      </c>
      <c r="Q43" t="s">
        <v>3</v>
      </c>
      <c r="R43" t="s">
        <v>3</v>
      </c>
      <c r="S43" t="s">
        <v>999</v>
      </c>
      <c r="T43" t="s">
        <v>1000</v>
      </c>
      <c r="U43" t="s">
        <v>1001</v>
      </c>
    </row>
    <row r="44" spans="1:21" x14ac:dyDescent="0.2">
      <c r="A44">
        <v>51</v>
      </c>
      <c r="B44">
        <v>1</v>
      </c>
      <c r="C44" t="s">
        <v>3</v>
      </c>
      <c r="D44" t="s">
        <v>1002</v>
      </c>
      <c r="E44" t="s">
        <v>1003</v>
      </c>
      <c r="F44" t="s">
        <v>1003</v>
      </c>
      <c r="G44" t="s">
        <v>1003</v>
      </c>
      <c r="H44" t="s">
        <v>3</v>
      </c>
      <c r="I44" t="s">
        <v>1003</v>
      </c>
      <c r="J44" t="s">
        <v>1003</v>
      </c>
      <c r="K44" t="s">
        <v>3</v>
      </c>
      <c r="L44" t="s">
        <v>3</v>
      </c>
      <c r="M44" t="s">
        <v>3</v>
      </c>
      <c r="N44" t="s">
        <v>1002</v>
      </c>
      <c r="O44" t="s">
        <v>1003</v>
      </c>
      <c r="P44" t="s">
        <v>3</v>
      </c>
      <c r="Q44" t="s">
        <v>3</v>
      </c>
      <c r="R44" t="s">
        <v>3</v>
      </c>
      <c r="S44" t="s">
        <v>1004</v>
      </c>
      <c r="T44" t="s">
        <v>1005</v>
      </c>
      <c r="U44" t="s">
        <v>1006</v>
      </c>
    </row>
    <row r="45" spans="1:21" x14ac:dyDescent="0.2">
      <c r="A45">
        <v>52</v>
      </c>
      <c r="B45">
        <v>1</v>
      </c>
      <c r="C45" t="s">
        <v>3</v>
      </c>
      <c r="D45" t="s">
        <v>62</v>
      </c>
      <c r="E45" t="s">
        <v>63</v>
      </c>
      <c r="F45" t="s">
        <v>63</v>
      </c>
      <c r="G45" t="s">
        <v>63</v>
      </c>
      <c r="H45" t="s">
        <v>3</v>
      </c>
      <c r="I45" t="s">
        <v>63</v>
      </c>
      <c r="J45" t="s">
        <v>63</v>
      </c>
      <c r="K45" t="s">
        <v>3</v>
      </c>
      <c r="L45" t="s">
        <v>3</v>
      </c>
      <c r="M45" t="s">
        <v>3</v>
      </c>
      <c r="N45" t="s">
        <v>62</v>
      </c>
      <c r="O45" t="s">
        <v>63</v>
      </c>
      <c r="P45" t="s">
        <v>3</v>
      </c>
      <c r="Q45" t="s">
        <v>3</v>
      </c>
      <c r="R45" t="s">
        <v>3</v>
      </c>
      <c r="S45" t="s">
        <v>999</v>
      </c>
      <c r="T45" t="s">
        <v>1000</v>
      </c>
      <c r="U45" t="s">
        <v>1001</v>
      </c>
    </row>
    <row r="46" spans="1:21" x14ac:dyDescent="0.2">
      <c r="A46">
        <v>52</v>
      </c>
      <c r="B46">
        <v>1</v>
      </c>
      <c r="C46" t="s">
        <v>3</v>
      </c>
      <c r="D46" t="s">
        <v>1002</v>
      </c>
      <c r="E46" t="s">
        <v>1003</v>
      </c>
      <c r="F46" t="s">
        <v>1003</v>
      </c>
      <c r="G46" t="s">
        <v>1003</v>
      </c>
      <c r="H46" t="s">
        <v>3</v>
      </c>
      <c r="I46" t="s">
        <v>1003</v>
      </c>
      <c r="J46" t="s">
        <v>1003</v>
      </c>
      <c r="K46" t="s">
        <v>3</v>
      </c>
      <c r="L46" t="s">
        <v>3</v>
      </c>
      <c r="M46" t="s">
        <v>3</v>
      </c>
      <c r="N46" t="s">
        <v>1002</v>
      </c>
      <c r="O46" t="s">
        <v>1003</v>
      </c>
      <c r="P46" t="s">
        <v>3</v>
      </c>
      <c r="Q46" t="s">
        <v>3</v>
      </c>
      <c r="R46" t="s">
        <v>3</v>
      </c>
      <c r="S46" t="s">
        <v>1004</v>
      </c>
      <c r="T46" t="s">
        <v>1005</v>
      </c>
      <c r="U46" t="s">
        <v>1006</v>
      </c>
    </row>
    <row r="47" spans="1:21" x14ac:dyDescent="0.2">
      <c r="A47">
        <v>53</v>
      </c>
      <c r="B47">
        <v>1</v>
      </c>
      <c r="C47" t="s">
        <v>3</v>
      </c>
      <c r="D47" t="s">
        <v>62</v>
      </c>
      <c r="E47" t="s">
        <v>63</v>
      </c>
      <c r="F47" t="s">
        <v>63</v>
      </c>
      <c r="G47" t="s">
        <v>63</v>
      </c>
      <c r="H47" t="s">
        <v>3</v>
      </c>
      <c r="I47" t="s">
        <v>63</v>
      </c>
      <c r="J47" t="s">
        <v>63</v>
      </c>
      <c r="K47" t="s">
        <v>3</v>
      </c>
      <c r="L47" t="s">
        <v>3</v>
      </c>
      <c r="M47" t="s">
        <v>3</v>
      </c>
      <c r="N47" t="s">
        <v>62</v>
      </c>
      <c r="O47" t="s">
        <v>63</v>
      </c>
      <c r="P47" t="s">
        <v>3</v>
      </c>
      <c r="Q47" t="s">
        <v>3</v>
      </c>
      <c r="R47" t="s">
        <v>3</v>
      </c>
      <c r="S47" t="s">
        <v>999</v>
      </c>
      <c r="T47" t="s">
        <v>1000</v>
      </c>
      <c r="U47" t="s">
        <v>1001</v>
      </c>
    </row>
    <row r="48" spans="1:21" x14ac:dyDescent="0.2">
      <c r="A48">
        <v>53</v>
      </c>
      <c r="B48">
        <v>1</v>
      </c>
      <c r="C48" t="s">
        <v>3</v>
      </c>
      <c r="D48" t="s">
        <v>1002</v>
      </c>
      <c r="E48" t="s">
        <v>1003</v>
      </c>
      <c r="F48" t="s">
        <v>1003</v>
      </c>
      <c r="G48" t="s">
        <v>1003</v>
      </c>
      <c r="H48" t="s">
        <v>3</v>
      </c>
      <c r="I48" t="s">
        <v>1003</v>
      </c>
      <c r="J48" t="s">
        <v>1003</v>
      </c>
      <c r="K48" t="s">
        <v>3</v>
      </c>
      <c r="L48" t="s">
        <v>3</v>
      </c>
      <c r="M48" t="s">
        <v>3</v>
      </c>
      <c r="N48" t="s">
        <v>1002</v>
      </c>
      <c r="O48" t="s">
        <v>1003</v>
      </c>
      <c r="P48" t="s">
        <v>3</v>
      </c>
      <c r="Q48" t="s">
        <v>3</v>
      </c>
      <c r="R48" t="s">
        <v>3</v>
      </c>
      <c r="S48" t="s">
        <v>1004</v>
      </c>
      <c r="T48" t="s">
        <v>1005</v>
      </c>
      <c r="U48" t="s">
        <v>1006</v>
      </c>
    </row>
    <row r="49" spans="1:21" x14ac:dyDescent="0.2">
      <c r="A49">
        <v>54</v>
      </c>
      <c r="B49">
        <v>1</v>
      </c>
      <c r="C49" t="s">
        <v>3</v>
      </c>
      <c r="D49" t="s">
        <v>62</v>
      </c>
      <c r="E49" t="s">
        <v>63</v>
      </c>
      <c r="F49" t="s">
        <v>63</v>
      </c>
      <c r="G49" t="s">
        <v>63</v>
      </c>
      <c r="H49" t="s">
        <v>3</v>
      </c>
      <c r="I49" t="s">
        <v>63</v>
      </c>
      <c r="J49" t="s">
        <v>63</v>
      </c>
      <c r="K49" t="s">
        <v>3</v>
      </c>
      <c r="L49" t="s">
        <v>3</v>
      </c>
      <c r="M49" t="s">
        <v>3</v>
      </c>
      <c r="N49" t="s">
        <v>62</v>
      </c>
      <c r="O49" t="s">
        <v>63</v>
      </c>
      <c r="P49" t="s">
        <v>3</v>
      </c>
      <c r="Q49" t="s">
        <v>3</v>
      </c>
      <c r="R49" t="s">
        <v>3</v>
      </c>
      <c r="S49" t="s">
        <v>999</v>
      </c>
      <c r="T49" t="s">
        <v>1000</v>
      </c>
      <c r="U49" t="s">
        <v>1001</v>
      </c>
    </row>
    <row r="50" spans="1:21" x14ac:dyDescent="0.2">
      <c r="A50">
        <v>54</v>
      </c>
      <c r="B50">
        <v>1</v>
      </c>
      <c r="C50" t="s">
        <v>3</v>
      </c>
      <c r="D50" t="s">
        <v>1002</v>
      </c>
      <c r="E50" t="s">
        <v>1003</v>
      </c>
      <c r="F50" t="s">
        <v>1003</v>
      </c>
      <c r="G50" t="s">
        <v>1003</v>
      </c>
      <c r="H50" t="s">
        <v>3</v>
      </c>
      <c r="I50" t="s">
        <v>1003</v>
      </c>
      <c r="J50" t="s">
        <v>1003</v>
      </c>
      <c r="K50" t="s">
        <v>3</v>
      </c>
      <c r="L50" t="s">
        <v>3</v>
      </c>
      <c r="M50" t="s">
        <v>3</v>
      </c>
      <c r="N50" t="s">
        <v>1002</v>
      </c>
      <c r="O50" t="s">
        <v>1003</v>
      </c>
      <c r="P50" t="s">
        <v>3</v>
      </c>
      <c r="Q50" t="s">
        <v>3</v>
      </c>
      <c r="R50" t="s">
        <v>3</v>
      </c>
      <c r="S50" t="s">
        <v>1004</v>
      </c>
      <c r="T50" t="s">
        <v>1005</v>
      </c>
      <c r="U50" t="s">
        <v>1006</v>
      </c>
    </row>
    <row r="51" spans="1:21" x14ac:dyDescent="0.2">
      <c r="A51">
        <v>55</v>
      </c>
      <c r="B51">
        <v>1</v>
      </c>
      <c r="C51" t="s">
        <v>3</v>
      </c>
      <c r="D51" t="s">
        <v>62</v>
      </c>
      <c r="E51" t="s">
        <v>63</v>
      </c>
      <c r="F51" t="s">
        <v>63</v>
      </c>
      <c r="G51" t="s">
        <v>63</v>
      </c>
      <c r="H51" t="s">
        <v>3</v>
      </c>
      <c r="I51" t="s">
        <v>63</v>
      </c>
      <c r="J51" t="s">
        <v>63</v>
      </c>
      <c r="K51" t="s">
        <v>3</v>
      </c>
      <c r="L51" t="s">
        <v>3</v>
      </c>
      <c r="M51" t="s">
        <v>3</v>
      </c>
      <c r="N51" t="s">
        <v>62</v>
      </c>
      <c r="O51" t="s">
        <v>63</v>
      </c>
      <c r="P51" t="s">
        <v>3</v>
      </c>
      <c r="Q51" t="s">
        <v>3</v>
      </c>
      <c r="R51" t="s">
        <v>3</v>
      </c>
      <c r="S51" t="s">
        <v>999</v>
      </c>
      <c r="T51" t="s">
        <v>1000</v>
      </c>
      <c r="U51" t="s">
        <v>1001</v>
      </c>
    </row>
    <row r="52" spans="1:21" x14ac:dyDescent="0.2">
      <c r="A52">
        <v>55</v>
      </c>
      <c r="B52">
        <v>1</v>
      </c>
      <c r="C52" t="s">
        <v>3</v>
      </c>
      <c r="D52" t="s">
        <v>1002</v>
      </c>
      <c r="E52" t="s">
        <v>1003</v>
      </c>
      <c r="F52" t="s">
        <v>1003</v>
      </c>
      <c r="G52" t="s">
        <v>1003</v>
      </c>
      <c r="H52" t="s">
        <v>3</v>
      </c>
      <c r="I52" t="s">
        <v>1003</v>
      </c>
      <c r="J52" t="s">
        <v>1003</v>
      </c>
      <c r="K52" t="s">
        <v>3</v>
      </c>
      <c r="L52" t="s">
        <v>3</v>
      </c>
      <c r="M52" t="s">
        <v>3</v>
      </c>
      <c r="N52" t="s">
        <v>1002</v>
      </c>
      <c r="O52" t="s">
        <v>1003</v>
      </c>
      <c r="P52" t="s">
        <v>3</v>
      </c>
      <c r="Q52" t="s">
        <v>3</v>
      </c>
      <c r="R52" t="s">
        <v>3</v>
      </c>
      <c r="S52" t="s">
        <v>1004</v>
      </c>
      <c r="T52" t="s">
        <v>1005</v>
      </c>
      <c r="U52" t="s">
        <v>1006</v>
      </c>
    </row>
    <row r="53" spans="1:21" x14ac:dyDescent="0.2">
      <c r="A53">
        <v>56</v>
      </c>
      <c r="B53">
        <v>1</v>
      </c>
      <c r="C53" t="s">
        <v>3</v>
      </c>
      <c r="D53" t="s">
        <v>62</v>
      </c>
      <c r="E53" t="s">
        <v>63</v>
      </c>
      <c r="F53" t="s">
        <v>63</v>
      </c>
      <c r="G53" t="s">
        <v>63</v>
      </c>
      <c r="H53" t="s">
        <v>3</v>
      </c>
      <c r="I53" t="s">
        <v>63</v>
      </c>
      <c r="J53" t="s">
        <v>63</v>
      </c>
      <c r="K53" t="s">
        <v>3</v>
      </c>
      <c r="L53" t="s">
        <v>3</v>
      </c>
      <c r="M53" t="s">
        <v>3</v>
      </c>
      <c r="N53" t="s">
        <v>62</v>
      </c>
      <c r="O53" t="s">
        <v>63</v>
      </c>
      <c r="P53" t="s">
        <v>3</v>
      </c>
      <c r="Q53" t="s">
        <v>3</v>
      </c>
      <c r="R53" t="s">
        <v>3</v>
      </c>
      <c r="S53" t="s">
        <v>999</v>
      </c>
      <c r="T53" t="s">
        <v>1000</v>
      </c>
      <c r="U53" t="s">
        <v>1001</v>
      </c>
    </row>
    <row r="54" spans="1:21" x14ac:dyDescent="0.2">
      <c r="A54">
        <v>57</v>
      </c>
      <c r="B54">
        <v>1</v>
      </c>
      <c r="C54" t="s">
        <v>3</v>
      </c>
      <c r="D54" t="s">
        <v>62</v>
      </c>
      <c r="E54" t="s">
        <v>63</v>
      </c>
      <c r="F54" t="s">
        <v>63</v>
      </c>
      <c r="G54" t="s">
        <v>63</v>
      </c>
      <c r="H54" t="s">
        <v>3</v>
      </c>
      <c r="I54" t="s">
        <v>63</v>
      </c>
      <c r="J54" t="s">
        <v>63</v>
      </c>
      <c r="K54" t="s">
        <v>3</v>
      </c>
      <c r="L54" t="s">
        <v>3</v>
      </c>
      <c r="M54" t="s">
        <v>3</v>
      </c>
      <c r="N54" t="s">
        <v>62</v>
      </c>
      <c r="O54" t="s">
        <v>63</v>
      </c>
      <c r="P54" t="s">
        <v>3</v>
      </c>
      <c r="Q54" t="s">
        <v>3</v>
      </c>
      <c r="R54" t="s">
        <v>3</v>
      </c>
      <c r="S54" t="s">
        <v>999</v>
      </c>
      <c r="T54" t="s">
        <v>1000</v>
      </c>
      <c r="U54" t="s">
        <v>1001</v>
      </c>
    </row>
    <row r="55" spans="1:21" x14ac:dyDescent="0.2">
      <c r="A55">
        <v>93</v>
      </c>
      <c r="B55">
        <v>1</v>
      </c>
      <c r="C55" t="s">
        <v>3</v>
      </c>
      <c r="D55" t="s">
        <v>62</v>
      </c>
      <c r="E55" t="s">
        <v>63</v>
      </c>
      <c r="F55" t="s">
        <v>63</v>
      </c>
      <c r="G55" t="s">
        <v>63</v>
      </c>
      <c r="H55" t="s">
        <v>3</v>
      </c>
      <c r="I55" t="s">
        <v>63</v>
      </c>
      <c r="J55" t="s">
        <v>63</v>
      </c>
      <c r="K55" t="s">
        <v>3</v>
      </c>
      <c r="L55" t="s">
        <v>3</v>
      </c>
      <c r="M55" t="s">
        <v>3</v>
      </c>
      <c r="N55" t="s">
        <v>62</v>
      </c>
      <c r="O55" t="s">
        <v>63</v>
      </c>
      <c r="P55" t="s">
        <v>3</v>
      </c>
      <c r="Q55" t="s">
        <v>3</v>
      </c>
      <c r="R55" t="s">
        <v>3</v>
      </c>
      <c r="S55" t="s">
        <v>999</v>
      </c>
      <c r="T55" t="s">
        <v>1000</v>
      </c>
      <c r="U55" t="s">
        <v>1001</v>
      </c>
    </row>
    <row r="56" spans="1:21" x14ac:dyDescent="0.2">
      <c r="A56">
        <v>94</v>
      </c>
      <c r="B56">
        <v>1</v>
      </c>
      <c r="C56" t="s">
        <v>3</v>
      </c>
      <c r="D56" t="s">
        <v>62</v>
      </c>
      <c r="E56" t="s">
        <v>63</v>
      </c>
      <c r="F56" t="s">
        <v>63</v>
      </c>
      <c r="G56" t="s">
        <v>63</v>
      </c>
      <c r="H56" t="s">
        <v>3</v>
      </c>
      <c r="I56" t="s">
        <v>63</v>
      </c>
      <c r="J56" t="s">
        <v>63</v>
      </c>
      <c r="K56" t="s">
        <v>3</v>
      </c>
      <c r="L56" t="s">
        <v>3</v>
      </c>
      <c r="M56" t="s">
        <v>3</v>
      </c>
      <c r="N56" t="s">
        <v>62</v>
      </c>
      <c r="O56" t="s">
        <v>63</v>
      </c>
      <c r="P56" t="s">
        <v>3</v>
      </c>
      <c r="Q56" t="s">
        <v>3</v>
      </c>
      <c r="R56" t="s">
        <v>3</v>
      </c>
      <c r="S56" t="s">
        <v>999</v>
      </c>
      <c r="T56" t="s">
        <v>1000</v>
      </c>
      <c r="U56" t="s">
        <v>1001</v>
      </c>
    </row>
    <row r="57" spans="1:21" x14ac:dyDescent="0.2">
      <c r="A57">
        <v>99</v>
      </c>
      <c r="B57">
        <v>1</v>
      </c>
      <c r="C57" t="s">
        <v>3</v>
      </c>
      <c r="D57" t="s">
        <v>62</v>
      </c>
      <c r="E57" t="s">
        <v>63</v>
      </c>
      <c r="F57" t="s">
        <v>63</v>
      </c>
      <c r="G57" t="s">
        <v>63</v>
      </c>
      <c r="H57" t="s">
        <v>3</v>
      </c>
      <c r="I57" t="s">
        <v>63</v>
      </c>
      <c r="J57" t="s">
        <v>63</v>
      </c>
      <c r="K57" t="s">
        <v>3</v>
      </c>
      <c r="L57" t="s">
        <v>3</v>
      </c>
      <c r="M57" t="s">
        <v>3</v>
      </c>
      <c r="N57" t="s">
        <v>62</v>
      </c>
      <c r="O57" t="s">
        <v>63</v>
      </c>
      <c r="P57" t="s">
        <v>3</v>
      </c>
      <c r="Q57" t="s">
        <v>3</v>
      </c>
      <c r="R57" t="s">
        <v>3</v>
      </c>
      <c r="S57" t="s">
        <v>999</v>
      </c>
      <c r="T57" t="s">
        <v>1000</v>
      </c>
      <c r="U57" t="s">
        <v>1001</v>
      </c>
    </row>
    <row r="58" spans="1:21" x14ac:dyDescent="0.2">
      <c r="A58">
        <v>100</v>
      </c>
      <c r="B58">
        <v>1</v>
      </c>
      <c r="C58" t="s">
        <v>3</v>
      </c>
      <c r="D58" t="s">
        <v>62</v>
      </c>
      <c r="E58" t="s">
        <v>63</v>
      </c>
      <c r="F58" t="s">
        <v>63</v>
      </c>
      <c r="G58" t="s">
        <v>63</v>
      </c>
      <c r="H58" t="s">
        <v>3</v>
      </c>
      <c r="I58" t="s">
        <v>63</v>
      </c>
      <c r="J58" t="s">
        <v>63</v>
      </c>
      <c r="K58" t="s">
        <v>3</v>
      </c>
      <c r="L58" t="s">
        <v>3</v>
      </c>
      <c r="M58" t="s">
        <v>3</v>
      </c>
      <c r="N58" t="s">
        <v>62</v>
      </c>
      <c r="O58" t="s">
        <v>63</v>
      </c>
      <c r="P58" t="s">
        <v>3</v>
      </c>
      <c r="Q58" t="s">
        <v>3</v>
      </c>
      <c r="R58" t="s">
        <v>3</v>
      </c>
      <c r="S58" t="s">
        <v>999</v>
      </c>
      <c r="T58" t="s">
        <v>1000</v>
      </c>
      <c r="U58" t="s">
        <v>1001</v>
      </c>
    </row>
    <row r="59" spans="1:21" x14ac:dyDescent="0.2">
      <c r="A59">
        <v>105</v>
      </c>
      <c r="B59">
        <v>1</v>
      </c>
      <c r="C59" t="s">
        <v>3</v>
      </c>
      <c r="D59" t="s">
        <v>62</v>
      </c>
      <c r="E59" t="s">
        <v>63</v>
      </c>
      <c r="F59" t="s">
        <v>63</v>
      </c>
      <c r="G59" t="s">
        <v>63</v>
      </c>
      <c r="H59" t="s">
        <v>3</v>
      </c>
      <c r="I59" t="s">
        <v>63</v>
      </c>
      <c r="J59" t="s">
        <v>63</v>
      </c>
      <c r="K59" t="s">
        <v>3</v>
      </c>
      <c r="L59" t="s">
        <v>3</v>
      </c>
      <c r="M59" t="s">
        <v>3</v>
      </c>
      <c r="N59" t="s">
        <v>62</v>
      </c>
      <c r="O59" t="s">
        <v>63</v>
      </c>
      <c r="P59" t="s">
        <v>3</v>
      </c>
      <c r="Q59" t="s">
        <v>3</v>
      </c>
      <c r="R59" t="s">
        <v>3</v>
      </c>
      <c r="S59" t="s">
        <v>999</v>
      </c>
      <c r="T59" t="s">
        <v>1000</v>
      </c>
      <c r="U59" t="s">
        <v>1001</v>
      </c>
    </row>
    <row r="60" spans="1:21" x14ac:dyDescent="0.2">
      <c r="A60">
        <v>106</v>
      </c>
      <c r="B60">
        <v>1</v>
      </c>
      <c r="C60" t="s">
        <v>3</v>
      </c>
      <c r="D60" t="s">
        <v>62</v>
      </c>
      <c r="E60" t="s">
        <v>63</v>
      </c>
      <c r="F60" t="s">
        <v>63</v>
      </c>
      <c r="G60" t="s">
        <v>63</v>
      </c>
      <c r="H60" t="s">
        <v>3</v>
      </c>
      <c r="I60" t="s">
        <v>63</v>
      </c>
      <c r="J60" t="s">
        <v>63</v>
      </c>
      <c r="K60" t="s">
        <v>3</v>
      </c>
      <c r="L60" t="s">
        <v>3</v>
      </c>
      <c r="M60" t="s">
        <v>3</v>
      </c>
      <c r="N60" t="s">
        <v>62</v>
      </c>
      <c r="O60" t="s">
        <v>63</v>
      </c>
      <c r="P60" t="s">
        <v>3</v>
      </c>
      <c r="Q60" t="s">
        <v>3</v>
      </c>
      <c r="R60" t="s">
        <v>3</v>
      </c>
      <c r="S60" t="s">
        <v>999</v>
      </c>
      <c r="T60" t="s">
        <v>1000</v>
      </c>
      <c r="U60" t="s">
        <v>1001</v>
      </c>
    </row>
    <row r="61" spans="1:21" x14ac:dyDescent="0.2">
      <c r="A61">
        <v>109</v>
      </c>
      <c r="B61">
        <v>1</v>
      </c>
      <c r="C61" t="s">
        <v>3</v>
      </c>
      <c r="D61" t="s">
        <v>62</v>
      </c>
      <c r="E61" t="s">
        <v>63</v>
      </c>
      <c r="F61" t="s">
        <v>63</v>
      </c>
      <c r="G61" t="s">
        <v>63</v>
      </c>
      <c r="H61" t="s">
        <v>3</v>
      </c>
      <c r="I61" t="s">
        <v>63</v>
      </c>
      <c r="J61" t="s">
        <v>63</v>
      </c>
      <c r="K61" t="s">
        <v>3</v>
      </c>
      <c r="L61" t="s">
        <v>3</v>
      </c>
      <c r="M61" t="s">
        <v>3</v>
      </c>
      <c r="N61" t="s">
        <v>62</v>
      </c>
      <c r="O61" t="s">
        <v>63</v>
      </c>
      <c r="P61" t="s">
        <v>3</v>
      </c>
      <c r="Q61" t="s">
        <v>3</v>
      </c>
      <c r="R61" t="s">
        <v>3</v>
      </c>
      <c r="S61" t="s">
        <v>999</v>
      </c>
      <c r="T61" t="s">
        <v>1000</v>
      </c>
      <c r="U61" t="s">
        <v>1001</v>
      </c>
    </row>
    <row r="62" spans="1:21" x14ac:dyDescent="0.2">
      <c r="A62">
        <v>110</v>
      </c>
      <c r="B62">
        <v>1</v>
      </c>
      <c r="C62" t="s">
        <v>3</v>
      </c>
      <c r="D62" t="s">
        <v>62</v>
      </c>
      <c r="E62" t="s">
        <v>63</v>
      </c>
      <c r="F62" t="s">
        <v>63</v>
      </c>
      <c r="G62" t="s">
        <v>63</v>
      </c>
      <c r="H62" t="s">
        <v>3</v>
      </c>
      <c r="I62" t="s">
        <v>63</v>
      </c>
      <c r="J62" t="s">
        <v>63</v>
      </c>
      <c r="K62" t="s">
        <v>3</v>
      </c>
      <c r="L62" t="s">
        <v>3</v>
      </c>
      <c r="M62" t="s">
        <v>3</v>
      </c>
      <c r="N62" t="s">
        <v>62</v>
      </c>
      <c r="O62" t="s">
        <v>63</v>
      </c>
      <c r="P62" t="s">
        <v>3</v>
      </c>
      <c r="Q62" t="s">
        <v>3</v>
      </c>
      <c r="R62" t="s">
        <v>3</v>
      </c>
      <c r="S62" t="s">
        <v>999</v>
      </c>
      <c r="T62" t="s">
        <v>1000</v>
      </c>
      <c r="U62" t="s">
        <v>1001</v>
      </c>
    </row>
    <row r="63" spans="1:21" x14ac:dyDescent="0.2">
      <c r="A63">
        <v>115</v>
      </c>
      <c r="B63">
        <v>1</v>
      </c>
      <c r="C63" t="s">
        <v>3</v>
      </c>
      <c r="D63" t="s">
        <v>62</v>
      </c>
      <c r="E63" t="s">
        <v>63</v>
      </c>
      <c r="F63" t="s">
        <v>63</v>
      </c>
      <c r="G63" t="s">
        <v>63</v>
      </c>
      <c r="H63" t="s">
        <v>3</v>
      </c>
      <c r="I63" t="s">
        <v>63</v>
      </c>
      <c r="J63" t="s">
        <v>63</v>
      </c>
      <c r="K63" t="s">
        <v>3</v>
      </c>
      <c r="L63" t="s">
        <v>3</v>
      </c>
      <c r="M63" t="s">
        <v>3</v>
      </c>
      <c r="N63" t="s">
        <v>62</v>
      </c>
      <c r="O63" t="s">
        <v>63</v>
      </c>
      <c r="P63" t="s">
        <v>3</v>
      </c>
      <c r="Q63" t="s">
        <v>3</v>
      </c>
      <c r="R63" t="s">
        <v>3</v>
      </c>
      <c r="S63" t="s">
        <v>999</v>
      </c>
      <c r="T63" t="s">
        <v>1000</v>
      </c>
      <c r="U63" t="s">
        <v>1001</v>
      </c>
    </row>
    <row r="64" spans="1:21" x14ac:dyDescent="0.2">
      <c r="A64">
        <v>116</v>
      </c>
      <c r="B64">
        <v>1</v>
      </c>
      <c r="C64" t="s">
        <v>3</v>
      </c>
      <c r="D64" t="s">
        <v>62</v>
      </c>
      <c r="E64" t="s">
        <v>63</v>
      </c>
      <c r="F64" t="s">
        <v>63</v>
      </c>
      <c r="G64" t="s">
        <v>63</v>
      </c>
      <c r="H64" t="s">
        <v>3</v>
      </c>
      <c r="I64" t="s">
        <v>63</v>
      </c>
      <c r="J64" t="s">
        <v>63</v>
      </c>
      <c r="K64" t="s">
        <v>3</v>
      </c>
      <c r="L64" t="s">
        <v>3</v>
      </c>
      <c r="M64" t="s">
        <v>3</v>
      </c>
      <c r="N64" t="s">
        <v>62</v>
      </c>
      <c r="O64" t="s">
        <v>63</v>
      </c>
      <c r="P64" t="s">
        <v>3</v>
      </c>
      <c r="Q64" t="s">
        <v>3</v>
      </c>
      <c r="R64" t="s">
        <v>3</v>
      </c>
      <c r="S64" t="s">
        <v>999</v>
      </c>
      <c r="T64" t="s">
        <v>1000</v>
      </c>
      <c r="U64" t="s">
        <v>1001</v>
      </c>
    </row>
    <row r="65" spans="1:21" x14ac:dyDescent="0.2">
      <c r="A65">
        <v>119</v>
      </c>
      <c r="B65">
        <v>1</v>
      </c>
      <c r="C65" t="s">
        <v>3</v>
      </c>
      <c r="D65" t="s">
        <v>62</v>
      </c>
      <c r="E65" t="s">
        <v>63</v>
      </c>
      <c r="F65" t="s">
        <v>63</v>
      </c>
      <c r="G65" t="s">
        <v>63</v>
      </c>
      <c r="H65" t="s">
        <v>3</v>
      </c>
      <c r="I65" t="s">
        <v>63</v>
      </c>
      <c r="J65" t="s">
        <v>63</v>
      </c>
      <c r="K65" t="s">
        <v>3</v>
      </c>
      <c r="L65" t="s">
        <v>3</v>
      </c>
      <c r="M65" t="s">
        <v>3</v>
      </c>
      <c r="N65" t="s">
        <v>62</v>
      </c>
      <c r="O65" t="s">
        <v>63</v>
      </c>
      <c r="P65" t="s">
        <v>3</v>
      </c>
      <c r="Q65" t="s">
        <v>3</v>
      </c>
      <c r="R65" t="s">
        <v>3</v>
      </c>
      <c r="S65" t="s">
        <v>999</v>
      </c>
      <c r="T65" t="s">
        <v>1000</v>
      </c>
      <c r="U65" t="s">
        <v>1001</v>
      </c>
    </row>
    <row r="66" spans="1:21" x14ac:dyDescent="0.2">
      <c r="A66">
        <v>120</v>
      </c>
      <c r="B66">
        <v>1</v>
      </c>
      <c r="C66" t="s">
        <v>3</v>
      </c>
      <c r="D66" t="s">
        <v>62</v>
      </c>
      <c r="E66" t="s">
        <v>63</v>
      </c>
      <c r="F66" t="s">
        <v>63</v>
      </c>
      <c r="G66" t="s">
        <v>63</v>
      </c>
      <c r="H66" t="s">
        <v>3</v>
      </c>
      <c r="I66" t="s">
        <v>63</v>
      </c>
      <c r="J66" t="s">
        <v>63</v>
      </c>
      <c r="K66" t="s">
        <v>3</v>
      </c>
      <c r="L66" t="s">
        <v>3</v>
      </c>
      <c r="M66" t="s">
        <v>3</v>
      </c>
      <c r="N66" t="s">
        <v>62</v>
      </c>
      <c r="O66" t="s">
        <v>63</v>
      </c>
      <c r="P66" t="s">
        <v>3</v>
      </c>
      <c r="Q66" t="s">
        <v>3</v>
      </c>
      <c r="R66" t="s">
        <v>3</v>
      </c>
      <c r="S66" t="s">
        <v>999</v>
      </c>
      <c r="T66" t="s">
        <v>1000</v>
      </c>
      <c r="U66" t="s">
        <v>1001</v>
      </c>
    </row>
    <row r="67" spans="1:21" x14ac:dyDescent="0.2">
      <c r="A67">
        <v>123</v>
      </c>
      <c r="B67">
        <v>1</v>
      </c>
      <c r="C67" t="s">
        <v>3</v>
      </c>
      <c r="D67" t="s">
        <v>62</v>
      </c>
      <c r="E67" t="s">
        <v>63</v>
      </c>
      <c r="F67" t="s">
        <v>63</v>
      </c>
      <c r="G67" t="s">
        <v>63</v>
      </c>
      <c r="H67" t="s">
        <v>3</v>
      </c>
      <c r="I67" t="s">
        <v>63</v>
      </c>
      <c r="J67" t="s">
        <v>63</v>
      </c>
      <c r="K67" t="s">
        <v>3</v>
      </c>
      <c r="L67" t="s">
        <v>3</v>
      </c>
      <c r="M67" t="s">
        <v>3</v>
      </c>
      <c r="N67" t="s">
        <v>62</v>
      </c>
      <c r="O67" t="s">
        <v>63</v>
      </c>
      <c r="P67" t="s">
        <v>3</v>
      </c>
      <c r="Q67" t="s">
        <v>3</v>
      </c>
      <c r="R67" t="s">
        <v>3</v>
      </c>
      <c r="S67" t="s">
        <v>999</v>
      </c>
      <c r="T67" t="s">
        <v>1000</v>
      </c>
      <c r="U67" t="s">
        <v>1001</v>
      </c>
    </row>
    <row r="68" spans="1:21" x14ac:dyDescent="0.2">
      <c r="A68">
        <v>124</v>
      </c>
      <c r="B68">
        <v>1</v>
      </c>
      <c r="C68" t="s">
        <v>3</v>
      </c>
      <c r="D68" t="s">
        <v>62</v>
      </c>
      <c r="E68" t="s">
        <v>63</v>
      </c>
      <c r="F68" t="s">
        <v>63</v>
      </c>
      <c r="G68" t="s">
        <v>63</v>
      </c>
      <c r="H68" t="s">
        <v>3</v>
      </c>
      <c r="I68" t="s">
        <v>63</v>
      </c>
      <c r="J68" t="s">
        <v>63</v>
      </c>
      <c r="K68" t="s">
        <v>3</v>
      </c>
      <c r="L68" t="s">
        <v>3</v>
      </c>
      <c r="M68" t="s">
        <v>3</v>
      </c>
      <c r="N68" t="s">
        <v>62</v>
      </c>
      <c r="O68" t="s">
        <v>63</v>
      </c>
      <c r="P68" t="s">
        <v>3</v>
      </c>
      <c r="Q68" t="s">
        <v>3</v>
      </c>
      <c r="R68" t="s">
        <v>3</v>
      </c>
      <c r="S68" t="s">
        <v>999</v>
      </c>
      <c r="T68" t="s">
        <v>1000</v>
      </c>
      <c r="U68" t="s">
        <v>1001</v>
      </c>
    </row>
    <row r="69" spans="1:21" x14ac:dyDescent="0.2">
      <c r="A69">
        <v>129</v>
      </c>
      <c r="B69">
        <v>1</v>
      </c>
      <c r="C69" t="s">
        <v>3</v>
      </c>
      <c r="D69" t="s">
        <v>62</v>
      </c>
      <c r="E69" t="s">
        <v>63</v>
      </c>
      <c r="F69" t="s">
        <v>63</v>
      </c>
      <c r="G69" t="s">
        <v>63</v>
      </c>
      <c r="H69" t="s">
        <v>3</v>
      </c>
      <c r="I69" t="s">
        <v>63</v>
      </c>
      <c r="J69" t="s">
        <v>63</v>
      </c>
      <c r="K69" t="s">
        <v>3</v>
      </c>
      <c r="L69" t="s">
        <v>3</v>
      </c>
      <c r="M69" t="s">
        <v>3</v>
      </c>
      <c r="N69" t="s">
        <v>62</v>
      </c>
      <c r="O69" t="s">
        <v>63</v>
      </c>
      <c r="P69" t="s">
        <v>3</v>
      </c>
      <c r="Q69" t="s">
        <v>3</v>
      </c>
      <c r="R69" t="s">
        <v>3</v>
      </c>
      <c r="S69" t="s">
        <v>999</v>
      </c>
      <c r="T69" t="s">
        <v>1000</v>
      </c>
      <c r="U69" t="s">
        <v>1001</v>
      </c>
    </row>
    <row r="70" spans="1:21" x14ac:dyDescent="0.2">
      <c r="A70">
        <v>130</v>
      </c>
      <c r="B70">
        <v>1</v>
      </c>
      <c r="C70" t="s">
        <v>3</v>
      </c>
      <c r="D70" t="s">
        <v>62</v>
      </c>
      <c r="E70" t="s">
        <v>63</v>
      </c>
      <c r="F70" t="s">
        <v>63</v>
      </c>
      <c r="G70" t="s">
        <v>63</v>
      </c>
      <c r="H70" t="s">
        <v>3</v>
      </c>
      <c r="I70" t="s">
        <v>63</v>
      </c>
      <c r="J70" t="s">
        <v>63</v>
      </c>
      <c r="K70" t="s">
        <v>3</v>
      </c>
      <c r="L70" t="s">
        <v>3</v>
      </c>
      <c r="M70" t="s">
        <v>3</v>
      </c>
      <c r="N70" t="s">
        <v>62</v>
      </c>
      <c r="O70" t="s">
        <v>63</v>
      </c>
      <c r="P70" t="s">
        <v>3</v>
      </c>
      <c r="Q70" t="s">
        <v>3</v>
      </c>
      <c r="R70" t="s">
        <v>3</v>
      </c>
      <c r="S70" t="s">
        <v>999</v>
      </c>
      <c r="T70" t="s">
        <v>1000</v>
      </c>
      <c r="U70" t="s">
        <v>1001</v>
      </c>
    </row>
    <row r="71" spans="1:21" x14ac:dyDescent="0.2">
      <c r="A71">
        <v>133</v>
      </c>
      <c r="B71">
        <v>1</v>
      </c>
      <c r="C71" t="s">
        <v>3</v>
      </c>
      <c r="D71" t="s">
        <v>62</v>
      </c>
      <c r="E71" t="s">
        <v>63</v>
      </c>
      <c r="F71" t="s">
        <v>63</v>
      </c>
      <c r="G71" t="s">
        <v>63</v>
      </c>
      <c r="H71" t="s">
        <v>3</v>
      </c>
      <c r="I71" t="s">
        <v>63</v>
      </c>
      <c r="J71" t="s">
        <v>63</v>
      </c>
      <c r="K71" t="s">
        <v>3</v>
      </c>
      <c r="L71" t="s">
        <v>3</v>
      </c>
      <c r="M71" t="s">
        <v>3</v>
      </c>
      <c r="N71" t="s">
        <v>62</v>
      </c>
      <c r="O71" t="s">
        <v>63</v>
      </c>
      <c r="P71" t="s">
        <v>3</v>
      </c>
      <c r="Q71" t="s">
        <v>3</v>
      </c>
      <c r="R71" t="s">
        <v>3</v>
      </c>
      <c r="S71" t="s">
        <v>999</v>
      </c>
      <c r="T71" t="s">
        <v>1000</v>
      </c>
      <c r="U71" t="s">
        <v>1001</v>
      </c>
    </row>
    <row r="72" spans="1:21" x14ac:dyDescent="0.2">
      <c r="A72">
        <v>134</v>
      </c>
      <c r="B72">
        <v>1</v>
      </c>
      <c r="C72" t="s">
        <v>3</v>
      </c>
      <c r="D72" t="s">
        <v>62</v>
      </c>
      <c r="E72" t="s">
        <v>63</v>
      </c>
      <c r="F72" t="s">
        <v>63</v>
      </c>
      <c r="G72" t="s">
        <v>63</v>
      </c>
      <c r="H72" t="s">
        <v>3</v>
      </c>
      <c r="I72" t="s">
        <v>63</v>
      </c>
      <c r="J72" t="s">
        <v>63</v>
      </c>
      <c r="K72" t="s">
        <v>3</v>
      </c>
      <c r="L72" t="s">
        <v>3</v>
      </c>
      <c r="M72" t="s">
        <v>3</v>
      </c>
      <c r="N72" t="s">
        <v>62</v>
      </c>
      <c r="O72" t="s">
        <v>63</v>
      </c>
      <c r="P72" t="s">
        <v>3</v>
      </c>
      <c r="Q72" t="s">
        <v>3</v>
      </c>
      <c r="R72" t="s">
        <v>3</v>
      </c>
      <c r="S72" t="s">
        <v>999</v>
      </c>
      <c r="T72" t="s">
        <v>1000</v>
      </c>
      <c r="U72" t="s">
        <v>1001</v>
      </c>
    </row>
    <row r="73" spans="1:21" x14ac:dyDescent="0.2">
      <c r="A73">
        <v>135</v>
      </c>
      <c r="B73">
        <v>1</v>
      </c>
      <c r="C73" t="s">
        <v>3</v>
      </c>
      <c r="D73" t="s">
        <v>62</v>
      </c>
      <c r="E73" t="s">
        <v>63</v>
      </c>
      <c r="F73" t="s">
        <v>63</v>
      </c>
      <c r="G73" t="s">
        <v>63</v>
      </c>
      <c r="H73" t="s">
        <v>3</v>
      </c>
      <c r="I73" t="s">
        <v>63</v>
      </c>
      <c r="J73" t="s">
        <v>63</v>
      </c>
      <c r="K73" t="s">
        <v>3</v>
      </c>
      <c r="L73" t="s">
        <v>3</v>
      </c>
      <c r="M73" t="s">
        <v>3</v>
      </c>
      <c r="N73" t="s">
        <v>62</v>
      </c>
      <c r="O73" t="s">
        <v>63</v>
      </c>
      <c r="P73" t="s">
        <v>3</v>
      </c>
      <c r="Q73" t="s">
        <v>3</v>
      </c>
      <c r="R73" t="s">
        <v>3</v>
      </c>
      <c r="S73" t="s">
        <v>999</v>
      </c>
      <c r="T73" t="s">
        <v>1000</v>
      </c>
      <c r="U73" t="s">
        <v>1001</v>
      </c>
    </row>
    <row r="74" spans="1:21" x14ac:dyDescent="0.2">
      <c r="A74">
        <v>136</v>
      </c>
      <c r="B74">
        <v>1</v>
      </c>
      <c r="C74" t="s">
        <v>3</v>
      </c>
      <c r="D74" t="s">
        <v>62</v>
      </c>
      <c r="E74" t="s">
        <v>63</v>
      </c>
      <c r="F74" t="s">
        <v>63</v>
      </c>
      <c r="G74" t="s">
        <v>63</v>
      </c>
      <c r="H74" t="s">
        <v>3</v>
      </c>
      <c r="I74" t="s">
        <v>63</v>
      </c>
      <c r="J74" t="s">
        <v>63</v>
      </c>
      <c r="K74" t="s">
        <v>3</v>
      </c>
      <c r="L74" t="s">
        <v>3</v>
      </c>
      <c r="M74" t="s">
        <v>3</v>
      </c>
      <c r="N74" t="s">
        <v>62</v>
      </c>
      <c r="O74" t="s">
        <v>63</v>
      </c>
      <c r="P74" t="s">
        <v>3</v>
      </c>
      <c r="Q74" t="s">
        <v>3</v>
      </c>
      <c r="R74" t="s">
        <v>3</v>
      </c>
      <c r="S74" t="s">
        <v>999</v>
      </c>
      <c r="T74" t="s">
        <v>1000</v>
      </c>
      <c r="U74" t="s">
        <v>1001</v>
      </c>
    </row>
    <row r="75" spans="1:21" x14ac:dyDescent="0.2">
      <c r="A75">
        <v>139</v>
      </c>
      <c r="B75">
        <v>1</v>
      </c>
      <c r="C75" t="s">
        <v>3</v>
      </c>
      <c r="D75" t="s">
        <v>62</v>
      </c>
      <c r="E75" t="s">
        <v>63</v>
      </c>
      <c r="F75" t="s">
        <v>63</v>
      </c>
      <c r="G75" t="s">
        <v>63</v>
      </c>
      <c r="H75" t="s">
        <v>3</v>
      </c>
      <c r="I75" t="s">
        <v>63</v>
      </c>
      <c r="J75" t="s">
        <v>63</v>
      </c>
      <c r="K75" t="s">
        <v>3</v>
      </c>
      <c r="L75" t="s">
        <v>3</v>
      </c>
      <c r="M75" t="s">
        <v>3</v>
      </c>
      <c r="N75" t="s">
        <v>62</v>
      </c>
      <c r="O75" t="s">
        <v>63</v>
      </c>
      <c r="P75" t="s">
        <v>3</v>
      </c>
      <c r="Q75" t="s">
        <v>3</v>
      </c>
      <c r="R75" t="s">
        <v>3</v>
      </c>
      <c r="S75" t="s">
        <v>999</v>
      </c>
      <c r="T75" t="s">
        <v>1000</v>
      </c>
      <c r="U75" t="s">
        <v>1001</v>
      </c>
    </row>
    <row r="76" spans="1:21" x14ac:dyDescent="0.2">
      <c r="A76">
        <v>140</v>
      </c>
      <c r="B76">
        <v>1</v>
      </c>
      <c r="C76" t="s">
        <v>3</v>
      </c>
      <c r="D76" t="s">
        <v>62</v>
      </c>
      <c r="E76" t="s">
        <v>63</v>
      </c>
      <c r="F76" t="s">
        <v>63</v>
      </c>
      <c r="G76" t="s">
        <v>63</v>
      </c>
      <c r="H76" t="s">
        <v>3</v>
      </c>
      <c r="I76" t="s">
        <v>63</v>
      </c>
      <c r="J76" t="s">
        <v>63</v>
      </c>
      <c r="K76" t="s">
        <v>3</v>
      </c>
      <c r="L76" t="s">
        <v>3</v>
      </c>
      <c r="M76" t="s">
        <v>3</v>
      </c>
      <c r="N76" t="s">
        <v>62</v>
      </c>
      <c r="O76" t="s">
        <v>63</v>
      </c>
      <c r="P76" t="s">
        <v>3</v>
      </c>
      <c r="Q76" t="s">
        <v>3</v>
      </c>
      <c r="R76" t="s">
        <v>3</v>
      </c>
      <c r="S76" t="s">
        <v>999</v>
      </c>
      <c r="T76" t="s">
        <v>1000</v>
      </c>
      <c r="U76" t="s">
        <v>1001</v>
      </c>
    </row>
    <row r="77" spans="1:21" x14ac:dyDescent="0.2">
      <c r="A77">
        <v>145</v>
      </c>
      <c r="B77">
        <v>1</v>
      </c>
      <c r="C77" t="s">
        <v>3</v>
      </c>
      <c r="D77" t="s">
        <v>62</v>
      </c>
      <c r="E77" t="s">
        <v>63</v>
      </c>
      <c r="F77" t="s">
        <v>63</v>
      </c>
      <c r="G77" t="s">
        <v>63</v>
      </c>
      <c r="H77" t="s">
        <v>3</v>
      </c>
      <c r="I77" t="s">
        <v>63</v>
      </c>
      <c r="J77" t="s">
        <v>63</v>
      </c>
      <c r="K77" t="s">
        <v>3</v>
      </c>
      <c r="L77" t="s">
        <v>3</v>
      </c>
      <c r="M77" t="s">
        <v>3</v>
      </c>
      <c r="N77" t="s">
        <v>62</v>
      </c>
      <c r="O77" t="s">
        <v>63</v>
      </c>
      <c r="P77" t="s">
        <v>3</v>
      </c>
      <c r="Q77" t="s">
        <v>3</v>
      </c>
      <c r="R77" t="s">
        <v>3</v>
      </c>
      <c r="S77" t="s">
        <v>999</v>
      </c>
      <c r="T77" t="s">
        <v>1000</v>
      </c>
      <c r="U77" t="s">
        <v>1001</v>
      </c>
    </row>
    <row r="78" spans="1:21" x14ac:dyDescent="0.2">
      <c r="A78">
        <v>146</v>
      </c>
      <c r="B78">
        <v>1</v>
      </c>
      <c r="C78" t="s">
        <v>3</v>
      </c>
      <c r="D78" t="s">
        <v>62</v>
      </c>
      <c r="E78" t="s">
        <v>63</v>
      </c>
      <c r="F78" t="s">
        <v>63</v>
      </c>
      <c r="G78" t="s">
        <v>63</v>
      </c>
      <c r="H78" t="s">
        <v>3</v>
      </c>
      <c r="I78" t="s">
        <v>63</v>
      </c>
      <c r="J78" t="s">
        <v>63</v>
      </c>
      <c r="K78" t="s">
        <v>3</v>
      </c>
      <c r="L78" t="s">
        <v>3</v>
      </c>
      <c r="M78" t="s">
        <v>3</v>
      </c>
      <c r="N78" t="s">
        <v>62</v>
      </c>
      <c r="O78" t="s">
        <v>63</v>
      </c>
      <c r="P78" t="s">
        <v>3</v>
      </c>
      <c r="Q78" t="s">
        <v>3</v>
      </c>
      <c r="R78" t="s">
        <v>3</v>
      </c>
      <c r="S78" t="s">
        <v>999</v>
      </c>
      <c r="T78" t="s">
        <v>1000</v>
      </c>
      <c r="U78" t="s">
        <v>1001</v>
      </c>
    </row>
    <row r="79" spans="1:21" x14ac:dyDescent="0.2">
      <c r="A79">
        <v>149</v>
      </c>
      <c r="B79">
        <v>1</v>
      </c>
      <c r="C79" t="s">
        <v>3</v>
      </c>
      <c r="D79" t="s">
        <v>62</v>
      </c>
      <c r="E79" t="s">
        <v>63</v>
      </c>
      <c r="F79" t="s">
        <v>63</v>
      </c>
      <c r="G79" t="s">
        <v>63</v>
      </c>
      <c r="H79" t="s">
        <v>3</v>
      </c>
      <c r="I79" t="s">
        <v>63</v>
      </c>
      <c r="J79" t="s">
        <v>63</v>
      </c>
      <c r="K79" t="s">
        <v>3</v>
      </c>
      <c r="L79" t="s">
        <v>3</v>
      </c>
      <c r="M79" t="s">
        <v>3</v>
      </c>
      <c r="N79" t="s">
        <v>62</v>
      </c>
      <c r="O79" t="s">
        <v>63</v>
      </c>
      <c r="P79" t="s">
        <v>3</v>
      </c>
      <c r="Q79" t="s">
        <v>3</v>
      </c>
      <c r="R79" t="s">
        <v>3</v>
      </c>
      <c r="S79" t="s">
        <v>999</v>
      </c>
      <c r="T79" t="s">
        <v>1000</v>
      </c>
      <c r="U79" t="s">
        <v>1001</v>
      </c>
    </row>
    <row r="80" spans="1:21" x14ac:dyDescent="0.2">
      <c r="A80">
        <v>150</v>
      </c>
      <c r="B80">
        <v>1</v>
      </c>
      <c r="C80" t="s">
        <v>3</v>
      </c>
      <c r="D80" t="s">
        <v>62</v>
      </c>
      <c r="E80" t="s">
        <v>63</v>
      </c>
      <c r="F80" t="s">
        <v>63</v>
      </c>
      <c r="G80" t="s">
        <v>63</v>
      </c>
      <c r="H80" t="s">
        <v>3</v>
      </c>
      <c r="I80" t="s">
        <v>63</v>
      </c>
      <c r="J80" t="s">
        <v>63</v>
      </c>
      <c r="K80" t="s">
        <v>3</v>
      </c>
      <c r="L80" t="s">
        <v>3</v>
      </c>
      <c r="M80" t="s">
        <v>3</v>
      </c>
      <c r="N80" t="s">
        <v>62</v>
      </c>
      <c r="O80" t="s">
        <v>63</v>
      </c>
      <c r="P80" t="s">
        <v>3</v>
      </c>
      <c r="Q80" t="s">
        <v>3</v>
      </c>
      <c r="R80" t="s">
        <v>3</v>
      </c>
      <c r="S80" t="s">
        <v>999</v>
      </c>
      <c r="T80" t="s">
        <v>1000</v>
      </c>
      <c r="U80" t="s">
        <v>1001</v>
      </c>
    </row>
    <row r="81" spans="1:21" x14ac:dyDescent="0.2">
      <c r="A81">
        <v>153</v>
      </c>
      <c r="B81">
        <v>1</v>
      </c>
      <c r="C81" t="s">
        <v>3</v>
      </c>
      <c r="D81" t="s">
        <v>62</v>
      </c>
      <c r="E81" t="s">
        <v>63</v>
      </c>
      <c r="F81" t="s">
        <v>63</v>
      </c>
      <c r="G81" t="s">
        <v>63</v>
      </c>
      <c r="H81" t="s">
        <v>3</v>
      </c>
      <c r="I81" t="s">
        <v>63</v>
      </c>
      <c r="J81" t="s">
        <v>63</v>
      </c>
      <c r="K81" t="s">
        <v>3</v>
      </c>
      <c r="L81" t="s">
        <v>3</v>
      </c>
      <c r="M81" t="s">
        <v>3</v>
      </c>
      <c r="N81" t="s">
        <v>62</v>
      </c>
      <c r="O81" t="s">
        <v>63</v>
      </c>
      <c r="P81" t="s">
        <v>3</v>
      </c>
      <c r="Q81" t="s">
        <v>3</v>
      </c>
      <c r="R81" t="s">
        <v>3</v>
      </c>
      <c r="S81" t="s">
        <v>999</v>
      </c>
      <c r="T81" t="s">
        <v>1000</v>
      </c>
      <c r="U81" t="s">
        <v>1001</v>
      </c>
    </row>
    <row r="82" spans="1:21" x14ac:dyDescent="0.2">
      <c r="A82">
        <v>154</v>
      </c>
      <c r="B82">
        <v>1</v>
      </c>
      <c r="C82" t="s">
        <v>3</v>
      </c>
      <c r="D82" t="s">
        <v>62</v>
      </c>
      <c r="E82" t="s">
        <v>63</v>
      </c>
      <c r="F82" t="s">
        <v>63</v>
      </c>
      <c r="G82" t="s">
        <v>63</v>
      </c>
      <c r="H82" t="s">
        <v>3</v>
      </c>
      <c r="I82" t="s">
        <v>63</v>
      </c>
      <c r="J82" t="s">
        <v>63</v>
      </c>
      <c r="K82" t="s">
        <v>3</v>
      </c>
      <c r="L82" t="s">
        <v>3</v>
      </c>
      <c r="M82" t="s">
        <v>3</v>
      </c>
      <c r="N82" t="s">
        <v>62</v>
      </c>
      <c r="O82" t="s">
        <v>63</v>
      </c>
      <c r="P82" t="s">
        <v>3</v>
      </c>
      <c r="Q82" t="s">
        <v>3</v>
      </c>
      <c r="R82" t="s">
        <v>3</v>
      </c>
      <c r="S82" t="s">
        <v>999</v>
      </c>
      <c r="T82" t="s">
        <v>1000</v>
      </c>
      <c r="U82" t="s">
        <v>1001</v>
      </c>
    </row>
    <row r="83" spans="1:21" x14ac:dyDescent="0.2">
      <c r="A83">
        <v>157</v>
      </c>
      <c r="B83">
        <v>1</v>
      </c>
      <c r="C83" t="s">
        <v>3</v>
      </c>
      <c r="D83" t="s">
        <v>62</v>
      </c>
      <c r="E83" t="s">
        <v>63</v>
      </c>
      <c r="F83" t="s">
        <v>63</v>
      </c>
      <c r="G83" t="s">
        <v>63</v>
      </c>
      <c r="H83" t="s">
        <v>3</v>
      </c>
      <c r="I83" t="s">
        <v>63</v>
      </c>
      <c r="J83" t="s">
        <v>63</v>
      </c>
      <c r="K83" t="s">
        <v>3</v>
      </c>
      <c r="L83" t="s">
        <v>3</v>
      </c>
      <c r="M83" t="s">
        <v>3</v>
      </c>
      <c r="N83" t="s">
        <v>62</v>
      </c>
      <c r="O83" t="s">
        <v>63</v>
      </c>
      <c r="P83" t="s">
        <v>3</v>
      </c>
      <c r="Q83" t="s">
        <v>3</v>
      </c>
      <c r="R83" t="s">
        <v>3</v>
      </c>
      <c r="S83" t="s">
        <v>999</v>
      </c>
      <c r="T83" t="s">
        <v>1000</v>
      </c>
      <c r="U83" t="s">
        <v>1001</v>
      </c>
    </row>
    <row r="84" spans="1:21" x14ac:dyDescent="0.2">
      <c r="A84">
        <v>158</v>
      </c>
      <c r="B84">
        <v>1</v>
      </c>
      <c r="C84" t="s">
        <v>3</v>
      </c>
      <c r="D84" t="s">
        <v>62</v>
      </c>
      <c r="E84" t="s">
        <v>63</v>
      </c>
      <c r="F84" t="s">
        <v>63</v>
      </c>
      <c r="G84" t="s">
        <v>63</v>
      </c>
      <c r="H84" t="s">
        <v>3</v>
      </c>
      <c r="I84" t="s">
        <v>63</v>
      </c>
      <c r="J84" t="s">
        <v>63</v>
      </c>
      <c r="K84" t="s">
        <v>3</v>
      </c>
      <c r="L84" t="s">
        <v>3</v>
      </c>
      <c r="M84" t="s">
        <v>3</v>
      </c>
      <c r="N84" t="s">
        <v>62</v>
      </c>
      <c r="O84" t="s">
        <v>63</v>
      </c>
      <c r="P84" t="s">
        <v>3</v>
      </c>
      <c r="Q84" t="s">
        <v>3</v>
      </c>
      <c r="R84" t="s">
        <v>3</v>
      </c>
      <c r="S84" t="s">
        <v>999</v>
      </c>
      <c r="T84" t="s">
        <v>1000</v>
      </c>
      <c r="U84" t="s">
        <v>1001</v>
      </c>
    </row>
    <row r="85" spans="1:21" x14ac:dyDescent="0.2">
      <c r="A85">
        <v>161</v>
      </c>
      <c r="B85">
        <v>1</v>
      </c>
      <c r="C85" t="s">
        <v>3</v>
      </c>
      <c r="D85" t="s">
        <v>62</v>
      </c>
      <c r="E85" t="s">
        <v>63</v>
      </c>
      <c r="F85" t="s">
        <v>63</v>
      </c>
      <c r="G85" t="s">
        <v>63</v>
      </c>
      <c r="H85" t="s">
        <v>3</v>
      </c>
      <c r="I85" t="s">
        <v>63</v>
      </c>
      <c r="J85" t="s">
        <v>63</v>
      </c>
      <c r="K85" t="s">
        <v>3</v>
      </c>
      <c r="L85" t="s">
        <v>3</v>
      </c>
      <c r="M85" t="s">
        <v>3</v>
      </c>
      <c r="N85" t="s">
        <v>62</v>
      </c>
      <c r="O85" t="s">
        <v>63</v>
      </c>
      <c r="P85" t="s">
        <v>3</v>
      </c>
      <c r="Q85" t="s">
        <v>3</v>
      </c>
      <c r="R85" t="s">
        <v>3</v>
      </c>
      <c r="S85" t="s">
        <v>999</v>
      </c>
      <c r="T85" t="s">
        <v>1000</v>
      </c>
      <c r="U85" t="s">
        <v>1001</v>
      </c>
    </row>
    <row r="86" spans="1:21" x14ac:dyDescent="0.2">
      <c r="A86">
        <v>162</v>
      </c>
      <c r="B86">
        <v>1</v>
      </c>
      <c r="C86" t="s">
        <v>3</v>
      </c>
      <c r="D86" t="s">
        <v>62</v>
      </c>
      <c r="E86" t="s">
        <v>63</v>
      </c>
      <c r="F86" t="s">
        <v>63</v>
      </c>
      <c r="G86" t="s">
        <v>63</v>
      </c>
      <c r="H86" t="s">
        <v>3</v>
      </c>
      <c r="I86" t="s">
        <v>63</v>
      </c>
      <c r="J86" t="s">
        <v>63</v>
      </c>
      <c r="K86" t="s">
        <v>3</v>
      </c>
      <c r="L86" t="s">
        <v>3</v>
      </c>
      <c r="M86" t="s">
        <v>3</v>
      </c>
      <c r="N86" t="s">
        <v>62</v>
      </c>
      <c r="O86" t="s">
        <v>63</v>
      </c>
      <c r="P86" t="s">
        <v>3</v>
      </c>
      <c r="Q86" t="s">
        <v>3</v>
      </c>
      <c r="R86" t="s">
        <v>3</v>
      </c>
      <c r="S86" t="s">
        <v>999</v>
      </c>
      <c r="T86" t="s">
        <v>1000</v>
      </c>
      <c r="U86" t="s">
        <v>1001</v>
      </c>
    </row>
    <row r="87" spans="1:21" x14ac:dyDescent="0.2">
      <c r="A87">
        <v>165</v>
      </c>
      <c r="B87">
        <v>1</v>
      </c>
      <c r="C87" t="s">
        <v>3</v>
      </c>
      <c r="D87" t="s">
        <v>62</v>
      </c>
      <c r="E87" t="s">
        <v>63</v>
      </c>
      <c r="F87" t="s">
        <v>63</v>
      </c>
      <c r="G87" t="s">
        <v>63</v>
      </c>
      <c r="H87" t="s">
        <v>3</v>
      </c>
      <c r="I87" t="s">
        <v>63</v>
      </c>
      <c r="J87" t="s">
        <v>63</v>
      </c>
      <c r="K87" t="s">
        <v>3</v>
      </c>
      <c r="L87" t="s">
        <v>3</v>
      </c>
      <c r="M87" t="s">
        <v>3</v>
      </c>
      <c r="N87" t="s">
        <v>62</v>
      </c>
      <c r="O87" t="s">
        <v>63</v>
      </c>
      <c r="P87" t="s">
        <v>3</v>
      </c>
      <c r="Q87" t="s">
        <v>3</v>
      </c>
      <c r="R87" t="s">
        <v>3</v>
      </c>
      <c r="S87" t="s">
        <v>999</v>
      </c>
      <c r="T87" t="s">
        <v>1000</v>
      </c>
      <c r="U87" t="s">
        <v>1001</v>
      </c>
    </row>
    <row r="88" spans="1:21" x14ac:dyDescent="0.2">
      <c r="A88">
        <v>166</v>
      </c>
      <c r="B88">
        <v>1</v>
      </c>
      <c r="C88" t="s">
        <v>3</v>
      </c>
      <c r="D88" t="s">
        <v>62</v>
      </c>
      <c r="E88" t="s">
        <v>63</v>
      </c>
      <c r="F88" t="s">
        <v>63</v>
      </c>
      <c r="G88" t="s">
        <v>63</v>
      </c>
      <c r="H88" t="s">
        <v>3</v>
      </c>
      <c r="I88" t="s">
        <v>63</v>
      </c>
      <c r="J88" t="s">
        <v>63</v>
      </c>
      <c r="K88" t="s">
        <v>3</v>
      </c>
      <c r="L88" t="s">
        <v>3</v>
      </c>
      <c r="M88" t="s">
        <v>3</v>
      </c>
      <c r="N88" t="s">
        <v>62</v>
      </c>
      <c r="O88" t="s">
        <v>63</v>
      </c>
      <c r="P88" t="s">
        <v>3</v>
      </c>
      <c r="Q88" t="s">
        <v>3</v>
      </c>
      <c r="R88" t="s">
        <v>3</v>
      </c>
      <c r="S88" t="s">
        <v>999</v>
      </c>
      <c r="T88" t="s">
        <v>1000</v>
      </c>
      <c r="U88" t="s">
        <v>1001</v>
      </c>
    </row>
    <row r="89" spans="1:21" x14ac:dyDescent="0.2">
      <c r="A89">
        <v>169</v>
      </c>
      <c r="B89">
        <v>1</v>
      </c>
      <c r="C89" t="s">
        <v>3</v>
      </c>
      <c r="D89" t="s">
        <v>62</v>
      </c>
      <c r="E89" t="s">
        <v>63</v>
      </c>
      <c r="F89" t="s">
        <v>63</v>
      </c>
      <c r="G89" t="s">
        <v>63</v>
      </c>
      <c r="H89" t="s">
        <v>3</v>
      </c>
      <c r="I89" t="s">
        <v>63</v>
      </c>
      <c r="J89" t="s">
        <v>63</v>
      </c>
      <c r="K89" t="s">
        <v>3</v>
      </c>
      <c r="L89" t="s">
        <v>3</v>
      </c>
      <c r="M89" t="s">
        <v>3</v>
      </c>
      <c r="N89" t="s">
        <v>62</v>
      </c>
      <c r="O89" t="s">
        <v>63</v>
      </c>
      <c r="P89" t="s">
        <v>3</v>
      </c>
      <c r="Q89" t="s">
        <v>3</v>
      </c>
      <c r="R89" t="s">
        <v>3</v>
      </c>
      <c r="S89" t="s">
        <v>999</v>
      </c>
      <c r="T89" t="s">
        <v>1000</v>
      </c>
      <c r="U89" t="s">
        <v>1001</v>
      </c>
    </row>
    <row r="90" spans="1:21" x14ac:dyDescent="0.2">
      <c r="A90">
        <v>170</v>
      </c>
      <c r="B90">
        <v>1</v>
      </c>
      <c r="C90" t="s">
        <v>3</v>
      </c>
      <c r="D90" t="s">
        <v>62</v>
      </c>
      <c r="E90" t="s">
        <v>63</v>
      </c>
      <c r="F90" t="s">
        <v>63</v>
      </c>
      <c r="G90" t="s">
        <v>63</v>
      </c>
      <c r="H90" t="s">
        <v>3</v>
      </c>
      <c r="I90" t="s">
        <v>63</v>
      </c>
      <c r="J90" t="s">
        <v>63</v>
      </c>
      <c r="K90" t="s">
        <v>3</v>
      </c>
      <c r="L90" t="s">
        <v>3</v>
      </c>
      <c r="M90" t="s">
        <v>3</v>
      </c>
      <c r="N90" t="s">
        <v>62</v>
      </c>
      <c r="O90" t="s">
        <v>63</v>
      </c>
      <c r="P90" t="s">
        <v>3</v>
      </c>
      <c r="Q90" t="s">
        <v>3</v>
      </c>
      <c r="R90" t="s">
        <v>3</v>
      </c>
      <c r="S90" t="s">
        <v>999</v>
      </c>
      <c r="T90" t="s">
        <v>1000</v>
      </c>
      <c r="U90" t="s">
        <v>1001</v>
      </c>
    </row>
    <row r="91" spans="1:21" x14ac:dyDescent="0.2">
      <c r="A91">
        <v>173</v>
      </c>
      <c r="B91">
        <v>1</v>
      </c>
      <c r="C91" t="s">
        <v>3</v>
      </c>
      <c r="D91" t="s">
        <v>62</v>
      </c>
      <c r="E91" t="s">
        <v>63</v>
      </c>
      <c r="F91" t="s">
        <v>63</v>
      </c>
      <c r="G91" t="s">
        <v>63</v>
      </c>
      <c r="H91" t="s">
        <v>3</v>
      </c>
      <c r="I91" t="s">
        <v>63</v>
      </c>
      <c r="J91" t="s">
        <v>63</v>
      </c>
      <c r="K91" t="s">
        <v>3</v>
      </c>
      <c r="L91" t="s">
        <v>3</v>
      </c>
      <c r="M91" t="s">
        <v>3</v>
      </c>
      <c r="N91" t="s">
        <v>62</v>
      </c>
      <c r="O91" t="s">
        <v>63</v>
      </c>
      <c r="P91" t="s">
        <v>3</v>
      </c>
      <c r="Q91" t="s">
        <v>3</v>
      </c>
      <c r="R91" t="s">
        <v>3</v>
      </c>
      <c r="S91" t="s">
        <v>999</v>
      </c>
      <c r="T91" t="s">
        <v>1000</v>
      </c>
      <c r="U91" t="s">
        <v>1001</v>
      </c>
    </row>
    <row r="92" spans="1:21" x14ac:dyDescent="0.2">
      <c r="A92">
        <v>174</v>
      </c>
      <c r="B92">
        <v>1</v>
      </c>
      <c r="C92" t="s">
        <v>3</v>
      </c>
      <c r="D92" t="s">
        <v>62</v>
      </c>
      <c r="E92" t="s">
        <v>63</v>
      </c>
      <c r="F92" t="s">
        <v>63</v>
      </c>
      <c r="G92" t="s">
        <v>63</v>
      </c>
      <c r="H92" t="s">
        <v>3</v>
      </c>
      <c r="I92" t="s">
        <v>63</v>
      </c>
      <c r="J92" t="s">
        <v>63</v>
      </c>
      <c r="K92" t="s">
        <v>3</v>
      </c>
      <c r="L92" t="s">
        <v>3</v>
      </c>
      <c r="M92" t="s">
        <v>3</v>
      </c>
      <c r="N92" t="s">
        <v>62</v>
      </c>
      <c r="O92" t="s">
        <v>63</v>
      </c>
      <c r="P92" t="s">
        <v>3</v>
      </c>
      <c r="Q92" t="s">
        <v>3</v>
      </c>
      <c r="R92" t="s">
        <v>3</v>
      </c>
      <c r="S92" t="s">
        <v>999</v>
      </c>
      <c r="T92" t="s">
        <v>1000</v>
      </c>
      <c r="U92" t="s">
        <v>1001</v>
      </c>
    </row>
    <row r="93" spans="1:21" x14ac:dyDescent="0.2">
      <c r="A93">
        <v>179</v>
      </c>
      <c r="B93">
        <v>1</v>
      </c>
      <c r="C93" t="s">
        <v>3</v>
      </c>
      <c r="D93" t="s">
        <v>62</v>
      </c>
      <c r="E93" t="s">
        <v>63</v>
      </c>
      <c r="F93" t="s">
        <v>63</v>
      </c>
      <c r="G93" t="s">
        <v>63</v>
      </c>
      <c r="H93" t="s">
        <v>3</v>
      </c>
      <c r="I93" t="s">
        <v>63</v>
      </c>
      <c r="J93" t="s">
        <v>63</v>
      </c>
      <c r="K93" t="s">
        <v>3</v>
      </c>
      <c r="L93" t="s">
        <v>3</v>
      </c>
      <c r="M93" t="s">
        <v>3</v>
      </c>
      <c r="N93" t="s">
        <v>62</v>
      </c>
      <c r="O93" t="s">
        <v>63</v>
      </c>
      <c r="P93" t="s">
        <v>3</v>
      </c>
      <c r="Q93" t="s">
        <v>3</v>
      </c>
      <c r="R93" t="s">
        <v>3</v>
      </c>
      <c r="S93" t="s">
        <v>999</v>
      </c>
      <c r="T93" t="s">
        <v>1000</v>
      </c>
      <c r="U93" t="s">
        <v>1001</v>
      </c>
    </row>
    <row r="94" spans="1:21" x14ac:dyDescent="0.2">
      <c r="A94">
        <v>180</v>
      </c>
      <c r="B94">
        <v>1</v>
      </c>
      <c r="C94" t="s">
        <v>3</v>
      </c>
      <c r="D94" t="s">
        <v>62</v>
      </c>
      <c r="E94" t="s">
        <v>63</v>
      </c>
      <c r="F94" t="s">
        <v>63</v>
      </c>
      <c r="G94" t="s">
        <v>63</v>
      </c>
      <c r="H94" t="s">
        <v>3</v>
      </c>
      <c r="I94" t="s">
        <v>63</v>
      </c>
      <c r="J94" t="s">
        <v>63</v>
      </c>
      <c r="K94" t="s">
        <v>3</v>
      </c>
      <c r="L94" t="s">
        <v>3</v>
      </c>
      <c r="M94" t="s">
        <v>3</v>
      </c>
      <c r="N94" t="s">
        <v>62</v>
      </c>
      <c r="O94" t="s">
        <v>63</v>
      </c>
      <c r="P94" t="s">
        <v>3</v>
      </c>
      <c r="Q94" t="s">
        <v>3</v>
      </c>
      <c r="R94" t="s">
        <v>3</v>
      </c>
      <c r="S94" t="s">
        <v>999</v>
      </c>
      <c r="T94" t="s">
        <v>1000</v>
      </c>
      <c r="U94" t="s">
        <v>1001</v>
      </c>
    </row>
    <row r="95" spans="1:21" x14ac:dyDescent="0.2">
      <c r="A95">
        <v>183</v>
      </c>
      <c r="B95">
        <v>1</v>
      </c>
      <c r="C95" t="s">
        <v>3</v>
      </c>
      <c r="D95" t="s">
        <v>62</v>
      </c>
      <c r="E95" t="s">
        <v>63</v>
      </c>
      <c r="F95" t="s">
        <v>63</v>
      </c>
      <c r="G95" t="s">
        <v>63</v>
      </c>
      <c r="H95" t="s">
        <v>3</v>
      </c>
      <c r="I95" t="s">
        <v>63</v>
      </c>
      <c r="J95" t="s">
        <v>63</v>
      </c>
      <c r="K95" t="s">
        <v>3</v>
      </c>
      <c r="L95" t="s">
        <v>3</v>
      </c>
      <c r="M95" t="s">
        <v>3</v>
      </c>
      <c r="N95" t="s">
        <v>62</v>
      </c>
      <c r="O95" t="s">
        <v>63</v>
      </c>
      <c r="P95" t="s">
        <v>3</v>
      </c>
      <c r="Q95" t="s">
        <v>3</v>
      </c>
      <c r="R95" t="s">
        <v>3</v>
      </c>
      <c r="S95" t="s">
        <v>999</v>
      </c>
      <c r="T95" t="s">
        <v>1000</v>
      </c>
      <c r="U95" t="s">
        <v>1001</v>
      </c>
    </row>
    <row r="96" spans="1:21" x14ac:dyDescent="0.2">
      <c r="A96">
        <v>184</v>
      </c>
      <c r="B96">
        <v>1</v>
      </c>
      <c r="C96" t="s">
        <v>3</v>
      </c>
      <c r="D96" t="s">
        <v>62</v>
      </c>
      <c r="E96" t="s">
        <v>63</v>
      </c>
      <c r="F96" t="s">
        <v>63</v>
      </c>
      <c r="G96" t="s">
        <v>63</v>
      </c>
      <c r="H96" t="s">
        <v>3</v>
      </c>
      <c r="I96" t="s">
        <v>63</v>
      </c>
      <c r="J96" t="s">
        <v>63</v>
      </c>
      <c r="K96" t="s">
        <v>3</v>
      </c>
      <c r="L96" t="s">
        <v>3</v>
      </c>
      <c r="M96" t="s">
        <v>3</v>
      </c>
      <c r="N96" t="s">
        <v>62</v>
      </c>
      <c r="O96" t="s">
        <v>63</v>
      </c>
      <c r="P96" t="s">
        <v>3</v>
      </c>
      <c r="Q96" t="s">
        <v>3</v>
      </c>
      <c r="R96" t="s">
        <v>3</v>
      </c>
      <c r="S96" t="s">
        <v>999</v>
      </c>
      <c r="T96" t="s">
        <v>1000</v>
      </c>
      <c r="U96" t="s">
        <v>1001</v>
      </c>
    </row>
    <row r="97" spans="1:21" x14ac:dyDescent="0.2">
      <c r="A97">
        <v>187</v>
      </c>
      <c r="B97">
        <v>1</v>
      </c>
      <c r="C97" t="s">
        <v>3</v>
      </c>
      <c r="D97" t="s">
        <v>62</v>
      </c>
      <c r="E97" t="s">
        <v>63</v>
      </c>
      <c r="F97" t="s">
        <v>63</v>
      </c>
      <c r="G97" t="s">
        <v>63</v>
      </c>
      <c r="H97" t="s">
        <v>3</v>
      </c>
      <c r="I97" t="s">
        <v>63</v>
      </c>
      <c r="J97" t="s">
        <v>63</v>
      </c>
      <c r="K97" t="s">
        <v>3</v>
      </c>
      <c r="L97" t="s">
        <v>3</v>
      </c>
      <c r="M97" t="s">
        <v>3</v>
      </c>
      <c r="N97" t="s">
        <v>62</v>
      </c>
      <c r="O97" t="s">
        <v>63</v>
      </c>
      <c r="P97" t="s">
        <v>3</v>
      </c>
      <c r="Q97" t="s">
        <v>3</v>
      </c>
      <c r="R97" t="s">
        <v>3</v>
      </c>
      <c r="S97" t="s">
        <v>999</v>
      </c>
      <c r="T97" t="s">
        <v>1000</v>
      </c>
      <c r="U97" t="s">
        <v>1001</v>
      </c>
    </row>
    <row r="98" spans="1:21" x14ac:dyDescent="0.2">
      <c r="A98">
        <v>188</v>
      </c>
      <c r="B98">
        <v>1</v>
      </c>
      <c r="C98" t="s">
        <v>3</v>
      </c>
      <c r="D98" t="s">
        <v>62</v>
      </c>
      <c r="E98" t="s">
        <v>63</v>
      </c>
      <c r="F98" t="s">
        <v>63</v>
      </c>
      <c r="G98" t="s">
        <v>63</v>
      </c>
      <c r="H98" t="s">
        <v>3</v>
      </c>
      <c r="I98" t="s">
        <v>63</v>
      </c>
      <c r="J98" t="s">
        <v>63</v>
      </c>
      <c r="K98" t="s">
        <v>3</v>
      </c>
      <c r="L98" t="s">
        <v>3</v>
      </c>
      <c r="M98" t="s">
        <v>3</v>
      </c>
      <c r="N98" t="s">
        <v>62</v>
      </c>
      <c r="O98" t="s">
        <v>63</v>
      </c>
      <c r="P98" t="s">
        <v>3</v>
      </c>
      <c r="Q98" t="s">
        <v>3</v>
      </c>
      <c r="R98" t="s">
        <v>3</v>
      </c>
      <c r="S98" t="s">
        <v>999</v>
      </c>
      <c r="T98" t="s">
        <v>1000</v>
      </c>
      <c r="U98" t="s">
        <v>1001</v>
      </c>
    </row>
    <row r="99" spans="1:21" x14ac:dyDescent="0.2">
      <c r="A99">
        <v>191</v>
      </c>
      <c r="B99">
        <v>1</v>
      </c>
      <c r="C99" t="s">
        <v>3</v>
      </c>
      <c r="D99" t="s">
        <v>62</v>
      </c>
      <c r="E99" t="s">
        <v>63</v>
      </c>
      <c r="F99" t="s">
        <v>63</v>
      </c>
      <c r="G99" t="s">
        <v>63</v>
      </c>
      <c r="H99" t="s">
        <v>3</v>
      </c>
      <c r="I99" t="s">
        <v>63</v>
      </c>
      <c r="J99" t="s">
        <v>63</v>
      </c>
      <c r="K99" t="s">
        <v>3</v>
      </c>
      <c r="L99" t="s">
        <v>3</v>
      </c>
      <c r="M99" t="s">
        <v>3</v>
      </c>
      <c r="N99" t="s">
        <v>62</v>
      </c>
      <c r="O99" t="s">
        <v>63</v>
      </c>
      <c r="P99" t="s">
        <v>3</v>
      </c>
      <c r="Q99" t="s">
        <v>3</v>
      </c>
      <c r="R99" t="s">
        <v>3</v>
      </c>
      <c r="S99" t="s">
        <v>999</v>
      </c>
      <c r="T99" t="s">
        <v>1000</v>
      </c>
      <c r="U99" t="s">
        <v>1001</v>
      </c>
    </row>
    <row r="100" spans="1:21" x14ac:dyDescent="0.2">
      <c r="A100">
        <v>192</v>
      </c>
      <c r="B100">
        <v>1</v>
      </c>
      <c r="C100" t="s">
        <v>3</v>
      </c>
      <c r="D100" t="s">
        <v>62</v>
      </c>
      <c r="E100" t="s">
        <v>63</v>
      </c>
      <c r="F100" t="s">
        <v>63</v>
      </c>
      <c r="G100" t="s">
        <v>63</v>
      </c>
      <c r="H100" t="s">
        <v>3</v>
      </c>
      <c r="I100" t="s">
        <v>63</v>
      </c>
      <c r="J100" t="s">
        <v>63</v>
      </c>
      <c r="K100" t="s">
        <v>3</v>
      </c>
      <c r="L100" t="s">
        <v>3</v>
      </c>
      <c r="M100" t="s">
        <v>3</v>
      </c>
      <c r="N100" t="s">
        <v>62</v>
      </c>
      <c r="O100" t="s">
        <v>63</v>
      </c>
      <c r="P100" t="s">
        <v>3</v>
      </c>
      <c r="Q100" t="s">
        <v>3</v>
      </c>
      <c r="R100" t="s">
        <v>3</v>
      </c>
      <c r="S100" t="s">
        <v>999</v>
      </c>
      <c r="T100" t="s">
        <v>1000</v>
      </c>
      <c r="U100" t="s">
        <v>1001</v>
      </c>
    </row>
    <row r="101" spans="1:21" x14ac:dyDescent="0.2">
      <c r="A101">
        <v>195</v>
      </c>
      <c r="B101">
        <v>1</v>
      </c>
      <c r="C101" t="s">
        <v>3</v>
      </c>
      <c r="D101" t="s">
        <v>62</v>
      </c>
      <c r="E101" t="s">
        <v>63</v>
      </c>
      <c r="F101" t="s">
        <v>63</v>
      </c>
      <c r="G101" t="s">
        <v>63</v>
      </c>
      <c r="H101" t="s">
        <v>3</v>
      </c>
      <c r="I101" t="s">
        <v>63</v>
      </c>
      <c r="J101" t="s">
        <v>63</v>
      </c>
      <c r="K101" t="s">
        <v>3</v>
      </c>
      <c r="L101" t="s">
        <v>3</v>
      </c>
      <c r="M101" t="s">
        <v>3</v>
      </c>
      <c r="N101" t="s">
        <v>62</v>
      </c>
      <c r="O101" t="s">
        <v>63</v>
      </c>
      <c r="P101" t="s">
        <v>3</v>
      </c>
      <c r="Q101" t="s">
        <v>3</v>
      </c>
      <c r="R101" t="s">
        <v>3</v>
      </c>
      <c r="S101" t="s">
        <v>999</v>
      </c>
      <c r="T101" t="s">
        <v>1000</v>
      </c>
      <c r="U101" t="s">
        <v>1001</v>
      </c>
    </row>
    <row r="102" spans="1:21" x14ac:dyDescent="0.2">
      <c r="A102">
        <v>196</v>
      </c>
      <c r="B102">
        <v>1</v>
      </c>
      <c r="C102" t="s">
        <v>3</v>
      </c>
      <c r="D102" t="s">
        <v>62</v>
      </c>
      <c r="E102" t="s">
        <v>63</v>
      </c>
      <c r="F102" t="s">
        <v>63</v>
      </c>
      <c r="G102" t="s">
        <v>63</v>
      </c>
      <c r="H102" t="s">
        <v>3</v>
      </c>
      <c r="I102" t="s">
        <v>63</v>
      </c>
      <c r="J102" t="s">
        <v>63</v>
      </c>
      <c r="K102" t="s">
        <v>3</v>
      </c>
      <c r="L102" t="s">
        <v>3</v>
      </c>
      <c r="M102" t="s">
        <v>3</v>
      </c>
      <c r="N102" t="s">
        <v>62</v>
      </c>
      <c r="O102" t="s">
        <v>63</v>
      </c>
      <c r="P102" t="s">
        <v>3</v>
      </c>
      <c r="Q102" t="s">
        <v>3</v>
      </c>
      <c r="R102" t="s">
        <v>3</v>
      </c>
      <c r="S102" t="s">
        <v>999</v>
      </c>
      <c r="T102" t="s">
        <v>1000</v>
      </c>
      <c r="U102" t="s">
        <v>1001</v>
      </c>
    </row>
    <row r="103" spans="1:21" x14ac:dyDescent="0.2">
      <c r="A103">
        <v>203</v>
      </c>
      <c r="B103">
        <v>1</v>
      </c>
      <c r="C103" t="s">
        <v>3</v>
      </c>
      <c r="D103" t="s">
        <v>62</v>
      </c>
      <c r="E103" t="s">
        <v>63</v>
      </c>
      <c r="F103" t="s">
        <v>63</v>
      </c>
      <c r="G103" t="s">
        <v>63</v>
      </c>
      <c r="H103" t="s">
        <v>3</v>
      </c>
      <c r="I103" t="s">
        <v>63</v>
      </c>
      <c r="J103" t="s">
        <v>63</v>
      </c>
      <c r="K103" t="s">
        <v>3</v>
      </c>
      <c r="L103" t="s">
        <v>3</v>
      </c>
      <c r="M103" t="s">
        <v>3</v>
      </c>
      <c r="N103" t="s">
        <v>62</v>
      </c>
      <c r="O103" t="s">
        <v>63</v>
      </c>
      <c r="P103" t="s">
        <v>3</v>
      </c>
      <c r="Q103" t="s">
        <v>3</v>
      </c>
      <c r="R103" t="s">
        <v>3</v>
      </c>
      <c r="S103" t="s">
        <v>999</v>
      </c>
      <c r="T103" t="s">
        <v>1000</v>
      </c>
      <c r="U103" t="s">
        <v>1001</v>
      </c>
    </row>
    <row r="104" spans="1:21" x14ac:dyDescent="0.2">
      <c r="A104">
        <v>204</v>
      </c>
      <c r="B104">
        <v>1</v>
      </c>
      <c r="C104" t="s">
        <v>3</v>
      </c>
      <c r="D104" t="s">
        <v>62</v>
      </c>
      <c r="E104" t="s">
        <v>63</v>
      </c>
      <c r="F104" t="s">
        <v>63</v>
      </c>
      <c r="G104" t="s">
        <v>63</v>
      </c>
      <c r="H104" t="s">
        <v>3</v>
      </c>
      <c r="I104" t="s">
        <v>63</v>
      </c>
      <c r="J104" t="s">
        <v>63</v>
      </c>
      <c r="K104" t="s">
        <v>3</v>
      </c>
      <c r="L104" t="s">
        <v>3</v>
      </c>
      <c r="M104" t="s">
        <v>3</v>
      </c>
      <c r="N104" t="s">
        <v>62</v>
      </c>
      <c r="O104" t="s">
        <v>63</v>
      </c>
      <c r="P104" t="s">
        <v>3</v>
      </c>
      <c r="Q104" t="s">
        <v>3</v>
      </c>
      <c r="R104" t="s">
        <v>3</v>
      </c>
      <c r="S104" t="s">
        <v>999</v>
      </c>
      <c r="T104" t="s">
        <v>1000</v>
      </c>
      <c r="U104" t="s">
        <v>1001</v>
      </c>
    </row>
    <row r="105" spans="1:21" x14ac:dyDescent="0.2">
      <c r="A105">
        <v>250</v>
      </c>
      <c r="B105">
        <v>1</v>
      </c>
      <c r="C105" t="s">
        <v>3</v>
      </c>
      <c r="D105" t="s">
        <v>62</v>
      </c>
      <c r="E105" t="s">
        <v>63</v>
      </c>
      <c r="F105" t="s">
        <v>63</v>
      </c>
      <c r="G105" t="s">
        <v>63</v>
      </c>
      <c r="H105" t="s">
        <v>3</v>
      </c>
      <c r="I105" t="s">
        <v>63</v>
      </c>
      <c r="J105" t="s">
        <v>63</v>
      </c>
      <c r="K105" t="s">
        <v>3</v>
      </c>
      <c r="L105" t="s">
        <v>3</v>
      </c>
      <c r="M105" t="s">
        <v>3</v>
      </c>
      <c r="N105" t="s">
        <v>62</v>
      </c>
      <c r="O105" t="s">
        <v>63</v>
      </c>
      <c r="P105" t="s">
        <v>3</v>
      </c>
      <c r="Q105" t="s">
        <v>3</v>
      </c>
      <c r="R105" t="s">
        <v>3</v>
      </c>
      <c r="S105" t="s">
        <v>999</v>
      </c>
      <c r="T105" t="s">
        <v>1000</v>
      </c>
      <c r="U105" t="s">
        <v>1001</v>
      </c>
    </row>
    <row r="106" spans="1:21" x14ac:dyDescent="0.2">
      <c r="A106">
        <v>251</v>
      </c>
      <c r="B106">
        <v>1</v>
      </c>
      <c r="C106" t="s">
        <v>3</v>
      </c>
      <c r="D106" t="s">
        <v>62</v>
      </c>
      <c r="E106" t="s">
        <v>63</v>
      </c>
      <c r="F106" t="s">
        <v>63</v>
      </c>
      <c r="G106" t="s">
        <v>63</v>
      </c>
      <c r="H106" t="s">
        <v>3</v>
      </c>
      <c r="I106" t="s">
        <v>63</v>
      </c>
      <c r="J106" t="s">
        <v>63</v>
      </c>
      <c r="K106" t="s">
        <v>3</v>
      </c>
      <c r="L106" t="s">
        <v>3</v>
      </c>
      <c r="M106" t="s">
        <v>3</v>
      </c>
      <c r="N106" t="s">
        <v>62</v>
      </c>
      <c r="O106" t="s">
        <v>63</v>
      </c>
      <c r="P106" t="s">
        <v>3</v>
      </c>
      <c r="Q106" t="s">
        <v>3</v>
      </c>
      <c r="R106" t="s">
        <v>3</v>
      </c>
      <c r="S106" t="s">
        <v>999</v>
      </c>
      <c r="T106" t="s">
        <v>1000</v>
      </c>
      <c r="U106" t="s">
        <v>1001</v>
      </c>
    </row>
    <row r="107" spans="1:21" x14ac:dyDescent="0.2">
      <c r="A107">
        <v>256</v>
      </c>
      <c r="B107">
        <v>1</v>
      </c>
      <c r="C107" t="s">
        <v>3</v>
      </c>
      <c r="D107" t="s">
        <v>62</v>
      </c>
      <c r="E107" t="s">
        <v>63</v>
      </c>
      <c r="F107" t="s">
        <v>63</v>
      </c>
      <c r="G107" t="s">
        <v>63</v>
      </c>
      <c r="H107" t="s">
        <v>3</v>
      </c>
      <c r="I107" t="s">
        <v>63</v>
      </c>
      <c r="J107" t="s">
        <v>63</v>
      </c>
      <c r="K107" t="s">
        <v>3</v>
      </c>
      <c r="L107" t="s">
        <v>3</v>
      </c>
      <c r="M107" t="s">
        <v>3</v>
      </c>
      <c r="N107" t="s">
        <v>62</v>
      </c>
      <c r="O107" t="s">
        <v>63</v>
      </c>
      <c r="P107" t="s">
        <v>3</v>
      </c>
      <c r="Q107" t="s">
        <v>3</v>
      </c>
      <c r="R107" t="s">
        <v>3</v>
      </c>
      <c r="S107" t="s">
        <v>999</v>
      </c>
      <c r="T107" t="s">
        <v>1000</v>
      </c>
      <c r="U107" t="s">
        <v>1001</v>
      </c>
    </row>
    <row r="108" spans="1:21" x14ac:dyDescent="0.2">
      <c r="A108">
        <v>257</v>
      </c>
      <c r="B108">
        <v>1</v>
      </c>
      <c r="C108" t="s">
        <v>3</v>
      </c>
      <c r="D108" t="s">
        <v>62</v>
      </c>
      <c r="E108" t="s">
        <v>63</v>
      </c>
      <c r="F108" t="s">
        <v>63</v>
      </c>
      <c r="G108" t="s">
        <v>63</v>
      </c>
      <c r="H108" t="s">
        <v>3</v>
      </c>
      <c r="I108" t="s">
        <v>63</v>
      </c>
      <c r="J108" t="s">
        <v>63</v>
      </c>
      <c r="K108" t="s">
        <v>3</v>
      </c>
      <c r="L108" t="s">
        <v>3</v>
      </c>
      <c r="M108" t="s">
        <v>3</v>
      </c>
      <c r="N108" t="s">
        <v>62</v>
      </c>
      <c r="O108" t="s">
        <v>63</v>
      </c>
      <c r="P108" t="s">
        <v>3</v>
      </c>
      <c r="Q108" t="s">
        <v>3</v>
      </c>
      <c r="R108" t="s">
        <v>3</v>
      </c>
      <c r="S108" t="s">
        <v>999</v>
      </c>
      <c r="T108" t="s">
        <v>1000</v>
      </c>
      <c r="U108" t="s">
        <v>1001</v>
      </c>
    </row>
    <row r="109" spans="1:21" x14ac:dyDescent="0.2">
      <c r="A109">
        <v>266</v>
      </c>
      <c r="B109">
        <v>1</v>
      </c>
      <c r="C109" t="s">
        <v>3</v>
      </c>
      <c r="D109" t="s">
        <v>62</v>
      </c>
      <c r="E109" t="s">
        <v>63</v>
      </c>
      <c r="F109" t="s">
        <v>63</v>
      </c>
      <c r="G109" t="s">
        <v>63</v>
      </c>
      <c r="H109" t="s">
        <v>3</v>
      </c>
      <c r="I109" t="s">
        <v>63</v>
      </c>
      <c r="J109" t="s">
        <v>63</v>
      </c>
      <c r="K109" t="s">
        <v>3</v>
      </c>
      <c r="L109" t="s">
        <v>3</v>
      </c>
      <c r="M109" t="s">
        <v>3</v>
      </c>
      <c r="N109" t="s">
        <v>62</v>
      </c>
      <c r="O109" t="s">
        <v>63</v>
      </c>
      <c r="P109" t="s">
        <v>3</v>
      </c>
      <c r="Q109" t="s">
        <v>3</v>
      </c>
      <c r="R109" t="s">
        <v>3</v>
      </c>
      <c r="S109" t="s">
        <v>999</v>
      </c>
      <c r="T109" t="s">
        <v>1000</v>
      </c>
      <c r="U109" t="s">
        <v>1001</v>
      </c>
    </row>
    <row r="110" spans="1:21" x14ac:dyDescent="0.2">
      <c r="A110">
        <v>267</v>
      </c>
      <c r="B110">
        <v>1</v>
      </c>
      <c r="C110" t="s">
        <v>3</v>
      </c>
      <c r="D110" t="s">
        <v>62</v>
      </c>
      <c r="E110" t="s">
        <v>63</v>
      </c>
      <c r="F110" t="s">
        <v>63</v>
      </c>
      <c r="G110" t="s">
        <v>63</v>
      </c>
      <c r="H110" t="s">
        <v>3</v>
      </c>
      <c r="I110" t="s">
        <v>63</v>
      </c>
      <c r="J110" t="s">
        <v>63</v>
      </c>
      <c r="K110" t="s">
        <v>3</v>
      </c>
      <c r="L110" t="s">
        <v>3</v>
      </c>
      <c r="M110" t="s">
        <v>3</v>
      </c>
      <c r="N110" t="s">
        <v>62</v>
      </c>
      <c r="O110" t="s">
        <v>63</v>
      </c>
      <c r="P110" t="s">
        <v>3</v>
      </c>
      <c r="Q110" t="s">
        <v>3</v>
      </c>
      <c r="R110" t="s">
        <v>3</v>
      </c>
      <c r="S110" t="s">
        <v>999</v>
      </c>
      <c r="T110" t="s">
        <v>1000</v>
      </c>
      <c r="U110" t="s">
        <v>1001</v>
      </c>
    </row>
    <row r="111" spans="1:21" x14ac:dyDescent="0.2">
      <c r="A111">
        <v>270</v>
      </c>
      <c r="B111">
        <v>1</v>
      </c>
      <c r="C111" t="s">
        <v>3</v>
      </c>
      <c r="D111" t="s">
        <v>62</v>
      </c>
      <c r="E111" t="s">
        <v>63</v>
      </c>
      <c r="F111" t="s">
        <v>63</v>
      </c>
      <c r="G111" t="s">
        <v>63</v>
      </c>
      <c r="H111" t="s">
        <v>3</v>
      </c>
      <c r="I111" t="s">
        <v>63</v>
      </c>
      <c r="J111" t="s">
        <v>63</v>
      </c>
      <c r="K111" t="s">
        <v>3</v>
      </c>
      <c r="L111" t="s">
        <v>3</v>
      </c>
      <c r="M111" t="s">
        <v>3</v>
      </c>
      <c r="N111" t="s">
        <v>62</v>
      </c>
      <c r="O111" t="s">
        <v>63</v>
      </c>
      <c r="P111" t="s">
        <v>3</v>
      </c>
      <c r="Q111" t="s">
        <v>3</v>
      </c>
      <c r="R111" t="s">
        <v>3</v>
      </c>
      <c r="S111" t="s">
        <v>999</v>
      </c>
      <c r="T111" t="s">
        <v>1000</v>
      </c>
      <c r="U111" t="s">
        <v>1001</v>
      </c>
    </row>
    <row r="112" spans="1:21" x14ac:dyDescent="0.2">
      <c r="A112">
        <v>271</v>
      </c>
      <c r="B112">
        <v>1</v>
      </c>
      <c r="C112" t="s">
        <v>3</v>
      </c>
      <c r="D112" t="s">
        <v>62</v>
      </c>
      <c r="E112" t="s">
        <v>63</v>
      </c>
      <c r="F112" t="s">
        <v>63</v>
      </c>
      <c r="G112" t="s">
        <v>63</v>
      </c>
      <c r="H112" t="s">
        <v>3</v>
      </c>
      <c r="I112" t="s">
        <v>63</v>
      </c>
      <c r="J112" t="s">
        <v>63</v>
      </c>
      <c r="K112" t="s">
        <v>3</v>
      </c>
      <c r="L112" t="s">
        <v>3</v>
      </c>
      <c r="M112" t="s">
        <v>3</v>
      </c>
      <c r="N112" t="s">
        <v>62</v>
      </c>
      <c r="O112" t="s">
        <v>63</v>
      </c>
      <c r="P112" t="s">
        <v>3</v>
      </c>
      <c r="Q112" t="s">
        <v>3</v>
      </c>
      <c r="R112" t="s">
        <v>3</v>
      </c>
      <c r="S112" t="s">
        <v>999</v>
      </c>
      <c r="T112" t="s">
        <v>1000</v>
      </c>
      <c r="U112" t="s">
        <v>1001</v>
      </c>
    </row>
    <row r="113" spans="1:21" x14ac:dyDescent="0.2">
      <c r="A113">
        <v>274</v>
      </c>
      <c r="B113">
        <v>1</v>
      </c>
      <c r="C113" t="s">
        <v>3</v>
      </c>
      <c r="D113" t="s">
        <v>62</v>
      </c>
      <c r="E113" t="s">
        <v>63</v>
      </c>
      <c r="F113" t="s">
        <v>63</v>
      </c>
      <c r="G113" t="s">
        <v>63</v>
      </c>
      <c r="H113" t="s">
        <v>3</v>
      </c>
      <c r="I113" t="s">
        <v>63</v>
      </c>
      <c r="J113" t="s">
        <v>63</v>
      </c>
      <c r="K113" t="s">
        <v>3</v>
      </c>
      <c r="L113" t="s">
        <v>3</v>
      </c>
      <c r="M113" t="s">
        <v>3</v>
      </c>
      <c r="N113" t="s">
        <v>62</v>
      </c>
      <c r="O113" t="s">
        <v>63</v>
      </c>
      <c r="P113" t="s">
        <v>3</v>
      </c>
      <c r="Q113" t="s">
        <v>3</v>
      </c>
      <c r="R113" t="s">
        <v>3</v>
      </c>
      <c r="S113" t="s">
        <v>999</v>
      </c>
      <c r="T113" t="s">
        <v>1000</v>
      </c>
      <c r="U113" t="s">
        <v>1001</v>
      </c>
    </row>
    <row r="114" spans="1:21" x14ac:dyDescent="0.2">
      <c r="A114">
        <v>275</v>
      </c>
      <c r="B114">
        <v>1</v>
      </c>
      <c r="C114" t="s">
        <v>3</v>
      </c>
      <c r="D114" t="s">
        <v>62</v>
      </c>
      <c r="E114" t="s">
        <v>63</v>
      </c>
      <c r="F114" t="s">
        <v>63</v>
      </c>
      <c r="G114" t="s">
        <v>63</v>
      </c>
      <c r="H114" t="s">
        <v>3</v>
      </c>
      <c r="I114" t="s">
        <v>63</v>
      </c>
      <c r="J114" t="s">
        <v>63</v>
      </c>
      <c r="K114" t="s">
        <v>3</v>
      </c>
      <c r="L114" t="s">
        <v>3</v>
      </c>
      <c r="M114" t="s">
        <v>3</v>
      </c>
      <c r="N114" t="s">
        <v>62</v>
      </c>
      <c r="O114" t="s">
        <v>63</v>
      </c>
      <c r="P114" t="s">
        <v>3</v>
      </c>
      <c r="Q114" t="s">
        <v>3</v>
      </c>
      <c r="R114" t="s">
        <v>3</v>
      </c>
      <c r="S114" t="s">
        <v>999</v>
      </c>
      <c r="T114" t="s">
        <v>1000</v>
      </c>
      <c r="U114" t="s">
        <v>1001</v>
      </c>
    </row>
    <row r="115" spans="1:21" x14ac:dyDescent="0.2">
      <c r="A115">
        <v>280</v>
      </c>
      <c r="B115">
        <v>1</v>
      </c>
      <c r="C115" t="s">
        <v>3</v>
      </c>
      <c r="D115" t="s">
        <v>62</v>
      </c>
      <c r="E115" t="s">
        <v>63</v>
      </c>
      <c r="F115" t="s">
        <v>63</v>
      </c>
      <c r="G115" t="s">
        <v>63</v>
      </c>
      <c r="H115" t="s">
        <v>3</v>
      </c>
      <c r="I115" t="s">
        <v>63</v>
      </c>
      <c r="J115" t="s">
        <v>63</v>
      </c>
      <c r="K115" t="s">
        <v>3</v>
      </c>
      <c r="L115" t="s">
        <v>3</v>
      </c>
      <c r="M115" t="s">
        <v>3</v>
      </c>
      <c r="N115" t="s">
        <v>62</v>
      </c>
      <c r="O115" t="s">
        <v>63</v>
      </c>
      <c r="P115" t="s">
        <v>3</v>
      </c>
      <c r="Q115" t="s">
        <v>3</v>
      </c>
      <c r="R115" t="s">
        <v>3</v>
      </c>
      <c r="S115" t="s">
        <v>999</v>
      </c>
      <c r="T115" t="s">
        <v>1000</v>
      </c>
      <c r="U115" t="s">
        <v>1001</v>
      </c>
    </row>
    <row r="116" spans="1:21" x14ac:dyDescent="0.2">
      <c r="A116">
        <v>281</v>
      </c>
      <c r="B116">
        <v>1</v>
      </c>
      <c r="C116" t="s">
        <v>3</v>
      </c>
      <c r="D116" t="s">
        <v>62</v>
      </c>
      <c r="E116" t="s">
        <v>63</v>
      </c>
      <c r="F116" t="s">
        <v>63</v>
      </c>
      <c r="G116" t="s">
        <v>63</v>
      </c>
      <c r="H116" t="s">
        <v>3</v>
      </c>
      <c r="I116" t="s">
        <v>63</v>
      </c>
      <c r="J116" t="s">
        <v>63</v>
      </c>
      <c r="K116" t="s">
        <v>3</v>
      </c>
      <c r="L116" t="s">
        <v>3</v>
      </c>
      <c r="M116" t="s">
        <v>3</v>
      </c>
      <c r="N116" t="s">
        <v>62</v>
      </c>
      <c r="O116" t="s">
        <v>63</v>
      </c>
      <c r="P116" t="s">
        <v>3</v>
      </c>
      <c r="Q116" t="s">
        <v>3</v>
      </c>
      <c r="R116" t="s">
        <v>3</v>
      </c>
      <c r="S116" t="s">
        <v>999</v>
      </c>
      <c r="T116" t="s">
        <v>1000</v>
      </c>
      <c r="U116" t="s">
        <v>1001</v>
      </c>
    </row>
    <row r="117" spans="1:21" x14ac:dyDescent="0.2">
      <c r="A117">
        <v>296</v>
      </c>
      <c r="B117">
        <v>1</v>
      </c>
      <c r="C117" t="s">
        <v>3</v>
      </c>
      <c r="D117" t="s">
        <v>62</v>
      </c>
      <c r="E117" t="s">
        <v>63</v>
      </c>
      <c r="F117" t="s">
        <v>63</v>
      </c>
      <c r="G117" t="s">
        <v>63</v>
      </c>
      <c r="H117" t="s">
        <v>3</v>
      </c>
      <c r="I117" t="s">
        <v>63</v>
      </c>
      <c r="J117" t="s">
        <v>63</v>
      </c>
      <c r="K117" t="s">
        <v>3</v>
      </c>
      <c r="L117" t="s">
        <v>3</v>
      </c>
      <c r="M117" t="s">
        <v>3</v>
      </c>
      <c r="N117" t="s">
        <v>62</v>
      </c>
      <c r="O117" t="s">
        <v>63</v>
      </c>
      <c r="P117" t="s">
        <v>3</v>
      </c>
      <c r="Q117" t="s">
        <v>3</v>
      </c>
      <c r="R117" t="s">
        <v>3</v>
      </c>
      <c r="S117" t="s">
        <v>999</v>
      </c>
      <c r="T117" t="s">
        <v>1000</v>
      </c>
      <c r="U117" t="s">
        <v>1001</v>
      </c>
    </row>
    <row r="118" spans="1:21" x14ac:dyDescent="0.2">
      <c r="A118">
        <v>297</v>
      </c>
      <c r="B118">
        <v>1</v>
      </c>
      <c r="C118" t="s">
        <v>3</v>
      </c>
      <c r="D118" t="s">
        <v>62</v>
      </c>
      <c r="E118" t="s">
        <v>63</v>
      </c>
      <c r="F118" t="s">
        <v>63</v>
      </c>
      <c r="G118" t="s">
        <v>63</v>
      </c>
      <c r="H118" t="s">
        <v>3</v>
      </c>
      <c r="I118" t="s">
        <v>63</v>
      </c>
      <c r="J118" t="s">
        <v>63</v>
      </c>
      <c r="K118" t="s">
        <v>3</v>
      </c>
      <c r="L118" t="s">
        <v>3</v>
      </c>
      <c r="M118" t="s">
        <v>3</v>
      </c>
      <c r="N118" t="s">
        <v>62</v>
      </c>
      <c r="O118" t="s">
        <v>63</v>
      </c>
      <c r="P118" t="s">
        <v>3</v>
      </c>
      <c r="Q118" t="s">
        <v>3</v>
      </c>
      <c r="R118" t="s">
        <v>3</v>
      </c>
      <c r="S118" t="s">
        <v>999</v>
      </c>
      <c r="T118" t="s">
        <v>1000</v>
      </c>
      <c r="U118" t="s">
        <v>1001</v>
      </c>
    </row>
    <row r="119" spans="1:21" x14ac:dyDescent="0.2">
      <c r="A119">
        <v>300</v>
      </c>
      <c r="B119">
        <v>1</v>
      </c>
      <c r="C119" t="s">
        <v>3</v>
      </c>
      <c r="D119" t="s">
        <v>62</v>
      </c>
      <c r="E119" t="s">
        <v>63</v>
      </c>
      <c r="F119" t="s">
        <v>63</v>
      </c>
      <c r="G119" t="s">
        <v>63</v>
      </c>
      <c r="H119" t="s">
        <v>3</v>
      </c>
      <c r="I119" t="s">
        <v>63</v>
      </c>
      <c r="J119" t="s">
        <v>63</v>
      </c>
      <c r="K119" t="s">
        <v>3</v>
      </c>
      <c r="L119" t="s">
        <v>3</v>
      </c>
      <c r="M119" t="s">
        <v>3</v>
      </c>
      <c r="N119" t="s">
        <v>62</v>
      </c>
      <c r="O119" t="s">
        <v>63</v>
      </c>
      <c r="P119" t="s">
        <v>3</v>
      </c>
      <c r="Q119" t="s">
        <v>3</v>
      </c>
      <c r="R119" t="s">
        <v>3</v>
      </c>
      <c r="S119" t="s">
        <v>999</v>
      </c>
      <c r="T119" t="s">
        <v>1000</v>
      </c>
      <c r="U119" t="s">
        <v>1001</v>
      </c>
    </row>
    <row r="120" spans="1:21" x14ac:dyDescent="0.2">
      <c r="A120">
        <v>301</v>
      </c>
      <c r="B120">
        <v>1</v>
      </c>
      <c r="C120" t="s">
        <v>3</v>
      </c>
      <c r="D120" t="s">
        <v>62</v>
      </c>
      <c r="E120" t="s">
        <v>63</v>
      </c>
      <c r="F120" t="s">
        <v>63</v>
      </c>
      <c r="G120" t="s">
        <v>63</v>
      </c>
      <c r="H120" t="s">
        <v>3</v>
      </c>
      <c r="I120" t="s">
        <v>63</v>
      </c>
      <c r="J120" t="s">
        <v>63</v>
      </c>
      <c r="K120" t="s">
        <v>3</v>
      </c>
      <c r="L120" t="s">
        <v>3</v>
      </c>
      <c r="M120" t="s">
        <v>3</v>
      </c>
      <c r="N120" t="s">
        <v>62</v>
      </c>
      <c r="O120" t="s">
        <v>63</v>
      </c>
      <c r="P120" t="s">
        <v>3</v>
      </c>
      <c r="Q120" t="s">
        <v>3</v>
      </c>
      <c r="R120" t="s">
        <v>3</v>
      </c>
      <c r="S120" t="s">
        <v>999</v>
      </c>
      <c r="T120" t="s">
        <v>1000</v>
      </c>
      <c r="U120" t="s">
        <v>1001</v>
      </c>
    </row>
    <row r="121" spans="1:21" x14ac:dyDescent="0.2">
      <c r="A121">
        <v>304</v>
      </c>
      <c r="B121">
        <v>1</v>
      </c>
      <c r="C121" t="s">
        <v>3</v>
      </c>
      <c r="D121" t="s">
        <v>62</v>
      </c>
      <c r="E121" t="s">
        <v>63</v>
      </c>
      <c r="F121" t="s">
        <v>63</v>
      </c>
      <c r="G121" t="s">
        <v>63</v>
      </c>
      <c r="H121" t="s">
        <v>3</v>
      </c>
      <c r="I121" t="s">
        <v>63</v>
      </c>
      <c r="J121" t="s">
        <v>63</v>
      </c>
      <c r="K121" t="s">
        <v>3</v>
      </c>
      <c r="L121" t="s">
        <v>3</v>
      </c>
      <c r="M121" t="s">
        <v>3</v>
      </c>
      <c r="N121" t="s">
        <v>62</v>
      </c>
      <c r="O121" t="s">
        <v>63</v>
      </c>
      <c r="P121" t="s">
        <v>3</v>
      </c>
      <c r="Q121" t="s">
        <v>3</v>
      </c>
      <c r="R121" t="s">
        <v>3</v>
      </c>
      <c r="S121" t="s">
        <v>999</v>
      </c>
      <c r="T121" t="s">
        <v>1000</v>
      </c>
      <c r="U121" t="s">
        <v>1001</v>
      </c>
    </row>
    <row r="122" spans="1:21" x14ac:dyDescent="0.2">
      <c r="A122">
        <v>305</v>
      </c>
      <c r="B122">
        <v>1</v>
      </c>
      <c r="C122" t="s">
        <v>3</v>
      </c>
      <c r="D122" t="s">
        <v>62</v>
      </c>
      <c r="E122" t="s">
        <v>63</v>
      </c>
      <c r="F122" t="s">
        <v>63</v>
      </c>
      <c r="G122" t="s">
        <v>63</v>
      </c>
      <c r="H122" t="s">
        <v>3</v>
      </c>
      <c r="I122" t="s">
        <v>63</v>
      </c>
      <c r="J122" t="s">
        <v>63</v>
      </c>
      <c r="K122" t="s">
        <v>3</v>
      </c>
      <c r="L122" t="s">
        <v>3</v>
      </c>
      <c r="M122" t="s">
        <v>3</v>
      </c>
      <c r="N122" t="s">
        <v>62</v>
      </c>
      <c r="O122" t="s">
        <v>63</v>
      </c>
      <c r="P122" t="s">
        <v>3</v>
      </c>
      <c r="Q122" t="s">
        <v>3</v>
      </c>
      <c r="R122" t="s">
        <v>3</v>
      </c>
      <c r="S122" t="s">
        <v>999</v>
      </c>
      <c r="T122" t="s">
        <v>1000</v>
      </c>
      <c r="U122" t="s">
        <v>1001</v>
      </c>
    </row>
    <row r="123" spans="1:21" x14ac:dyDescent="0.2">
      <c r="A123">
        <v>343</v>
      </c>
      <c r="B123">
        <v>1</v>
      </c>
      <c r="C123" t="s">
        <v>3</v>
      </c>
      <c r="D123" t="s">
        <v>62</v>
      </c>
      <c r="E123" t="s">
        <v>63</v>
      </c>
      <c r="F123" t="s">
        <v>63</v>
      </c>
      <c r="G123" t="s">
        <v>63</v>
      </c>
      <c r="H123" t="s">
        <v>3</v>
      </c>
      <c r="I123" t="s">
        <v>63</v>
      </c>
      <c r="J123" t="s">
        <v>63</v>
      </c>
      <c r="K123" t="s">
        <v>3</v>
      </c>
      <c r="L123" t="s">
        <v>3</v>
      </c>
      <c r="M123" t="s">
        <v>3</v>
      </c>
      <c r="N123" t="s">
        <v>62</v>
      </c>
      <c r="O123" t="s">
        <v>63</v>
      </c>
      <c r="P123" t="s">
        <v>3</v>
      </c>
      <c r="Q123" t="s">
        <v>3</v>
      </c>
      <c r="R123" t="s">
        <v>3</v>
      </c>
      <c r="S123" t="s">
        <v>999</v>
      </c>
      <c r="T123" t="s">
        <v>1000</v>
      </c>
      <c r="U123" t="s">
        <v>1001</v>
      </c>
    </row>
    <row r="124" spans="1:21" x14ac:dyDescent="0.2">
      <c r="A124">
        <v>344</v>
      </c>
      <c r="B124">
        <v>1</v>
      </c>
      <c r="C124" t="s">
        <v>3</v>
      </c>
      <c r="D124" t="s">
        <v>62</v>
      </c>
      <c r="E124" t="s">
        <v>63</v>
      </c>
      <c r="F124" t="s">
        <v>63</v>
      </c>
      <c r="G124" t="s">
        <v>63</v>
      </c>
      <c r="H124" t="s">
        <v>3</v>
      </c>
      <c r="I124" t="s">
        <v>63</v>
      </c>
      <c r="J124" t="s">
        <v>63</v>
      </c>
      <c r="K124" t="s">
        <v>3</v>
      </c>
      <c r="L124" t="s">
        <v>3</v>
      </c>
      <c r="M124" t="s">
        <v>3</v>
      </c>
      <c r="N124" t="s">
        <v>62</v>
      </c>
      <c r="O124" t="s">
        <v>63</v>
      </c>
      <c r="P124" t="s">
        <v>3</v>
      </c>
      <c r="Q124" t="s">
        <v>3</v>
      </c>
      <c r="R124" t="s">
        <v>3</v>
      </c>
      <c r="S124" t="s">
        <v>999</v>
      </c>
      <c r="T124" t="s">
        <v>1000</v>
      </c>
      <c r="U124" t="s">
        <v>1001</v>
      </c>
    </row>
    <row r="125" spans="1:21" x14ac:dyDescent="0.2">
      <c r="A125">
        <v>359</v>
      </c>
      <c r="B125">
        <v>1</v>
      </c>
      <c r="C125" t="s">
        <v>3</v>
      </c>
      <c r="D125" t="s">
        <v>62</v>
      </c>
      <c r="E125" t="s">
        <v>63</v>
      </c>
      <c r="F125" t="s">
        <v>63</v>
      </c>
      <c r="G125" t="s">
        <v>63</v>
      </c>
      <c r="H125" t="s">
        <v>3</v>
      </c>
      <c r="I125" t="s">
        <v>63</v>
      </c>
      <c r="J125" t="s">
        <v>63</v>
      </c>
      <c r="K125" t="s">
        <v>3</v>
      </c>
      <c r="L125" t="s">
        <v>3</v>
      </c>
      <c r="M125" t="s">
        <v>3</v>
      </c>
      <c r="N125" t="s">
        <v>62</v>
      </c>
      <c r="O125" t="s">
        <v>63</v>
      </c>
      <c r="P125" t="s">
        <v>3</v>
      </c>
      <c r="Q125" t="s">
        <v>3</v>
      </c>
      <c r="R125" t="s">
        <v>3</v>
      </c>
      <c r="S125" t="s">
        <v>999</v>
      </c>
      <c r="T125" t="s">
        <v>1000</v>
      </c>
      <c r="U125" t="s">
        <v>1001</v>
      </c>
    </row>
    <row r="126" spans="1:21" x14ac:dyDescent="0.2">
      <c r="A126">
        <v>360</v>
      </c>
      <c r="B126">
        <v>1</v>
      </c>
      <c r="C126" t="s">
        <v>3</v>
      </c>
      <c r="D126" t="s">
        <v>62</v>
      </c>
      <c r="E126" t="s">
        <v>63</v>
      </c>
      <c r="F126" t="s">
        <v>63</v>
      </c>
      <c r="G126" t="s">
        <v>63</v>
      </c>
      <c r="H126" t="s">
        <v>3</v>
      </c>
      <c r="I126" t="s">
        <v>63</v>
      </c>
      <c r="J126" t="s">
        <v>63</v>
      </c>
      <c r="K126" t="s">
        <v>3</v>
      </c>
      <c r="L126" t="s">
        <v>3</v>
      </c>
      <c r="M126" t="s">
        <v>3</v>
      </c>
      <c r="N126" t="s">
        <v>62</v>
      </c>
      <c r="O126" t="s">
        <v>63</v>
      </c>
      <c r="P126" t="s">
        <v>3</v>
      </c>
      <c r="Q126" t="s">
        <v>3</v>
      </c>
      <c r="R126" t="s">
        <v>3</v>
      </c>
      <c r="S126" t="s">
        <v>999</v>
      </c>
      <c r="T126" t="s">
        <v>1000</v>
      </c>
      <c r="U126" t="s">
        <v>1001</v>
      </c>
    </row>
    <row r="127" spans="1:21" x14ac:dyDescent="0.2">
      <c r="A127">
        <v>363</v>
      </c>
      <c r="B127">
        <v>1</v>
      </c>
      <c r="C127" t="s">
        <v>3</v>
      </c>
      <c r="D127" t="s">
        <v>62</v>
      </c>
      <c r="E127" t="s">
        <v>63</v>
      </c>
      <c r="F127" t="s">
        <v>63</v>
      </c>
      <c r="G127" t="s">
        <v>63</v>
      </c>
      <c r="H127" t="s">
        <v>3</v>
      </c>
      <c r="I127" t="s">
        <v>63</v>
      </c>
      <c r="J127" t="s">
        <v>63</v>
      </c>
      <c r="K127" t="s">
        <v>3</v>
      </c>
      <c r="L127" t="s">
        <v>3</v>
      </c>
      <c r="M127" t="s">
        <v>3</v>
      </c>
      <c r="N127" t="s">
        <v>62</v>
      </c>
      <c r="O127" t="s">
        <v>63</v>
      </c>
      <c r="P127" t="s">
        <v>3</v>
      </c>
      <c r="Q127" t="s">
        <v>3</v>
      </c>
      <c r="R127" t="s">
        <v>3</v>
      </c>
      <c r="S127" t="s">
        <v>999</v>
      </c>
      <c r="T127" t="s">
        <v>1000</v>
      </c>
      <c r="U127" t="s">
        <v>1001</v>
      </c>
    </row>
    <row r="128" spans="1:21" x14ac:dyDescent="0.2">
      <c r="A128">
        <v>364</v>
      </c>
      <c r="B128">
        <v>1</v>
      </c>
      <c r="C128" t="s">
        <v>3</v>
      </c>
      <c r="D128" t="s">
        <v>62</v>
      </c>
      <c r="E128" t="s">
        <v>63</v>
      </c>
      <c r="F128" t="s">
        <v>63</v>
      </c>
      <c r="G128" t="s">
        <v>63</v>
      </c>
      <c r="H128" t="s">
        <v>3</v>
      </c>
      <c r="I128" t="s">
        <v>63</v>
      </c>
      <c r="J128" t="s">
        <v>63</v>
      </c>
      <c r="K128" t="s">
        <v>3</v>
      </c>
      <c r="L128" t="s">
        <v>3</v>
      </c>
      <c r="M128" t="s">
        <v>3</v>
      </c>
      <c r="N128" t="s">
        <v>62</v>
      </c>
      <c r="O128" t="s">
        <v>63</v>
      </c>
      <c r="P128" t="s">
        <v>3</v>
      </c>
      <c r="Q128" t="s">
        <v>3</v>
      </c>
      <c r="R128" t="s">
        <v>3</v>
      </c>
      <c r="S128" t="s">
        <v>999</v>
      </c>
      <c r="T128" t="s">
        <v>1000</v>
      </c>
      <c r="U128" t="s">
        <v>1001</v>
      </c>
    </row>
    <row r="129" spans="1:21" x14ac:dyDescent="0.2">
      <c r="A129">
        <v>367</v>
      </c>
      <c r="B129">
        <v>1</v>
      </c>
      <c r="C129" t="s">
        <v>3</v>
      </c>
      <c r="D129" t="s">
        <v>62</v>
      </c>
      <c r="E129" t="s">
        <v>63</v>
      </c>
      <c r="F129" t="s">
        <v>63</v>
      </c>
      <c r="G129" t="s">
        <v>63</v>
      </c>
      <c r="H129" t="s">
        <v>3</v>
      </c>
      <c r="I129" t="s">
        <v>63</v>
      </c>
      <c r="J129" t="s">
        <v>63</v>
      </c>
      <c r="K129" t="s">
        <v>3</v>
      </c>
      <c r="L129" t="s">
        <v>3</v>
      </c>
      <c r="M129" t="s">
        <v>3</v>
      </c>
      <c r="N129" t="s">
        <v>62</v>
      </c>
      <c r="O129" t="s">
        <v>63</v>
      </c>
      <c r="P129" t="s">
        <v>3</v>
      </c>
      <c r="Q129" t="s">
        <v>3</v>
      </c>
      <c r="R129" t="s">
        <v>3</v>
      </c>
      <c r="S129" t="s">
        <v>999</v>
      </c>
      <c r="T129" t="s">
        <v>1000</v>
      </c>
      <c r="U129" t="s">
        <v>1001</v>
      </c>
    </row>
    <row r="130" spans="1:21" x14ac:dyDescent="0.2">
      <c r="A130">
        <v>368</v>
      </c>
      <c r="B130">
        <v>1</v>
      </c>
      <c r="C130" t="s">
        <v>3</v>
      </c>
      <c r="D130" t="s">
        <v>62</v>
      </c>
      <c r="E130" t="s">
        <v>63</v>
      </c>
      <c r="F130" t="s">
        <v>63</v>
      </c>
      <c r="G130" t="s">
        <v>63</v>
      </c>
      <c r="H130" t="s">
        <v>3</v>
      </c>
      <c r="I130" t="s">
        <v>63</v>
      </c>
      <c r="J130" t="s">
        <v>63</v>
      </c>
      <c r="K130" t="s">
        <v>3</v>
      </c>
      <c r="L130" t="s">
        <v>3</v>
      </c>
      <c r="M130" t="s">
        <v>3</v>
      </c>
      <c r="N130" t="s">
        <v>62</v>
      </c>
      <c r="O130" t="s">
        <v>63</v>
      </c>
      <c r="P130" t="s">
        <v>3</v>
      </c>
      <c r="Q130" t="s">
        <v>3</v>
      </c>
      <c r="R130" t="s">
        <v>3</v>
      </c>
      <c r="S130" t="s">
        <v>999</v>
      </c>
      <c r="T130" t="s">
        <v>1000</v>
      </c>
      <c r="U130" t="s">
        <v>1001</v>
      </c>
    </row>
    <row r="131" spans="1:21" x14ac:dyDescent="0.2">
      <c r="A131">
        <v>371</v>
      </c>
      <c r="B131">
        <v>1</v>
      </c>
      <c r="C131" t="s">
        <v>3</v>
      </c>
      <c r="D131" t="s">
        <v>62</v>
      </c>
      <c r="E131" t="s">
        <v>63</v>
      </c>
      <c r="F131" t="s">
        <v>63</v>
      </c>
      <c r="G131" t="s">
        <v>63</v>
      </c>
      <c r="H131" t="s">
        <v>3</v>
      </c>
      <c r="I131" t="s">
        <v>63</v>
      </c>
      <c r="J131" t="s">
        <v>63</v>
      </c>
      <c r="K131" t="s">
        <v>3</v>
      </c>
      <c r="L131" t="s">
        <v>3</v>
      </c>
      <c r="M131" t="s">
        <v>3</v>
      </c>
      <c r="N131" t="s">
        <v>62</v>
      </c>
      <c r="O131" t="s">
        <v>63</v>
      </c>
      <c r="P131" t="s">
        <v>3</v>
      </c>
      <c r="Q131" t="s">
        <v>3</v>
      </c>
      <c r="R131" t="s">
        <v>3</v>
      </c>
      <c r="S131" t="s">
        <v>999</v>
      </c>
      <c r="T131" t="s">
        <v>1000</v>
      </c>
      <c r="U131" t="s">
        <v>1001</v>
      </c>
    </row>
    <row r="132" spans="1:21" x14ac:dyDescent="0.2">
      <c r="A132">
        <v>372</v>
      </c>
      <c r="B132">
        <v>1</v>
      </c>
      <c r="C132" t="s">
        <v>3</v>
      </c>
      <c r="D132" t="s">
        <v>62</v>
      </c>
      <c r="E132" t="s">
        <v>63</v>
      </c>
      <c r="F132" t="s">
        <v>63</v>
      </c>
      <c r="G132" t="s">
        <v>63</v>
      </c>
      <c r="H132" t="s">
        <v>3</v>
      </c>
      <c r="I132" t="s">
        <v>63</v>
      </c>
      <c r="J132" t="s">
        <v>63</v>
      </c>
      <c r="K132" t="s">
        <v>3</v>
      </c>
      <c r="L132" t="s">
        <v>3</v>
      </c>
      <c r="M132" t="s">
        <v>3</v>
      </c>
      <c r="N132" t="s">
        <v>62</v>
      </c>
      <c r="O132" t="s">
        <v>63</v>
      </c>
      <c r="P132" t="s">
        <v>3</v>
      </c>
      <c r="Q132" t="s">
        <v>3</v>
      </c>
      <c r="R132" t="s">
        <v>3</v>
      </c>
      <c r="S132" t="s">
        <v>999</v>
      </c>
      <c r="T132" t="s">
        <v>1000</v>
      </c>
      <c r="U132" t="s">
        <v>1001</v>
      </c>
    </row>
    <row r="133" spans="1:21" x14ac:dyDescent="0.2">
      <c r="A133">
        <v>412</v>
      </c>
      <c r="B133">
        <v>1</v>
      </c>
      <c r="C133" t="s">
        <v>3</v>
      </c>
      <c r="D133" t="s">
        <v>62</v>
      </c>
      <c r="E133" t="s">
        <v>63</v>
      </c>
      <c r="F133" t="s">
        <v>63</v>
      </c>
      <c r="G133" t="s">
        <v>63</v>
      </c>
      <c r="H133" t="s">
        <v>3</v>
      </c>
      <c r="I133" t="s">
        <v>63</v>
      </c>
      <c r="J133" t="s">
        <v>63</v>
      </c>
      <c r="K133" t="s">
        <v>3</v>
      </c>
      <c r="L133" t="s">
        <v>3</v>
      </c>
      <c r="M133" t="s">
        <v>3</v>
      </c>
      <c r="N133" t="s">
        <v>62</v>
      </c>
      <c r="O133" t="s">
        <v>63</v>
      </c>
      <c r="P133" t="s">
        <v>3</v>
      </c>
      <c r="Q133" t="s">
        <v>3</v>
      </c>
      <c r="R133" t="s">
        <v>3</v>
      </c>
      <c r="S133" t="s">
        <v>999</v>
      </c>
      <c r="T133" t="s">
        <v>1000</v>
      </c>
      <c r="U133" t="s">
        <v>1001</v>
      </c>
    </row>
    <row r="134" spans="1:21" x14ac:dyDescent="0.2">
      <c r="A134">
        <v>413</v>
      </c>
      <c r="B134">
        <v>1</v>
      </c>
      <c r="C134" t="s">
        <v>3</v>
      </c>
      <c r="D134" t="s">
        <v>62</v>
      </c>
      <c r="E134" t="s">
        <v>63</v>
      </c>
      <c r="F134" t="s">
        <v>63</v>
      </c>
      <c r="G134" t="s">
        <v>63</v>
      </c>
      <c r="H134" t="s">
        <v>3</v>
      </c>
      <c r="I134" t="s">
        <v>63</v>
      </c>
      <c r="J134" t="s">
        <v>63</v>
      </c>
      <c r="K134" t="s">
        <v>3</v>
      </c>
      <c r="L134" t="s">
        <v>3</v>
      </c>
      <c r="M134" t="s">
        <v>3</v>
      </c>
      <c r="N134" t="s">
        <v>62</v>
      </c>
      <c r="O134" t="s">
        <v>63</v>
      </c>
      <c r="P134" t="s">
        <v>3</v>
      </c>
      <c r="Q134" t="s">
        <v>3</v>
      </c>
      <c r="R134" t="s">
        <v>3</v>
      </c>
      <c r="S134" t="s">
        <v>999</v>
      </c>
      <c r="T134" t="s">
        <v>1000</v>
      </c>
      <c r="U134" t="s">
        <v>1001</v>
      </c>
    </row>
    <row r="135" spans="1:21" x14ac:dyDescent="0.2">
      <c r="A135">
        <v>426</v>
      </c>
      <c r="B135">
        <v>1</v>
      </c>
      <c r="C135" t="s">
        <v>3</v>
      </c>
      <c r="D135" t="s">
        <v>62</v>
      </c>
      <c r="E135" t="s">
        <v>63</v>
      </c>
      <c r="F135" t="s">
        <v>63</v>
      </c>
      <c r="G135" t="s">
        <v>63</v>
      </c>
      <c r="H135" t="s">
        <v>3</v>
      </c>
      <c r="I135" t="s">
        <v>63</v>
      </c>
      <c r="J135" t="s">
        <v>63</v>
      </c>
      <c r="K135" t="s">
        <v>3</v>
      </c>
      <c r="L135" t="s">
        <v>3</v>
      </c>
      <c r="M135" t="s">
        <v>3</v>
      </c>
      <c r="N135" t="s">
        <v>62</v>
      </c>
      <c r="O135" t="s">
        <v>63</v>
      </c>
      <c r="P135" t="s">
        <v>3</v>
      </c>
      <c r="Q135" t="s">
        <v>3</v>
      </c>
      <c r="R135" t="s">
        <v>3</v>
      </c>
      <c r="S135" t="s">
        <v>999</v>
      </c>
      <c r="T135" t="s">
        <v>1000</v>
      </c>
      <c r="U135" t="s">
        <v>1001</v>
      </c>
    </row>
    <row r="136" spans="1:21" x14ac:dyDescent="0.2">
      <c r="A136">
        <v>427</v>
      </c>
      <c r="B136">
        <v>1</v>
      </c>
      <c r="C136" t="s">
        <v>3</v>
      </c>
      <c r="D136" t="s">
        <v>62</v>
      </c>
      <c r="E136" t="s">
        <v>63</v>
      </c>
      <c r="F136" t="s">
        <v>63</v>
      </c>
      <c r="G136" t="s">
        <v>63</v>
      </c>
      <c r="H136" t="s">
        <v>3</v>
      </c>
      <c r="I136" t="s">
        <v>63</v>
      </c>
      <c r="J136" t="s">
        <v>63</v>
      </c>
      <c r="K136" t="s">
        <v>3</v>
      </c>
      <c r="L136" t="s">
        <v>3</v>
      </c>
      <c r="M136" t="s">
        <v>3</v>
      </c>
      <c r="N136" t="s">
        <v>62</v>
      </c>
      <c r="O136" t="s">
        <v>63</v>
      </c>
      <c r="P136" t="s">
        <v>3</v>
      </c>
      <c r="Q136" t="s">
        <v>3</v>
      </c>
      <c r="R136" t="s">
        <v>3</v>
      </c>
      <c r="S136" t="s">
        <v>999</v>
      </c>
      <c r="T136" t="s">
        <v>1000</v>
      </c>
      <c r="U136" t="s">
        <v>1001</v>
      </c>
    </row>
    <row r="137" spans="1:21" x14ac:dyDescent="0.2">
      <c r="A137">
        <v>432</v>
      </c>
      <c r="B137">
        <v>1</v>
      </c>
      <c r="C137" t="s">
        <v>3</v>
      </c>
      <c r="D137" t="s">
        <v>62</v>
      </c>
      <c r="E137" t="s">
        <v>63</v>
      </c>
      <c r="F137" t="s">
        <v>63</v>
      </c>
      <c r="G137" t="s">
        <v>63</v>
      </c>
      <c r="H137" t="s">
        <v>3</v>
      </c>
      <c r="I137" t="s">
        <v>63</v>
      </c>
      <c r="J137" t="s">
        <v>63</v>
      </c>
      <c r="K137" t="s">
        <v>3</v>
      </c>
      <c r="L137" t="s">
        <v>3</v>
      </c>
      <c r="M137" t="s">
        <v>3</v>
      </c>
      <c r="N137" t="s">
        <v>62</v>
      </c>
      <c r="O137" t="s">
        <v>63</v>
      </c>
      <c r="P137" t="s">
        <v>3</v>
      </c>
      <c r="Q137" t="s">
        <v>3</v>
      </c>
      <c r="R137" t="s">
        <v>3</v>
      </c>
      <c r="S137" t="s">
        <v>999</v>
      </c>
      <c r="T137" t="s">
        <v>1000</v>
      </c>
      <c r="U137" t="s">
        <v>1001</v>
      </c>
    </row>
    <row r="138" spans="1:21" x14ac:dyDescent="0.2">
      <c r="A138">
        <v>433</v>
      </c>
      <c r="B138">
        <v>1</v>
      </c>
      <c r="C138" t="s">
        <v>3</v>
      </c>
      <c r="D138" t="s">
        <v>62</v>
      </c>
      <c r="E138" t="s">
        <v>63</v>
      </c>
      <c r="F138" t="s">
        <v>63</v>
      </c>
      <c r="G138" t="s">
        <v>63</v>
      </c>
      <c r="H138" t="s">
        <v>3</v>
      </c>
      <c r="I138" t="s">
        <v>63</v>
      </c>
      <c r="J138" t="s">
        <v>63</v>
      </c>
      <c r="K138" t="s">
        <v>3</v>
      </c>
      <c r="L138" t="s">
        <v>3</v>
      </c>
      <c r="M138" t="s">
        <v>3</v>
      </c>
      <c r="N138" t="s">
        <v>62</v>
      </c>
      <c r="O138" t="s">
        <v>63</v>
      </c>
      <c r="P138" t="s">
        <v>3</v>
      </c>
      <c r="Q138" t="s">
        <v>3</v>
      </c>
      <c r="R138" t="s">
        <v>3</v>
      </c>
      <c r="S138" t="s">
        <v>999</v>
      </c>
      <c r="T138" t="s">
        <v>1000</v>
      </c>
      <c r="U138" t="s">
        <v>1001</v>
      </c>
    </row>
    <row r="139" spans="1:21" x14ac:dyDescent="0.2">
      <c r="A139">
        <v>446</v>
      </c>
      <c r="B139">
        <v>1</v>
      </c>
      <c r="C139" t="s">
        <v>3</v>
      </c>
      <c r="D139" t="s">
        <v>62</v>
      </c>
      <c r="E139" t="s">
        <v>63</v>
      </c>
      <c r="F139" t="s">
        <v>63</v>
      </c>
      <c r="G139" t="s">
        <v>63</v>
      </c>
      <c r="H139" t="s">
        <v>3</v>
      </c>
      <c r="I139" t="s">
        <v>63</v>
      </c>
      <c r="J139" t="s">
        <v>63</v>
      </c>
      <c r="K139" t="s">
        <v>3</v>
      </c>
      <c r="L139" t="s">
        <v>3</v>
      </c>
      <c r="M139" t="s">
        <v>3</v>
      </c>
      <c r="N139" t="s">
        <v>62</v>
      </c>
      <c r="O139" t="s">
        <v>63</v>
      </c>
      <c r="P139" t="s">
        <v>3</v>
      </c>
      <c r="Q139" t="s">
        <v>3</v>
      </c>
      <c r="R139" t="s">
        <v>3</v>
      </c>
      <c r="S139" t="s">
        <v>999</v>
      </c>
      <c r="T139" t="s">
        <v>1000</v>
      </c>
      <c r="U139" t="s">
        <v>1001</v>
      </c>
    </row>
    <row r="140" spans="1:21" x14ac:dyDescent="0.2">
      <c r="A140">
        <v>447</v>
      </c>
      <c r="B140">
        <v>1</v>
      </c>
      <c r="C140" t="s">
        <v>3</v>
      </c>
      <c r="D140" t="s">
        <v>62</v>
      </c>
      <c r="E140" t="s">
        <v>63</v>
      </c>
      <c r="F140" t="s">
        <v>63</v>
      </c>
      <c r="G140" t="s">
        <v>63</v>
      </c>
      <c r="H140" t="s">
        <v>3</v>
      </c>
      <c r="I140" t="s">
        <v>63</v>
      </c>
      <c r="J140" t="s">
        <v>63</v>
      </c>
      <c r="K140" t="s">
        <v>3</v>
      </c>
      <c r="L140" t="s">
        <v>3</v>
      </c>
      <c r="M140" t="s">
        <v>3</v>
      </c>
      <c r="N140" t="s">
        <v>62</v>
      </c>
      <c r="O140" t="s">
        <v>63</v>
      </c>
      <c r="P140" t="s">
        <v>3</v>
      </c>
      <c r="Q140" t="s">
        <v>3</v>
      </c>
      <c r="R140" t="s">
        <v>3</v>
      </c>
      <c r="S140" t="s">
        <v>999</v>
      </c>
      <c r="T140" t="s">
        <v>1000</v>
      </c>
      <c r="U140" t="s">
        <v>1001</v>
      </c>
    </row>
    <row r="141" spans="1:21" x14ac:dyDescent="0.2">
      <c r="A141">
        <v>458</v>
      </c>
      <c r="B141">
        <v>1</v>
      </c>
      <c r="C141" t="s">
        <v>3</v>
      </c>
      <c r="D141" t="s">
        <v>62</v>
      </c>
      <c r="E141" t="s">
        <v>63</v>
      </c>
      <c r="F141" t="s">
        <v>63</v>
      </c>
      <c r="G141" t="s">
        <v>63</v>
      </c>
      <c r="H141" t="s">
        <v>3</v>
      </c>
      <c r="I141" t="s">
        <v>63</v>
      </c>
      <c r="J141" t="s">
        <v>63</v>
      </c>
      <c r="K141" t="s">
        <v>3</v>
      </c>
      <c r="L141" t="s">
        <v>3</v>
      </c>
      <c r="M141" t="s">
        <v>3</v>
      </c>
      <c r="N141" t="s">
        <v>62</v>
      </c>
      <c r="O141" t="s">
        <v>63</v>
      </c>
      <c r="P141" t="s">
        <v>3</v>
      </c>
      <c r="Q141" t="s">
        <v>3</v>
      </c>
      <c r="R141" t="s">
        <v>3</v>
      </c>
      <c r="S141" t="s">
        <v>999</v>
      </c>
      <c r="T141" t="s">
        <v>1000</v>
      </c>
      <c r="U141" t="s">
        <v>1001</v>
      </c>
    </row>
    <row r="142" spans="1:21" x14ac:dyDescent="0.2">
      <c r="A142">
        <v>459</v>
      </c>
      <c r="B142">
        <v>1</v>
      </c>
      <c r="C142" t="s">
        <v>3</v>
      </c>
      <c r="D142" t="s">
        <v>62</v>
      </c>
      <c r="E142" t="s">
        <v>63</v>
      </c>
      <c r="F142" t="s">
        <v>63</v>
      </c>
      <c r="G142" t="s">
        <v>63</v>
      </c>
      <c r="H142" t="s">
        <v>3</v>
      </c>
      <c r="I142" t="s">
        <v>63</v>
      </c>
      <c r="J142" t="s">
        <v>63</v>
      </c>
      <c r="K142" t="s">
        <v>3</v>
      </c>
      <c r="L142" t="s">
        <v>3</v>
      </c>
      <c r="M142" t="s">
        <v>3</v>
      </c>
      <c r="N142" t="s">
        <v>62</v>
      </c>
      <c r="O142" t="s">
        <v>63</v>
      </c>
      <c r="P142" t="s">
        <v>3</v>
      </c>
      <c r="Q142" t="s">
        <v>3</v>
      </c>
      <c r="R142" t="s">
        <v>3</v>
      </c>
      <c r="S142" t="s">
        <v>999</v>
      </c>
      <c r="T142" t="s">
        <v>1000</v>
      </c>
      <c r="U142" t="s">
        <v>1001</v>
      </c>
    </row>
    <row r="143" spans="1:21" x14ac:dyDescent="0.2">
      <c r="A143">
        <v>466</v>
      </c>
      <c r="B143">
        <v>1</v>
      </c>
      <c r="C143" t="s">
        <v>3</v>
      </c>
      <c r="D143" t="s">
        <v>62</v>
      </c>
      <c r="E143" t="s">
        <v>63</v>
      </c>
      <c r="F143" t="s">
        <v>63</v>
      </c>
      <c r="G143" t="s">
        <v>63</v>
      </c>
      <c r="H143" t="s">
        <v>3</v>
      </c>
      <c r="I143" t="s">
        <v>63</v>
      </c>
      <c r="J143" t="s">
        <v>63</v>
      </c>
      <c r="K143" t="s">
        <v>3</v>
      </c>
      <c r="L143" t="s">
        <v>3</v>
      </c>
      <c r="M143" t="s">
        <v>3</v>
      </c>
      <c r="N143" t="s">
        <v>62</v>
      </c>
      <c r="O143" t="s">
        <v>63</v>
      </c>
      <c r="P143" t="s">
        <v>3</v>
      </c>
      <c r="Q143" t="s">
        <v>3</v>
      </c>
      <c r="R143" t="s">
        <v>3</v>
      </c>
      <c r="S143" t="s">
        <v>999</v>
      </c>
      <c r="T143" t="s">
        <v>1000</v>
      </c>
      <c r="U143" t="s">
        <v>1001</v>
      </c>
    </row>
    <row r="144" spans="1:21" x14ac:dyDescent="0.2">
      <c r="A144">
        <v>467</v>
      </c>
      <c r="B144">
        <v>1</v>
      </c>
      <c r="C144" t="s">
        <v>3</v>
      </c>
      <c r="D144" t="s">
        <v>62</v>
      </c>
      <c r="E144" t="s">
        <v>63</v>
      </c>
      <c r="F144" t="s">
        <v>63</v>
      </c>
      <c r="G144" t="s">
        <v>63</v>
      </c>
      <c r="H144" t="s">
        <v>3</v>
      </c>
      <c r="I144" t="s">
        <v>63</v>
      </c>
      <c r="J144" t="s">
        <v>63</v>
      </c>
      <c r="K144" t="s">
        <v>3</v>
      </c>
      <c r="L144" t="s">
        <v>3</v>
      </c>
      <c r="M144" t="s">
        <v>3</v>
      </c>
      <c r="N144" t="s">
        <v>62</v>
      </c>
      <c r="O144" t="s">
        <v>63</v>
      </c>
      <c r="P144" t="s">
        <v>3</v>
      </c>
      <c r="Q144" t="s">
        <v>3</v>
      </c>
      <c r="R144" t="s">
        <v>3</v>
      </c>
      <c r="S144" t="s">
        <v>999</v>
      </c>
      <c r="T144" t="s">
        <v>1000</v>
      </c>
      <c r="U144" t="s">
        <v>1001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5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1</v>
      </c>
    </row>
    <row r="12" spans="1:103" x14ac:dyDescent="0.2">
      <c r="F12" t="str">
        <f>Source!F12</f>
        <v>02-01-13</v>
      </c>
      <c r="G12" t="str">
        <f>Source!G12</f>
        <v>02-01-13 СКС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">
      <c r="D14" t="s">
        <v>5</v>
      </c>
      <c r="E14" t="s">
        <v>16</v>
      </c>
      <c r="AD14">
        <v>3</v>
      </c>
    </row>
    <row r="15" spans="1:103" x14ac:dyDescent="0.2">
      <c r="B15" t="s">
        <v>1007</v>
      </c>
      <c r="C15">
        <v>1</v>
      </c>
      <c r="D15" t="s">
        <v>159</v>
      </c>
      <c r="E15" t="s">
        <v>3</v>
      </c>
      <c r="F15" t="s">
        <v>1008</v>
      </c>
      <c r="G15" t="s">
        <v>3</v>
      </c>
      <c r="H15">
        <v>280910</v>
      </c>
      <c r="I15">
        <v>280910</v>
      </c>
      <c r="J15">
        <v>0</v>
      </c>
      <c r="K15">
        <v>280910</v>
      </c>
      <c r="L15">
        <v>0</v>
      </c>
      <c r="M15">
        <v>0</v>
      </c>
      <c r="N15">
        <v>0</v>
      </c>
      <c r="O15" t="s">
        <v>1009</v>
      </c>
      <c r="P15" t="s">
        <v>3</v>
      </c>
      <c r="Q15" t="s">
        <v>1010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280910</v>
      </c>
      <c r="AD15">
        <v>1</v>
      </c>
      <c r="AE15">
        <v>0</v>
      </c>
      <c r="AF15">
        <v>3</v>
      </c>
      <c r="AG15">
        <v>3</v>
      </c>
      <c r="AH15" t="s">
        <v>161</v>
      </c>
      <c r="AI15" t="s">
        <v>160</v>
      </c>
      <c r="AJ15">
        <v>46132.654432870368</v>
      </c>
      <c r="AK15">
        <v>55929244</v>
      </c>
      <c r="AL15">
        <v>0</v>
      </c>
      <c r="AM15">
        <v>0</v>
      </c>
      <c r="AN15">
        <v>0</v>
      </c>
      <c r="AO15">
        <v>46073</v>
      </c>
      <c r="AP15">
        <v>0</v>
      </c>
      <c r="AQ15">
        <v>1</v>
      </c>
      <c r="AR15">
        <v>0</v>
      </c>
      <c r="AS15" t="s">
        <v>1011</v>
      </c>
      <c r="AT15">
        <v>1</v>
      </c>
      <c r="AU15">
        <v>5</v>
      </c>
    </row>
    <row r="16" spans="1:103" x14ac:dyDescent="0.2">
      <c r="B16" t="s">
        <v>1012</v>
      </c>
      <c r="C16">
        <v>0</v>
      </c>
      <c r="D16" t="s">
        <v>159</v>
      </c>
      <c r="E16" t="s">
        <v>3</v>
      </c>
      <c r="F16" t="s">
        <v>1008</v>
      </c>
      <c r="G16" t="s">
        <v>3</v>
      </c>
      <c r="H16">
        <v>309001</v>
      </c>
      <c r="I16">
        <v>309001</v>
      </c>
      <c r="J16">
        <v>0</v>
      </c>
      <c r="K16">
        <v>309001</v>
      </c>
      <c r="L16">
        <v>0</v>
      </c>
      <c r="M16">
        <v>0</v>
      </c>
      <c r="N16">
        <v>0</v>
      </c>
      <c r="O16" t="s">
        <v>1013</v>
      </c>
      <c r="P16" t="s">
        <v>3</v>
      </c>
      <c r="Q16" t="s">
        <v>1014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309001</v>
      </c>
      <c r="AD16">
        <v>1</v>
      </c>
      <c r="AE16">
        <v>0</v>
      </c>
      <c r="AF16">
        <v>3</v>
      </c>
      <c r="AG16">
        <v>3</v>
      </c>
      <c r="AH16" t="s">
        <v>161</v>
      </c>
      <c r="AI16" t="s">
        <v>160</v>
      </c>
      <c r="AJ16">
        <v>46132.654432870368</v>
      </c>
      <c r="AK16">
        <v>55929244</v>
      </c>
      <c r="AL16">
        <v>0</v>
      </c>
      <c r="AM16">
        <v>0</v>
      </c>
      <c r="AN16">
        <v>0</v>
      </c>
      <c r="AO16">
        <v>46073</v>
      </c>
      <c r="AP16">
        <v>0</v>
      </c>
      <c r="AQ16">
        <v>1</v>
      </c>
      <c r="AR16">
        <v>0</v>
      </c>
      <c r="AS16" t="s">
        <v>3</v>
      </c>
      <c r="AT16">
        <v>1</v>
      </c>
      <c r="AU16">
        <v>5</v>
      </c>
    </row>
    <row r="17" spans="2:47" x14ac:dyDescent="0.2">
      <c r="B17" t="s">
        <v>1015</v>
      </c>
      <c r="C17">
        <v>0</v>
      </c>
      <c r="D17" t="s">
        <v>159</v>
      </c>
      <c r="E17" t="s">
        <v>3</v>
      </c>
      <c r="F17" t="s">
        <v>1008</v>
      </c>
      <c r="G17" t="s">
        <v>3</v>
      </c>
      <c r="H17">
        <v>344573</v>
      </c>
      <c r="I17">
        <v>344573</v>
      </c>
      <c r="J17">
        <v>0</v>
      </c>
      <c r="K17">
        <v>344573</v>
      </c>
      <c r="L17">
        <v>0</v>
      </c>
      <c r="M17">
        <v>0</v>
      </c>
      <c r="N17">
        <v>0</v>
      </c>
      <c r="O17" t="s">
        <v>1016</v>
      </c>
      <c r="P17" t="s">
        <v>3</v>
      </c>
      <c r="Q17" t="s">
        <v>1017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344573</v>
      </c>
      <c r="AD17">
        <v>1</v>
      </c>
      <c r="AE17">
        <v>0</v>
      </c>
      <c r="AF17">
        <v>3</v>
      </c>
      <c r="AG17">
        <v>3</v>
      </c>
      <c r="AH17" t="s">
        <v>161</v>
      </c>
      <c r="AI17" t="s">
        <v>160</v>
      </c>
      <c r="AJ17">
        <v>46132.654432870368</v>
      </c>
      <c r="AK17">
        <v>55929244</v>
      </c>
      <c r="AL17">
        <v>0</v>
      </c>
      <c r="AM17">
        <v>0</v>
      </c>
      <c r="AN17">
        <v>0</v>
      </c>
      <c r="AO17">
        <v>46073</v>
      </c>
      <c r="AP17">
        <v>0</v>
      </c>
      <c r="AQ17">
        <v>1</v>
      </c>
      <c r="AR17">
        <v>0</v>
      </c>
      <c r="AS17" t="s">
        <v>3</v>
      </c>
      <c r="AT17">
        <v>1</v>
      </c>
      <c r="AU17">
        <v>5</v>
      </c>
    </row>
    <row r="18" spans="2:47" x14ac:dyDescent="0.2">
      <c r="B18" t="s">
        <v>1018</v>
      </c>
      <c r="C18">
        <v>1</v>
      </c>
      <c r="D18" t="s">
        <v>167</v>
      </c>
      <c r="E18" t="s">
        <v>3</v>
      </c>
      <c r="F18" t="s">
        <v>1008</v>
      </c>
      <c r="G18" t="s">
        <v>3</v>
      </c>
      <c r="H18">
        <v>579036</v>
      </c>
      <c r="I18">
        <v>579036</v>
      </c>
      <c r="J18">
        <v>0</v>
      </c>
      <c r="K18">
        <v>579036</v>
      </c>
      <c r="L18">
        <v>0</v>
      </c>
      <c r="M18">
        <v>0</v>
      </c>
      <c r="N18">
        <v>0</v>
      </c>
      <c r="O18" t="s">
        <v>1009</v>
      </c>
      <c r="P18" t="s">
        <v>3</v>
      </c>
      <c r="Q18" t="s">
        <v>1010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579036</v>
      </c>
      <c r="AD18">
        <v>1</v>
      </c>
      <c r="AE18">
        <v>0</v>
      </c>
      <c r="AF18">
        <v>3</v>
      </c>
      <c r="AG18">
        <v>3</v>
      </c>
      <c r="AH18" t="s">
        <v>161</v>
      </c>
      <c r="AI18" t="s">
        <v>168</v>
      </c>
      <c r="AJ18">
        <v>46132.654479166667</v>
      </c>
      <c r="AK18">
        <v>55929252</v>
      </c>
      <c r="AL18">
        <v>0</v>
      </c>
      <c r="AM18">
        <v>0</v>
      </c>
      <c r="AN18">
        <v>0</v>
      </c>
      <c r="AO18">
        <v>46073</v>
      </c>
      <c r="AP18">
        <v>0</v>
      </c>
      <c r="AQ18">
        <v>1</v>
      </c>
      <c r="AR18">
        <v>0</v>
      </c>
      <c r="AS18" t="s">
        <v>1011</v>
      </c>
      <c r="AT18">
        <v>1</v>
      </c>
      <c r="AU18">
        <v>3</v>
      </c>
    </row>
    <row r="19" spans="2:47" x14ac:dyDescent="0.2">
      <c r="B19" t="s">
        <v>1019</v>
      </c>
      <c r="C19">
        <v>0</v>
      </c>
      <c r="D19" t="s">
        <v>167</v>
      </c>
      <c r="E19" t="s">
        <v>3</v>
      </c>
      <c r="F19" t="s">
        <v>1008</v>
      </c>
      <c r="G19" t="s">
        <v>3</v>
      </c>
      <c r="H19">
        <v>636940</v>
      </c>
      <c r="I19">
        <v>636940</v>
      </c>
      <c r="J19">
        <v>0</v>
      </c>
      <c r="K19">
        <v>636940</v>
      </c>
      <c r="L19">
        <v>0</v>
      </c>
      <c r="M19">
        <v>0</v>
      </c>
      <c r="N19">
        <v>0</v>
      </c>
      <c r="O19" t="s">
        <v>1013</v>
      </c>
      <c r="P19" t="s">
        <v>3</v>
      </c>
      <c r="Q19" t="s">
        <v>1014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636940</v>
      </c>
      <c r="AD19">
        <v>1</v>
      </c>
      <c r="AE19">
        <v>0</v>
      </c>
      <c r="AF19">
        <v>3</v>
      </c>
      <c r="AG19">
        <v>3</v>
      </c>
      <c r="AH19" t="s">
        <v>161</v>
      </c>
      <c r="AI19" t="s">
        <v>168</v>
      </c>
      <c r="AJ19">
        <v>46132.654479166667</v>
      </c>
      <c r="AK19">
        <v>55929252</v>
      </c>
      <c r="AL19">
        <v>0</v>
      </c>
      <c r="AM19">
        <v>0</v>
      </c>
      <c r="AN19">
        <v>0</v>
      </c>
      <c r="AO19">
        <v>46073</v>
      </c>
      <c r="AP19">
        <v>0</v>
      </c>
      <c r="AQ19">
        <v>1</v>
      </c>
      <c r="AR19">
        <v>0</v>
      </c>
      <c r="AS19" t="s">
        <v>3</v>
      </c>
      <c r="AT19">
        <v>1</v>
      </c>
      <c r="AU19">
        <v>3</v>
      </c>
    </row>
    <row r="20" spans="2:47" x14ac:dyDescent="0.2">
      <c r="B20" t="s">
        <v>1020</v>
      </c>
      <c r="C20">
        <v>0</v>
      </c>
      <c r="D20" t="s">
        <v>167</v>
      </c>
      <c r="E20" t="s">
        <v>3</v>
      </c>
      <c r="F20" t="s">
        <v>1008</v>
      </c>
      <c r="G20" t="s">
        <v>3</v>
      </c>
      <c r="H20">
        <v>675353</v>
      </c>
      <c r="I20">
        <v>675353</v>
      </c>
      <c r="J20">
        <v>0</v>
      </c>
      <c r="K20">
        <v>675353</v>
      </c>
      <c r="L20">
        <v>0</v>
      </c>
      <c r="M20">
        <v>0</v>
      </c>
      <c r="N20">
        <v>0</v>
      </c>
      <c r="O20" t="s">
        <v>1021</v>
      </c>
      <c r="P20" t="s">
        <v>3</v>
      </c>
      <c r="Q20" t="s">
        <v>1022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675353</v>
      </c>
      <c r="AD20">
        <v>1</v>
      </c>
      <c r="AE20">
        <v>0</v>
      </c>
      <c r="AF20">
        <v>3</v>
      </c>
      <c r="AG20">
        <v>3</v>
      </c>
      <c r="AH20" t="s">
        <v>161</v>
      </c>
      <c r="AI20" t="s">
        <v>168</v>
      </c>
      <c r="AJ20">
        <v>46132.654479166667</v>
      </c>
      <c r="AK20">
        <v>55929252</v>
      </c>
      <c r="AL20">
        <v>0</v>
      </c>
      <c r="AM20">
        <v>0</v>
      </c>
      <c r="AN20">
        <v>0</v>
      </c>
      <c r="AO20">
        <v>46073</v>
      </c>
      <c r="AP20">
        <v>0</v>
      </c>
      <c r="AQ20">
        <v>1</v>
      </c>
      <c r="AR20">
        <v>0</v>
      </c>
      <c r="AS20" t="s">
        <v>3</v>
      </c>
      <c r="AT20">
        <v>1</v>
      </c>
      <c r="AU20">
        <v>3</v>
      </c>
    </row>
    <row r="21" spans="2:47" x14ac:dyDescent="0.2">
      <c r="B21" t="s">
        <v>1023</v>
      </c>
      <c r="C21">
        <v>1</v>
      </c>
      <c r="D21" t="s">
        <v>178</v>
      </c>
      <c r="E21" t="s">
        <v>3</v>
      </c>
      <c r="F21" t="s">
        <v>1008</v>
      </c>
      <c r="G21" t="s">
        <v>3</v>
      </c>
      <c r="H21">
        <v>83690</v>
      </c>
      <c r="I21">
        <v>83690</v>
      </c>
      <c r="J21">
        <v>0</v>
      </c>
      <c r="K21">
        <v>83690</v>
      </c>
      <c r="L21">
        <v>0</v>
      </c>
      <c r="M21">
        <v>0</v>
      </c>
      <c r="N21">
        <v>0</v>
      </c>
      <c r="O21" t="s">
        <v>1009</v>
      </c>
      <c r="P21" t="s">
        <v>3</v>
      </c>
      <c r="Q21" t="s">
        <v>1010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83690</v>
      </c>
      <c r="AD21">
        <v>1</v>
      </c>
      <c r="AE21">
        <v>0</v>
      </c>
      <c r="AF21">
        <v>3</v>
      </c>
      <c r="AG21">
        <v>3</v>
      </c>
      <c r="AH21" t="s">
        <v>161</v>
      </c>
      <c r="AI21" t="s">
        <v>179</v>
      </c>
      <c r="AJ21">
        <v>46132.654513888891</v>
      </c>
      <c r="AK21">
        <v>55929288</v>
      </c>
      <c r="AL21">
        <v>0</v>
      </c>
      <c r="AM21">
        <v>0</v>
      </c>
      <c r="AN21">
        <v>0</v>
      </c>
      <c r="AO21">
        <v>46073</v>
      </c>
      <c r="AP21">
        <v>0</v>
      </c>
      <c r="AQ21">
        <v>1</v>
      </c>
      <c r="AR21">
        <v>0</v>
      </c>
      <c r="AS21" t="s">
        <v>1011</v>
      </c>
      <c r="AT21">
        <v>1</v>
      </c>
      <c r="AU21">
        <v>6</v>
      </c>
    </row>
    <row r="22" spans="2:47" x14ac:dyDescent="0.2">
      <c r="B22" t="s">
        <v>1024</v>
      </c>
      <c r="C22">
        <v>0</v>
      </c>
      <c r="D22" t="s">
        <v>178</v>
      </c>
      <c r="E22" t="s">
        <v>3</v>
      </c>
      <c r="F22" t="s">
        <v>1008</v>
      </c>
      <c r="G22" t="s">
        <v>3</v>
      </c>
      <c r="H22">
        <v>83690</v>
      </c>
      <c r="I22">
        <v>83690</v>
      </c>
      <c r="J22">
        <v>0</v>
      </c>
      <c r="K22">
        <v>83690</v>
      </c>
      <c r="L22">
        <v>0</v>
      </c>
      <c r="M22">
        <v>0</v>
      </c>
      <c r="N22">
        <v>0</v>
      </c>
      <c r="O22" t="s">
        <v>1013</v>
      </c>
      <c r="P22" t="s">
        <v>3</v>
      </c>
      <c r="Q22" t="s">
        <v>1014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83690</v>
      </c>
      <c r="AD22">
        <v>1</v>
      </c>
      <c r="AE22">
        <v>0</v>
      </c>
      <c r="AF22">
        <v>3</v>
      </c>
      <c r="AG22">
        <v>3</v>
      </c>
      <c r="AH22" t="s">
        <v>161</v>
      </c>
      <c r="AI22" t="s">
        <v>179</v>
      </c>
      <c r="AJ22">
        <v>46132.654513888891</v>
      </c>
      <c r="AK22">
        <v>55929288</v>
      </c>
      <c r="AL22">
        <v>0</v>
      </c>
      <c r="AM22">
        <v>0</v>
      </c>
      <c r="AN22">
        <v>0</v>
      </c>
      <c r="AO22">
        <v>46073</v>
      </c>
      <c r="AP22">
        <v>0</v>
      </c>
      <c r="AQ22">
        <v>1</v>
      </c>
      <c r="AR22">
        <v>0</v>
      </c>
      <c r="AS22" t="s">
        <v>3</v>
      </c>
      <c r="AT22">
        <v>1</v>
      </c>
      <c r="AU22">
        <v>6</v>
      </c>
    </row>
    <row r="23" spans="2:47" x14ac:dyDescent="0.2">
      <c r="B23" t="s">
        <v>1025</v>
      </c>
      <c r="C23">
        <v>0</v>
      </c>
      <c r="D23" t="s">
        <v>178</v>
      </c>
      <c r="E23" t="s">
        <v>3</v>
      </c>
      <c r="F23" t="s">
        <v>1008</v>
      </c>
      <c r="G23" t="s">
        <v>3</v>
      </c>
      <c r="H23">
        <v>97582</v>
      </c>
      <c r="I23">
        <v>97582</v>
      </c>
      <c r="J23">
        <v>0</v>
      </c>
      <c r="K23">
        <v>97582</v>
      </c>
      <c r="L23">
        <v>0</v>
      </c>
      <c r="M23">
        <v>0</v>
      </c>
      <c r="N23">
        <v>0</v>
      </c>
      <c r="O23" t="s">
        <v>1021</v>
      </c>
      <c r="P23" t="s">
        <v>3</v>
      </c>
      <c r="Q23" t="s">
        <v>1022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97582</v>
      </c>
      <c r="AD23">
        <v>1</v>
      </c>
      <c r="AE23">
        <v>0</v>
      </c>
      <c r="AF23">
        <v>3</v>
      </c>
      <c r="AG23">
        <v>3</v>
      </c>
      <c r="AH23" t="s">
        <v>161</v>
      </c>
      <c r="AI23" t="s">
        <v>179</v>
      </c>
      <c r="AJ23">
        <v>46132.654513888891</v>
      </c>
      <c r="AK23">
        <v>55929288</v>
      </c>
      <c r="AL23">
        <v>0</v>
      </c>
      <c r="AM23">
        <v>0</v>
      </c>
      <c r="AN23">
        <v>0</v>
      </c>
      <c r="AO23">
        <v>46073</v>
      </c>
      <c r="AP23">
        <v>0</v>
      </c>
      <c r="AQ23">
        <v>1</v>
      </c>
      <c r="AR23">
        <v>0</v>
      </c>
      <c r="AS23" t="s">
        <v>3</v>
      </c>
      <c r="AT23">
        <v>1</v>
      </c>
      <c r="AU23">
        <v>6</v>
      </c>
    </row>
    <row r="24" spans="2:47" x14ac:dyDescent="0.2">
      <c r="B24" t="s">
        <v>1026</v>
      </c>
      <c r="C24">
        <v>0</v>
      </c>
      <c r="D24" t="s">
        <v>183</v>
      </c>
      <c r="E24" t="s">
        <v>3</v>
      </c>
      <c r="F24" t="s">
        <v>1008</v>
      </c>
      <c r="G24" t="s">
        <v>3</v>
      </c>
      <c r="H24">
        <v>92200</v>
      </c>
      <c r="I24">
        <v>92200</v>
      </c>
      <c r="J24">
        <v>0</v>
      </c>
      <c r="K24">
        <v>92200</v>
      </c>
      <c r="L24">
        <v>0</v>
      </c>
      <c r="M24">
        <v>0</v>
      </c>
      <c r="N24">
        <v>0</v>
      </c>
      <c r="O24" t="s">
        <v>1009</v>
      </c>
      <c r="P24" t="s">
        <v>3</v>
      </c>
      <c r="Q24" t="s">
        <v>1010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92200</v>
      </c>
      <c r="AD24">
        <v>1</v>
      </c>
      <c r="AE24">
        <v>0</v>
      </c>
      <c r="AF24">
        <v>3</v>
      </c>
      <c r="AG24">
        <v>3</v>
      </c>
      <c r="AH24" t="s">
        <v>161</v>
      </c>
      <c r="AI24" t="s">
        <v>184</v>
      </c>
      <c r="AJ24">
        <v>46132.654548611114</v>
      </c>
      <c r="AK24">
        <v>55929304</v>
      </c>
      <c r="AL24">
        <v>0</v>
      </c>
      <c r="AM24">
        <v>0</v>
      </c>
      <c r="AN24">
        <v>0</v>
      </c>
      <c r="AO24">
        <v>46073</v>
      </c>
      <c r="AP24">
        <v>0</v>
      </c>
      <c r="AQ24">
        <v>1</v>
      </c>
      <c r="AR24">
        <v>0</v>
      </c>
      <c r="AS24" t="s">
        <v>1011</v>
      </c>
      <c r="AT24">
        <v>1</v>
      </c>
      <c r="AU24">
        <v>1</v>
      </c>
    </row>
    <row r="25" spans="2:47" x14ac:dyDescent="0.2">
      <c r="B25" t="s">
        <v>1027</v>
      </c>
      <c r="C25">
        <v>0</v>
      </c>
      <c r="D25" t="s">
        <v>183</v>
      </c>
      <c r="E25" t="s">
        <v>3</v>
      </c>
      <c r="F25" t="s">
        <v>1008</v>
      </c>
      <c r="G25" t="s">
        <v>3</v>
      </c>
      <c r="H25">
        <v>92200</v>
      </c>
      <c r="I25">
        <v>92200</v>
      </c>
      <c r="J25">
        <v>0</v>
      </c>
      <c r="K25">
        <v>92200</v>
      </c>
      <c r="L25">
        <v>0</v>
      </c>
      <c r="M25">
        <v>0</v>
      </c>
      <c r="N25">
        <v>0</v>
      </c>
      <c r="O25" t="s">
        <v>1013</v>
      </c>
      <c r="P25" t="s">
        <v>3</v>
      </c>
      <c r="Q25" t="s">
        <v>1014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92200</v>
      </c>
      <c r="AD25">
        <v>1</v>
      </c>
      <c r="AE25">
        <v>0</v>
      </c>
      <c r="AF25">
        <v>3</v>
      </c>
      <c r="AG25">
        <v>3</v>
      </c>
      <c r="AH25" t="s">
        <v>161</v>
      </c>
      <c r="AI25" t="s">
        <v>184</v>
      </c>
      <c r="AJ25">
        <v>46132.654548611114</v>
      </c>
      <c r="AK25">
        <v>55929304</v>
      </c>
      <c r="AL25">
        <v>0</v>
      </c>
      <c r="AM25">
        <v>0</v>
      </c>
      <c r="AN25">
        <v>0</v>
      </c>
      <c r="AO25">
        <v>46073</v>
      </c>
      <c r="AP25">
        <v>0</v>
      </c>
      <c r="AQ25">
        <v>1</v>
      </c>
      <c r="AR25">
        <v>0</v>
      </c>
      <c r="AS25" t="s">
        <v>3</v>
      </c>
      <c r="AT25">
        <v>1</v>
      </c>
      <c r="AU25">
        <v>1</v>
      </c>
    </row>
    <row r="26" spans="2:47" x14ac:dyDescent="0.2">
      <c r="B26" t="s">
        <v>1028</v>
      </c>
      <c r="C26">
        <v>1</v>
      </c>
      <c r="D26" t="s">
        <v>183</v>
      </c>
      <c r="E26" t="s">
        <v>3</v>
      </c>
      <c r="F26" t="s">
        <v>1008</v>
      </c>
      <c r="G26" t="s">
        <v>3</v>
      </c>
      <c r="H26">
        <v>92190</v>
      </c>
      <c r="I26">
        <v>92190</v>
      </c>
      <c r="J26">
        <v>0</v>
      </c>
      <c r="K26">
        <v>92190</v>
      </c>
      <c r="L26">
        <v>0</v>
      </c>
      <c r="M26">
        <v>0</v>
      </c>
      <c r="N26">
        <v>0</v>
      </c>
      <c r="O26" t="s">
        <v>1016</v>
      </c>
      <c r="P26" t="s">
        <v>3</v>
      </c>
      <c r="Q26" t="s">
        <v>1017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92190</v>
      </c>
      <c r="AD26">
        <v>1</v>
      </c>
      <c r="AE26">
        <v>0</v>
      </c>
      <c r="AF26">
        <v>3</v>
      </c>
      <c r="AG26">
        <v>3</v>
      </c>
      <c r="AH26" t="s">
        <v>161</v>
      </c>
      <c r="AI26" t="s">
        <v>184</v>
      </c>
      <c r="AJ26">
        <v>46132.654548611114</v>
      </c>
      <c r="AK26">
        <v>55929304</v>
      </c>
      <c r="AL26">
        <v>0</v>
      </c>
      <c r="AM26">
        <v>0</v>
      </c>
      <c r="AN26">
        <v>0</v>
      </c>
      <c r="AO26">
        <v>46073</v>
      </c>
      <c r="AP26">
        <v>0</v>
      </c>
      <c r="AQ26">
        <v>1</v>
      </c>
      <c r="AR26">
        <v>0</v>
      </c>
      <c r="AS26" t="s">
        <v>3</v>
      </c>
      <c r="AT26">
        <v>1</v>
      </c>
      <c r="AU26">
        <v>1</v>
      </c>
    </row>
    <row r="27" spans="2:47" x14ac:dyDescent="0.2">
      <c r="B27" t="s">
        <v>1029</v>
      </c>
      <c r="C27">
        <v>1</v>
      </c>
      <c r="D27" t="s">
        <v>189</v>
      </c>
      <c r="E27" t="s">
        <v>3</v>
      </c>
      <c r="F27" t="s">
        <v>1008</v>
      </c>
      <c r="G27" t="s">
        <v>3</v>
      </c>
      <c r="H27">
        <v>8540</v>
      </c>
      <c r="I27">
        <v>8540</v>
      </c>
      <c r="J27">
        <v>0</v>
      </c>
      <c r="K27">
        <v>8540</v>
      </c>
      <c r="L27">
        <v>0</v>
      </c>
      <c r="M27">
        <v>0</v>
      </c>
      <c r="N27">
        <v>0</v>
      </c>
      <c r="O27" t="s">
        <v>1009</v>
      </c>
      <c r="P27" t="s">
        <v>3</v>
      </c>
      <c r="Q27" t="s">
        <v>1010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8540</v>
      </c>
      <c r="AD27">
        <v>1</v>
      </c>
      <c r="AE27">
        <v>0</v>
      </c>
      <c r="AF27">
        <v>3</v>
      </c>
      <c r="AG27">
        <v>3</v>
      </c>
      <c r="AH27" t="s">
        <v>161</v>
      </c>
      <c r="AI27" t="s">
        <v>190</v>
      </c>
      <c r="AJ27">
        <v>46132.654594907406</v>
      </c>
      <c r="AK27">
        <v>55929316</v>
      </c>
      <c r="AL27">
        <v>0</v>
      </c>
      <c r="AM27">
        <v>0</v>
      </c>
      <c r="AN27">
        <v>0</v>
      </c>
      <c r="AO27">
        <v>46073</v>
      </c>
      <c r="AP27">
        <v>0</v>
      </c>
      <c r="AQ27">
        <v>1</v>
      </c>
      <c r="AR27">
        <v>0</v>
      </c>
      <c r="AS27" t="s">
        <v>1011</v>
      </c>
      <c r="AT27">
        <v>1</v>
      </c>
      <c r="AU27">
        <v>2</v>
      </c>
    </row>
    <row r="28" spans="2:47" x14ac:dyDescent="0.2">
      <c r="B28" t="s">
        <v>1030</v>
      </c>
      <c r="C28">
        <v>0</v>
      </c>
      <c r="D28" t="s">
        <v>189</v>
      </c>
      <c r="E28" t="s">
        <v>3</v>
      </c>
      <c r="F28" t="s">
        <v>1008</v>
      </c>
      <c r="G28" t="s">
        <v>3</v>
      </c>
      <c r="H28">
        <v>8540</v>
      </c>
      <c r="I28">
        <v>8540</v>
      </c>
      <c r="J28">
        <v>0</v>
      </c>
      <c r="K28">
        <v>8540</v>
      </c>
      <c r="L28">
        <v>0</v>
      </c>
      <c r="M28">
        <v>0</v>
      </c>
      <c r="N28">
        <v>0</v>
      </c>
      <c r="O28" t="s">
        <v>1031</v>
      </c>
      <c r="P28" t="s">
        <v>3</v>
      </c>
      <c r="Q28" t="s">
        <v>1032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8540</v>
      </c>
      <c r="AD28">
        <v>1</v>
      </c>
      <c r="AE28">
        <v>0</v>
      </c>
      <c r="AF28">
        <v>3</v>
      </c>
      <c r="AG28">
        <v>3</v>
      </c>
      <c r="AH28" t="s">
        <v>161</v>
      </c>
      <c r="AI28" t="s">
        <v>190</v>
      </c>
      <c r="AJ28">
        <v>46132.654594907406</v>
      </c>
      <c r="AK28">
        <v>55929316</v>
      </c>
      <c r="AL28">
        <v>0</v>
      </c>
      <c r="AM28">
        <v>0</v>
      </c>
      <c r="AN28">
        <v>0</v>
      </c>
      <c r="AO28">
        <v>46073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2</v>
      </c>
    </row>
    <row r="29" spans="2:47" x14ac:dyDescent="0.2">
      <c r="B29" t="s">
        <v>1033</v>
      </c>
      <c r="C29">
        <v>0</v>
      </c>
      <c r="D29" t="s">
        <v>189</v>
      </c>
      <c r="E29" t="s">
        <v>3</v>
      </c>
      <c r="F29" t="s">
        <v>1008</v>
      </c>
      <c r="G29" t="s">
        <v>3</v>
      </c>
      <c r="H29">
        <v>8540</v>
      </c>
      <c r="I29">
        <v>8540</v>
      </c>
      <c r="J29">
        <v>0</v>
      </c>
      <c r="K29">
        <v>8540</v>
      </c>
      <c r="L29">
        <v>0</v>
      </c>
      <c r="M29">
        <v>0</v>
      </c>
      <c r="N29">
        <v>0</v>
      </c>
      <c r="O29" t="s">
        <v>1013</v>
      </c>
      <c r="P29" t="s">
        <v>3</v>
      </c>
      <c r="Q29" t="s">
        <v>1014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8540</v>
      </c>
      <c r="AD29">
        <v>1</v>
      </c>
      <c r="AE29">
        <v>0</v>
      </c>
      <c r="AF29">
        <v>3</v>
      </c>
      <c r="AG29">
        <v>3</v>
      </c>
      <c r="AH29" t="s">
        <v>161</v>
      </c>
      <c r="AI29" t="s">
        <v>190</v>
      </c>
      <c r="AJ29">
        <v>46132.654594907406</v>
      </c>
      <c r="AK29">
        <v>55929316</v>
      </c>
      <c r="AL29">
        <v>0</v>
      </c>
      <c r="AM29">
        <v>0</v>
      </c>
      <c r="AN29">
        <v>0</v>
      </c>
      <c r="AO29">
        <v>46073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2</v>
      </c>
    </row>
    <row r="30" spans="2:47" x14ac:dyDescent="0.2">
      <c r="B30" t="s">
        <v>1034</v>
      </c>
      <c r="C30">
        <v>1</v>
      </c>
      <c r="D30" t="s">
        <v>193</v>
      </c>
      <c r="E30" t="s">
        <v>3</v>
      </c>
      <c r="F30" t="s">
        <v>1008</v>
      </c>
      <c r="G30" t="s">
        <v>3</v>
      </c>
      <c r="H30">
        <v>8540</v>
      </c>
      <c r="I30">
        <v>8540</v>
      </c>
      <c r="J30">
        <v>0</v>
      </c>
      <c r="K30">
        <v>8540</v>
      </c>
      <c r="L30">
        <v>0</v>
      </c>
      <c r="M30">
        <v>0</v>
      </c>
      <c r="N30">
        <v>0</v>
      </c>
      <c r="O30" t="s">
        <v>1009</v>
      </c>
      <c r="P30" t="s">
        <v>3</v>
      </c>
      <c r="Q30" t="s">
        <v>1010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8540</v>
      </c>
      <c r="AD30">
        <v>1</v>
      </c>
      <c r="AE30">
        <v>0</v>
      </c>
      <c r="AF30">
        <v>3</v>
      </c>
      <c r="AG30">
        <v>3</v>
      </c>
      <c r="AH30" t="s">
        <v>161</v>
      </c>
      <c r="AI30" t="s">
        <v>194</v>
      </c>
      <c r="AJ30">
        <v>46132.654652777775</v>
      </c>
      <c r="AK30">
        <v>55929324</v>
      </c>
      <c r="AL30">
        <v>0</v>
      </c>
      <c r="AM30">
        <v>0</v>
      </c>
      <c r="AN30">
        <v>0</v>
      </c>
      <c r="AO30">
        <v>46073</v>
      </c>
      <c r="AP30">
        <v>0</v>
      </c>
      <c r="AQ30">
        <v>1</v>
      </c>
      <c r="AR30">
        <v>0</v>
      </c>
      <c r="AS30" t="s">
        <v>1011</v>
      </c>
      <c r="AT30">
        <v>1</v>
      </c>
      <c r="AU30">
        <v>12</v>
      </c>
    </row>
    <row r="31" spans="2:47" x14ac:dyDescent="0.2">
      <c r="B31" t="s">
        <v>1035</v>
      </c>
      <c r="C31">
        <v>0</v>
      </c>
      <c r="D31" t="s">
        <v>193</v>
      </c>
      <c r="E31" t="s">
        <v>3</v>
      </c>
      <c r="F31" t="s">
        <v>1008</v>
      </c>
      <c r="G31" t="s">
        <v>3</v>
      </c>
      <c r="H31">
        <v>8540</v>
      </c>
      <c r="I31">
        <v>8540</v>
      </c>
      <c r="J31">
        <v>0</v>
      </c>
      <c r="K31">
        <v>8540</v>
      </c>
      <c r="L31">
        <v>0</v>
      </c>
      <c r="M31">
        <v>0</v>
      </c>
      <c r="N31">
        <v>0</v>
      </c>
      <c r="O31" t="s">
        <v>1031</v>
      </c>
      <c r="P31" t="s">
        <v>3</v>
      </c>
      <c r="Q31" t="s">
        <v>1032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8540</v>
      </c>
      <c r="AD31">
        <v>1</v>
      </c>
      <c r="AE31">
        <v>0</v>
      </c>
      <c r="AF31">
        <v>3</v>
      </c>
      <c r="AG31">
        <v>3</v>
      </c>
      <c r="AH31" t="s">
        <v>161</v>
      </c>
      <c r="AI31" t="s">
        <v>194</v>
      </c>
      <c r="AJ31">
        <v>46132.654652777775</v>
      </c>
      <c r="AK31">
        <v>55929324</v>
      </c>
      <c r="AL31">
        <v>0</v>
      </c>
      <c r="AM31">
        <v>0</v>
      </c>
      <c r="AN31">
        <v>0</v>
      </c>
      <c r="AO31">
        <v>46073</v>
      </c>
      <c r="AP31">
        <v>0</v>
      </c>
      <c r="AQ31">
        <v>1</v>
      </c>
      <c r="AR31">
        <v>0</v>
      </c>
      <c r="AS31" t="s">
        <v>3</v>
      </c>
      <c r="AT31">
        <v>1</v>
      </c>
      <c r="AU31">
        <v>12</v>
      </c>
    </row>
    <row r="32" spans="2:47" x14ac:dyDescent="0.2">
      <c r="B32" t="s">
        <v>1036</v>
      </c>
      <c r="C32">
        <v>0</v>
      </c>
      <c r="D32" t="s">
        <v>193</v>
      </c>
      <c r="E32" t="s">
        <v>3</v>
      </c>
      <c r="F32" t="s">
        <v>1008</v>
      </c>
      <c r="G32" t="s">
        <v>3</v>
      </c>
      <c r="H32">
        <v>8540</v>
      </c>
      <c r="I32">
        <v>8540</v>
      </c>
      <c r="J32">
        <v>0</v>
      </c>
      <c r="K32">
        <v>8540</v>
      </c>
      <c r="L32">
        <v>0</v>
      </c>
      <c r="M32">
        <v>0</v>
      </c>
      <c r="N32">
        <v>0</v>
      </c>
      <c r="O32" t="s">
        <v>1013</v>
      </c>
      <c r="P32" t="s">
        <v>3</v>
      </c>
      <c r="Q32" t="s">
        <v>1014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8540</v>
      </c>
      <c r="AD32">
        <v>1</v>
      </c>
      <c r="AE32">
        <v>0</v>
      </c>
      <c r="AF32">
        <v>3</v>
      </c>
      <c r="AG32">
        <v>3</v>
      </c>
      <c r="AH32" t="s">
        <v>161</v>
      </c>
      <c r="AI32" t="s">
        <v>194</v>
      </c>
      <c r="AJ32">
        <v>46132.654652777775</v>
      </c>
      <c r="AK32">
        <v>55929324</v>
      </c>
      <c r="AL32">
        <v>0</v>
      </c>
      <c r="AM32">
        <v>0</v>
      </c>
      <c r="AN32">
        <v>0</v>
      </c>
      <c r="AO32">
        <v>46073</v>
      </c>
      <c r="AP32">
        <v>0</v>
      </c>
      <c r="AQ32">
        <v>1</v>
      </c>
      <c r="AR32">
        <v>0</v>
      </c>
      <c r="AS32" t="s">
        <v>3</v>
      </c>
      <c r="AT32">
        <v>1</v>
      </c>
      <c r="AU32">
        <v>12</v>
      </c>
    </row>
    <row r="33" spans="2:47" x14ac:dyDescent="0.2">
      <c r="B33" t="s">
        <v>1037</v>
      </c>
      <c r="C33">
        <v>1</v>
      </c>
      <c r="D33" t="s">
        <v>197</v>
      </c>
      <c r="E33" t="s">
        <v>3</v>
      </c>
      <c r="F33" t="s">
        <v>1008</v>
      </c>
      <c r="G33" t="s">
        <v>3</v>
      </c>
      <c r="H33">
        <v>362057</v>
      </c>
      <c r="I33">
        <v>362057</v>
      </c>
      <c r="J33">
        <v>0</v>
      </c>
      <c r="K33">
        <v>362057</v>
      </c>
      <c r="L33">
        <v>0</v>
      </c>
      <c r="M33">
        <v>0</v>
      </c>
      <c r="N33">
        <v>0</v>
      </c>
      <c r="O33" t="s">
        <v>1009</v>
      </c>
      <c r="P33" t="s">
        <v>3</v>
      </c>
      <c r="Q33" t="s">
        <v>1010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362057</v>
      </c>
      <c r="AD33">
        <v>1</v>
      </c>
      <c r="AE33">
        <v>0</v>
      </c>
      <c r="AF33">
        <v>3</v>
      </c>
      <c r="AG33">
        <v>3</v>
      </c>
      <c r="AH33" t="s">
        <v>161</v>
      </c>
      <c r="AI33" t="s">
        <v>198</v>
      </c>
      <c r="AJ33">
        <v>46132.654675925929</v>
      </c>
      <c r="AK33">
        <v>55929334</v>
      </c>
      <c r="AL33">
        <v>0</v>
      </c>
      <c r="AM33">
        <v>0</v>
      </c>
      <c r="AN33">
        <v>0</v>
      </c>
      <c r="AO33">
        <v>46073</v>
      </c>
      <c r="AP33">
        <v>0</v>
      </c>
      <c r="AQ33">
        <v>1</v>
      </c>
      <c r="AR33">
        <v>0</v>
      </c>
      <c r="AS33" t="s">
        <v>1011</v>
      </c>
      <c r="AT33">
        <v>1</v>
      </c>
      <c r="AU33">
        <v>1</v>
      </c>
    </row>
    <row r="34" spans="2:47" x14ac:dyDescent="0.2">
      <c r="B34" t="s">
        <v>1038</v>
      </c>
      <c r="C34">
        <v>0</v>
      </c>
      <c r="D34" t="s">
        <v>197</v>
      </c>
      <c r="E34" t="s">
        <v>3</v>
      </c>
      <c r="F34" t="s">
        <v>1008</v>
      </c>
      <c r="G34" t="s">
        <v>3</v>
      </c>
      <c r="H34">
        <v>398262.7</v>
      </c>
      <c r="I34">
        <v>398262.7</v>
      </c>
      <c r="J34">
        <v>0</v>
      </c>
      <c r="K34">
        <v>398262.7</v>
      </c>
      <c r="L34">
        <v>0</v>
      </c>
      <c r="M34">
        <v>0</v>
      </c>
      <c r="N34">
        <v>0</v>
      </c>
      <c r="O34" t="s">
        <v>1013</v>
      </c>
      <c r="P34" t="s">
        <v>3</v>
      </c>
      <c r="Q34" t="s">
        <v>1014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398262.7</v>
      </c>
      <c r="AD34">
        <v>1</v>
      </c>
      <c r="AE34">
        <v>0</v>
      </c>
      <c r="AF34">
        <v>3</v>
      </c>
      <c r="AG34">
        <v>3</v>
      </c>
      <c r="AH34" t="s">
        <v>161</v>
      </c>
      <c r="AI34" t="s">
        <v>198</v>
      </c>
      <c r="AJ34">
        <v>46132.654675925929</v>
      </c>
      <c r="AK34">
        <v>55929334</v>
      </c>
      <c r="AL34">
        <v>0</v>
      </c>
      <c r="AM34">
        <v>0</v>
      </c>
      <c r="AN34">
        <v>0</v>
      </c>
      <c r="AO34">
        <v>46073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1</v>
      </c>
    </row>
    <row r="35" spans="2:47" x14ac:dyDescent="0.2">
      <c r="B35" t="s">
        <v>1039</v>
      </c>
      <c r="C35">
        <v>0</v>
      </c>
      <c r="D35" t="s">
        <v>197</v>
      </c>
      <c r="E35" t="s">
        <v>3</v>
      </c>
      <c r="F35" t="s">
        <v>1008</v>
      </c>
      <c r="G35" t="s">
        <v>3</v>
      </c>
      <c r="H35">
        <v>378732</v>
      </c>
      <c r="I35">
        <v>378732</v>
      </c>
      <c r="J35">
        <v>0</v>
      </c>
      <c r="K35">
        <v>378732</v>
      </c>
      <c r="L35">
        <v>0</v>
      </c>
      <c r="M35">
        <v>0</v>
      </c>
      <c r="N35">
        <v>0</v>
      </c>
      <c r="O35" t="s">
        <v>1040</v>
      </c>
      <c r="P35" t="s">
        <v>3</v>
      </c>
      <c r="Q35" t="s">
        <v>1041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378732</v>
      </c>
      <c r="AD35">
        <v>1</v>
      </c>
      <c r="AE35">
        <v>0</v>
      </c>
      <c r="AF35">
        <v>3</v>
      </c>
      <c r="AG35">
        <v>3</v>
      </c>
      <c r="AH35" t="s">
        <v>161</v>
      </c>
      <c r="AI35" t="s">
        <v>198</v>
      </c>
      <c r="AJ35">
        <v>46132.654675925929</v>
      </c>
      <c r="AK35">
        <v>55929334</v>
      </c>
      <c r="AL35">
        <v>0</v>
      </c>
      <c r="AM35">
        <v>0</v>
      </c>
      <c r="AN35">
        <v>0</v>
      </c>
      <c r="AO35">
        <v>46073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1</v>
      </c>
    </row>
    <row r="36" spans="2:47" x14ac:dyDescent="0.2">
      <c r="B36" t="s">
        <v>1042</v>
      </c>
      <c r="C36">
        <v>1</v>
      </c>
      <c r="D36" t="s">
        <v>206</v>
      </c>
      <c r="E36" t="s">
        <v>3</v>
      </c>
      <c r="F36" t="s">
        <v>1008</v>
      </c>
      <c r="G36" t="s">
        <v>3</v>
      </c>
      <c r="H36">
        <v>6253</v>
      </c>
      <c r="I36">
        <v>6253</v>
      </c>
      <c r="J36">
        <v>0</v>
      </c>
      <c r="K36">
        <v>6253</v>
      </c>
      <c r="L36">
        <v>0</v>
      </c>
      <c r="M36">
        <v>0</v>
      </c>
      <c r="N36">
        <v>0</v>
      </c>
      <c r="O36" t="s">
        <v>1009</v>
      </c>
      <c r="P36" t="s">
        <v>3</v>
      </c>
      <c r="Q36" t="s">
        <v>1010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6253</v>
      </c>
      <c r="AD36">
        <v>1</v>
      </c>
      <c r="AE36">
        <v>0</v>
      </c>
      <c r="AF36">
        <v>1</v>
      </c>
      <c r="AG36">
        <v>3</v>
      </c>
      <c r="AH36" t="s">
        <v>161</v>
      </c>
      <c r="AI36" t="s">
        <v>207</v>
      </c>
      <c r="AJ36">
        <v>46132.654722222222</v>
      </c>
      <c r="AK36">
        <v>55929345</v>
      </c>
      <c r="AL36">
        <v>0</v>
      </c>
      <c r="AM36">
        <v>0</v>
      </c>
      <c r="AN36">
        <v>0</v>
      </c>
      <c r="AO36">
        <v>46073</v>
      </c>
      <c r="AP36">
        <v>0</v>
      </c>
      <c r="AQ36">
        <v>1</v>
      </c>
      <c r="AR36">
        <v>0</v>
      </c>
      <c r="AS36" t="s">
        <v>1011</v>
      </c>
      <c r="AT36">
        <v>1</v>
      </c>
      <c r="AU36">
        <v>5</v>
      </c>
    </row>
    <row r="37" spans="2:47" x14ac:dyDescent="0.2">
      <c r="B37" t="s">
        <v>1043</v>
      </c>
      <c r="C37">
        <v>0</v>
      </c>
      <c r="D37" t="s">
        <v>206</v>
      </c>
      <c r="E37" t="s">
        <v>3</v>
      </c>
      <c r="F37" t="s">
        <v>1008</v>
      </c>
      <c r="G37" t="s">
        <v>3</v>
      </c>
      <c r="H37">
        <v>6253</v>
      </c>
      <c r="I37">
        <v>6253</v>
      </c>
      <c r="J37">
        <v>0</v>
      </c>
      <c r="K37">
        <v>6253</v>
      </c>
      <c r="L37">
        <v>0</v>
      </c>
      <c r="M37">
        <v>0</v>
      </c>
      <c r="N37">
        <v>0</v>
      </c>
      <c r="O37" t="s">
        <v>1031</v>
      </c>
      <c r="P37" t="s">
        <v>3</v>
      </c>
      <c r="Q37" t="s">
        <v>1032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6253</v>
      </c>
      <c r="AD37">
        <v>1</v>
      </c>
      <c r="AE37">
        <v>0</v>
      </c>
      <c r="AF37">
        <v>1</v>
      </c>
      <c r="AG37">
        <v>3</v>
      </c>
      <c r="AH37" t="s">
        <v>161</v>
      </c>
      <c r="AI37" t="s">
        <v>207</v>
      </c>
      <c r="AJ37">
        <v>46132.654722222222</v>
      </c>
      <c r="AK37">
        <v>55929345</v>
      </c>
      <c r="AL37">
        <v>0</v>
      </c>
      <c r="AM37">
        <v>0</v>
      </c>
      <c r="AN37">
        <v>0</v>
      </c>
      <c r="AO37">
        <v>46073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5</v>
      </c>
    </row>
    <row r="38" spans="2:47" x14ac:dyDescent="0.2">
      <c r="B38" t="s">
        <v>1044</v>
      </c>
      <c r="C38">
        <v>0</v>
      </c>
      <c r="D38" t="s">
        <v>206</v>
      </c>
      <c r="E38" t="s">
        <v>3</v>
      </c>
      <c r="F38" t="s">
        <v>1008</v>
      </c>
      <c r="G38" t="s">
        <v>3</v>
      </c>
      <c r="H38">
        <v>6850</v>
      </c>
      <c r="I38">
        <v>6850</v>
      </c>
      <c r="J38">
        <v>0</v>
      </c>
      <c r="K38">
        <v>6850</v>
      </c>
      <c r="L38">
        <v>0</v>
      </c>
      <c r="M38">
        <v>0</v>
      </c>
      <c r="N38">
        <v>0</v>
      </c>
      <c r="O38" t="s">
        <v>1045</v>
      </c>
      <c r="P38" t="s">
        <v>3</v>
      </c>
      <c r="Q38" t="s">
        <v>1046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6850</v>
      </c>
      <c r="AD38">
        <v>1</v>
      </c>
      <c r="AE38">
        <v>0</v>
      </c>
      <c r="AF38">
        <v>1</v>
      </c>
      <c r="AG38">
        <v>3</v>
      </c>
      <c r="AH38" t="s">
        <v>161</v>
      </c>
      <c r="AI38" t="s">
        <v>207</v>
      </c>
      <c r="AJ38">
        <v>46132.654722222222</v>
      </c>
      <c r="AK38">
        <v>55929345</v>
      </c>
      <c r="AL38">
        <v>0</v>
      </c>
      <c r="AM38">
        <v>0</v>
      </c>
      <c r="AN38">
        <v>0</v>
      </c>
      <c r="AO38">
        <v>46073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5</v>
      </c>
    </row>
    <row r="39" spans="2:47" x14ac:dyDescent="0.2">
      <c r="B39" t="s">
        <v>1047</v>
      </c>
      <c r="C39">
        <v>1</v>
      </c>
      <c r="D39" t="s">
        <v>215</v>
      </c>
      <c r="E39" t="s">
        <v>3</v>
      </c>
      <c r="F39" t="s">
        <v>1008</v>
      </c>
      <c r="G39" t="s">
        <v>3</v>
      </c>
      <c r="H39">
        <v>144385</v>
      </c>
      <c r="I39">
        <v>144385</v>
      </c>
      <c r="J39">
        <v>0</v>
      </c>
      <c r="K39">
        <v>144385</v>
      </c>
      <c r="L39">
        <v>0</v>
      </c>
      <c r="M39">
        <v>0</v>
      </c>
      <c r="N39">
        <v>0</v>
      </c>
      <c r="O39" t="s">
        <v>1048</v>
      </c>
      <c r="P39" t="s">
        <v>3</v>
      </c>
      <c r="Q39" t="s">
        <v>1049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144385</v>
      </c>
      <c r="AD39">
        <v>1</v>
      </c>
      <c r="AE39">
        <v>0</v>
      </c>
      <c r="AF39">
        <v>3</v>
      </c>
      <c r="AG39">
        <v>3</v>
      </c>
      <c r="AH39" t="s">
        <v>161</v>
      </c>
      <c r="AI39" t="s">
        <v>216</v>
      </c>
      <c r="AJ39">
        <v>46132.654780092591</v>
      </c>
      <c r="AK39">
        <v>55929395</v>
      </c>
      <c r="AL39">
        <v>0</v>
      </c>
      <c r="AM39">
        <v>0</v>
      </c>
      <c r="AN39">
        <v>0</v>
      </c>
      <c r="AO39">
        <v>46073</v>
      </c>
      <c r="AP39">
        <v>0</v>
      </c>
      <c r="AQ39">
        <v>1</v>
      </c>
      <c r="AR39">
        <v>0</v>
      </c>
      <c r="AS39" t="s">
        <v>1011</v>
      </c>
      <c r="AT39">
        <v>1</v>
      </c>
      <c r="AU39">
        <v>1</v>
      </c>
    </row>
    <row r="40" spans="2:47" x14ac:dyDescent="0.2">
      <c r="B40" t="s">
        <v>1050</v>
      </c>
      <c r="C40">
        <v>0</v>
      </c>
      <c r="D40" t="s">
        <v>215</v>
      </c>
      <c r="E40" t="s">
        <v>3</v>
      </c>
      <c r="F40" t="s">
        <v>1008</v>
      </c>
      <c r="G40" t="s">
        <v>3</v>
      </c>
      <c r="H40">
        <v>144387</v>
      </c>
      <c r="I40">
        <v>144387</v>
      </c>
      <c r="J40">
        <v>0</v>
      </c>
      <c r="K40">
        <v>144387</v>
      </c>
      <c r="L40">
        <v>0</v>
      </c>
      <c r="M40">
        <v>0</v>
      </c>
      <c r="N40">
        <v>0</v>
      </c>
      <c r="O40" t="s">
        <v>1051</v>
      </c>
      <c r="P40" t="s">
        <v>3</v>
      </c>
      <c r="Q40" t="s">
        <v>1052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144387</v>
      </c>
      <c r="AD40">
        <v>1</v>
      </c>
      <c r="AE40">
        <v>0</v>
      </c>
      <c r="AF40">
        <v>3</v>
      </c>
      <c r="AG40">
        <v>3</v>
      </c>
      <c r="AH40" t="s">
        <v>161</v>
      </c>
      <c r="AI40" t="s">
        <v>216</v>
      </c>
      <c r="AJ40">
        <v>46132.654780092591</v>
      </c>
      <c r="AK40">
        <v>55929395</v>
      </c>
      <c r="AL40">
        <v>0</v>
      </c>
      <c r="AM40">
        <v>0</v>
      </c>
      <c r="AN40">
        <v>0</v>
      </c>
      <c r="AO40">
        <v>46073</v>
      </c>
      <c r="AP40">
        <v>0</v>
      </c>
      <c r="AQ40">
        <v>1</v>
      </c>
      <c r="AR40">
        <v>0</v>
      </c>
      <c r="AS40" t="s">
        <v>3</v>
      </c>
      <c r="AT40">
        <v>1</v>
      </c>
      <c r="AU40">
        <v>1</v>
      </c>
    </row>
    <row r="41" spans="2:47" x14ac:dyDescent="0.2">
      <c r="B41" t="s">
        <v>1053</v>
      </c>
      <c r="C41">
        <v>0</v>
      </c>
      <c r="D41" t="s">
        <v>215</v>
      </c>
      <c r="E41" t="s">
        <v>3</v>
      </c>
      <c r="F41" t="s">
        <v>1008</v>
      </c>
      <c r="G41" t="s">
        <v>3</v>
      </c>
      <c r="H41">
        <v>144387</v>
      </c>
      <c r="I41">
        <v>144387</v>
      </c>
      <c r="J41">
        <v>0</v>
      </c>
      <c r="K41">
        <v>144387</v>
      </c>
      <c r="L41">
        <v>0</v>
      </c>
      <c r="M41">
        <v>0</v>
      </c>
      <c r="N41">
        <v>0</v>
      </c>
      <c r="O41" t="s">
        <v>1013</v>
      </c>
      <c r="P41" t="s">
        <v>3</v>
      </c>
      <c r="Q41" t="s">
        <v>1014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144387</v>
      </c>
      <c r="AD41">
        <v>1</v>
      </c>
      <c r="AE41">
        <v>0</v>
      </c>
      <c r="AF41">
        <v>3</v>
      </c>
      <c r="AG41">
        <v>3</v>
      </c>
      <c r="AH41" t="s">
        <v>161</v>
      </c>
      <c r="AI41" t="s">
        <v>216</v>
      </c>
      <c r="AJ41">
        <v>46132.654780092591</v>
      </c>
      <c r="AK41">
        <v>55929395</v>
      </c>
      <c r="AL41">
        <v>0</v>
      </c>
      <c r="AM41">
        <v>0</v>
      </c>
      <c r="AN41">
        <v>0</v>
      </c>
      <c r="AO41">
        <v>46073</v>
      </c>
      <c r="AP41">
        <v>0</v>
      </c>
      <c r="AQ41">
        <v>1</v>
      </c>
      <c r="AR41">
        <v>0</v>
      </c>
      <c r="AS41" t="s">
        <v>3</v>
      </c>
      <c r="AT41">
        <v>1</v>
      </c>
      <c r="AU41">
        <v>1</v>
      </c>
    </row>
    <row r="42" spans="2:47" x14ac:dyDescent="0.2">
      <c r="B42" t="s">
        <v>1054</v>
      </c>
      <c r="C42">
        <v>1</v>
      </c>
      <c r="D42" t="s">
        <v>224</v>
      </c>
      <c r="E42" t="s">
        <v>3</v>
      </c>
      <c r="F42" t="s">
        <v>1008</v>
      </c>
      <c r="G42" t="s">
        <v>3</v>
      </c>
      <c r="H42">
        <v>16678</v>
      </c>
      <c r="I42">
        <v>16678</v>
      </c>
      <c r="J42">
        <v>0</v>
      </c>
      <c r="K42">
        <v>16678</v>
      </c>
      <c r="L42">
        <v>0</v>
      </c>
      <c r="M42">
        <v>0</v>
      </c>
      <c r="N42">
        <v>0</v>
      </c>
      <c r="O42" t="s">
        <v>1055</v>
      </c>
      <c r="P42" t="s">
        <v>3</v>
      </c>
      <c r="Q42" t="s">
        <v>1056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16678</v>
      </c>
      <c r="AD42">
        <v>1</v>
      </c>
      <c r="AE42">
        <v>0</v>
      </c>
      <c r="AF42">
        <v>3</v>
      </c>
      <c r="AG42">
        <v>3</v>
      </c>
      <c r="AH42" t="s">
        <v>161</v>
      </c>
      <c r="AI42" t="s">
        <v>225</v>
      </c>
      <c r="AJ42">
        <v>46132.654803240737</v>
      </c>
      <c r="AK42">
        <v>55929445</v>
      </c>
      <c r="AL42">
        <v>0</v>
      </c>
      <c r="AM42">
        <v>0</v>
      </c>
      <c r="AN42">
        <v>0</v>
      </c>
      <c r="AO42">
        <v>46073</v>
      </c>
      <c r="AP42">
        <v>0</v>
      </c>
      <c r="AQ42">
        <v>1</v>
      </c>
      <c r="AR42">
        <v>0</v>
      </c>
      <c r="AS42" t="s">
        <v>1011</v>
      </c>
      <c r="AT42">
        <v>1</v>
      </c>
      <c r="AU42">
        <v>1</v>
      </c>
    </row>
    <row r="43" spans="2:47" x14ac:dyDescent="0.2">
      <c r="B43" t="s">
        <v>1057</v>
      </c>
      <c r="C43">
        <v>0</v>
      </c>
      <c r="D43" t="s">
        <v>224</v>
      </c>
      <c r="E43" t="s">
        <v>3</v>
      </c>
      <c r="F43" t="s">
        <v>1008</v>
      </c>
      <c r="G43" t="s">
        <v>3</v>
      </c>
      <c r="H43">
        <v>17900</v>
      </c>
      <c r="I43">
        <v>17900</v>
      </c>
      <c r="J43">
        <v>0</v>
      </c>
      <c r="K43">
        <v>17900</v>
      </c>
      <c r="L43">
        <v>0</v>
      </c>
      <c r="M43">
        <v>0</v>
      </c>
      <c r="N43">
        <v>0</v>
      </c>
      <c r="O43" t="s">
        <v>1058</v>
      </c>
      <c r="P43" t="s">
        <v>3</v>
      </c>
      <c r="Q43" t="s">
        <v>1059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17900</v>
      </c>
      <c r="AD43">
        <v>1</v>
      </c>
      <c r="AE43">
        <v>0</v>
      </c>
      <c r="AF43">
        <v>3</v>
      </c>
      <c r="AG43">
        <v>3</v>
      </c>
      <c r="AH43" t="s">
        <v>161</v>
      </c>
      <c r="AI43" t="s">
        <v>225</v>
      </c>
      <c r="AJ43">
        <v>46132.654803240737</v>
      </c>
      <c r="AK43">
        <v>55929445</v>
      </c>
      <c r="AL43">
        <v>0</v>
      </c>
      <c r="AM43">
        <v>0</v>
      </c>
      <c r="AN43">
        <v>0</v>
      </c>
      <c r="AO43">
        <v>46073</v>
      </c>
      <c r="AP43">
        <v>0</v>
      </c>
      <c r="AQ43">
        <v>1</v>
      </c>
      <c r="AR43">
        <v>0</v>
      </c>
      <c r="AS43" t="s">
        <v>3</v>
      </c>
      <c r="AT43">
        <v>1</v>
      </c>
      <c r="AU43">
        <v>1</v>
      </c>
    </row>
    <row r="44" spans="2:47" x14ac:dyDescent="0.2">
      <c r="B44" t="s">
        <v>1060</v>
      </c>
      <c r="C44">
        <v>0</v>
      </c>
      <c r="D44" t="s">
        <v>224</v>
      </c>
      <c r="E44" t="s">
        <v>3</v>
      </c>
      <c r="F44" t="s">
        <v>1008</v>
      </c>
      <c r="G44" t="s">
        <v>3</v>
      </c>
      <c r="H44">
        <v>16920</v>
      </c>
      <c r="I44">
        <v>16920</v>
      </c>
      <c r="J44">
        <v>0</v>
      </c>
      <c r="K44">
        <v>16920</v>
      </c>
      <c r="L44">
        <v>0</v>
      </c>
      <c r="M44">
        <v>0</v>
      </c>
      <c r="N44">
        <v>0</v>
      </c>
      <c r="O44" t="s">
        <v>1061</v>
      </c>
      <c r="P44" t="s">
        <v>3</v>
      </c>
      <c r="Q44" t="s">
        <v>1062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16920</v>
      </c>
      <c r="AD44">
        <v>1</v>
      </c>
      <c r="AE44">
        <v>0</v>
      </c>
      <c r="AF44">
        <v>3</v>
      </c>
      <c r="AG44">
        <v>3</v>
      </c>
      <c r="AH44" t="s">
        <v>161</v>
      </c>
      <c r="AI44" t="s">
        <v>225</v>
      </c>
      <c r="AJ44">
        <v>46132.654803240737</v>
      </c>
      <c r="AK44">
        <v>55929445</v>
      </c>
      <c r="AL44">
        <v>0</v>
      </c>
      <c r="AM44">
        <v>0</v>
      </c>
      <c r="AN44">
        <v>0</v>
      </c>
      <c r="AO44">
        <v>46073</v>
      </c>
      <c r="AP44">
        <v>0</v>
      </c>
      <c r="AQ44">
        <v>1</v>
      </c>
      <c r="AR44">
        <v>0</v>
      </c>
      <c r="AS44" t="s">
        <v>3</v>
      </c>
      <c r="AT44">
        <v>1</v>
      </c>
      <c r="AU44">
        <v>1</v>
      </c>
    </row>
    <row r="45" spans="2:47" x14ac:dyDescent="0.2">
      <c r="B45" t="s">
        <v>1063</v>
      </c>
      <c r="C45">
        <v>1</v>
      </c>
      <c r="D45" t="s">
        <v>234</v>
      </c>
      <c r="E45" t="s">
        <v>3</v>
      </c>
      <c r="F45" t="s">
        <v>1008</v>
      </c>
      <c r="G45" t="s">
        <v>3</v>
      </c>
      <c r="H45">
        <v>7013</v>
      </c>
      <c r="I45">
        <v>7013</v>
      </c>
      <c r="J45">
        <v>0</v>
      </c>
      <c r="K45">
        <v>7013</v>
      </c>
      <c r="L45">
        <v>0</v>
      </c>
      <c r="M45">
        <v>0</v>
      </c>
      <c r="N45">
        <v>0</v>
      </c>
      <c r="O45" t="s">
        <v>1064</v>
      </c>
      <c r="P45" t="s">
        <v>3</v>
      </c>
      <c r="Q45" t="s">
        <v>1065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7013</v>
      </c>
      <c r="AD45">
        <v>1</v>
      </c>
      <c r="AE45">
        <v>0</v>
      </c>
      <c r="AF45">
        <v>3</v>
      </c>
      <c r="AG45">
        <v>3</v>
      </c>
      <c r="AH45" t="s">
        <v>161</v>
      </c>
      <c r="AI45" t="s">
        <v>235</v>
      </c>
      <c r="AJ45">
        <v>46132.654872685183</v>
      </c>
      <c r="AK45">
        <v>55929461</v>
      </c>
      <c r="AL45">
        <v>0</v>
      </c>
      <c r="AM45">
        <v>0</v>
      </c>
      <c r="AN45">
        <v>0</v>
      </c>
      <c r="AO45">
        <v>46073</v>
      </c>
      <c r="AP45">
        <v>0</v>
      </c>
      <c r="AQ45">
        <v>1</v>
      </c>
      <c r="AR45">
        <v>0</v>
      </c>
      <c r="AS45" t="s">
        <v>1011</v>
      </c>
      <c r="AT45">
        <v>1</v>
      </c>
      <c r="AU45">
        <v>1</v>
      </c>
    </row>
    <row r="46" spans="2:47" x14ac:dyDescent="0.2">
      <c r="B46" t="s">
        <v>1066</v>
      </c>
      <c r="C46">
        <v>0</v>
      </c>
      <c r="D46" t="s">
        <v>234</v>
      </c>
      <c r="E46" t="s">
        <v>3</v>
      </c>
      <c r="F46" t="s">
        <v>1008</v>
      </c>
      <c r="G46" t="s">
        <v>3</v>
      </c>
      <c r="H46">
        <v>8772</v>
      </c>
      <c r="I46">
        <v>8772</v>
      </c>
      <c r="J46">
        <v>0</v>
      </c>
      <c r="K46">
        <v>8772</v>
      </c>
      <c r="L46">
        <v>0</v>
      </c>
      <c r="M46">
        <v>0</v>
      </c>
      <c r="N46">
        <v>0</v>
      </c>
      <c r="O46" t="s">
        <v>1067</v>
      </c>
      <c r="P46" t="s">
        <v>3</v>
      </c>
      <c r="Q46" t="s">
        <v>1068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8772</v>
      </c>
      <c r="AD46">
        <v>1</v>
      </c>
      <c r="AE46">
        <v>0</v>
      </c>
      <c r="AF46">
        <v>3</v>
      </c>
      <c r="AG46">
        <v>3</v>
      </c>
      <c r="AH46" t="s">
        <v>161</v>
      </c>
      <c r="AI46" t="s">
        <v>235</v>
      </c>
      <c r="AJ46">
        <v>46132.654872685183</v>
      </c>
      <c r="AK46">
        <v>55929461</v>
      </c>
      <c r="AL46">
        <v>0</v>
      </c>
      <c r="AM46">
        <v>0</v>
      </c>
      <c r="AN46">
        <v>0</v>
      </c>
      <c r="AO46">
        <v>46073</v>
      </c>
      <c r="AP46">
        <v>0</v>
      </c>
      <c r="AQ46">
        <v>1</v>
      </c>
      <c r="AR46">
        <v>0</v>
      </c>
      <c r="AS46" t="s">
        <v>3</v>
      </c>
      <c r="AT46">
        <v>1</v>
      </c>
      <c r="AU46">
        <v>1</v>
      </c>
    </row>
    <row r="47" spans="2:47" x14ac:dyDescent="0.2">
      <c r="B47" t="s">
        <v>1069</v>
      </c>
      <c r="C47">
        <v>0</v>
      </c>
      <c r="D47" t="s">
        <v>234</v>
      </c>
      <c r="E47" t="s">
        <v>3</v>
      </c>
      <c r="F47" t="s">
        <v>1008</v>
      </c>
      <c r="G47" t="s">
        <v>3</v>
      </c>
      <c r="H47">
        <v>9240</v>
      </c>
      <c r="I47">
        <v>9240</v>
      </c>
      <c r="J47">
        <v>0</v>
      </c>
      <c r="K47">
        <v>9240</v>
      </c>
      <c r="L47">
        <v>0</v>
      </c>
      <c r="M47">
        <v>0</v>
      </c>
      <c r="N47">
        <v>0</v>
      </c>
      <c r="O47" t="s">
        <v>1070</v>
      </c>
      <c r="P47" t="s">
        <v>3</v>
      </c>
      <c r="Q47" t="s">
        <v>1071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9240</v>
      </c>
      <c r="AD47">
        <v>1</v>
      </c>
      <c r="AE47">
        <v>0</v>
      </c>
      <c r="AF47">
        <v>3</v>
      </c>
      <c r="AG47">
        <v>3</v>
      </c>
      <c r="AH47" t="s">
        <v>161</v>
      </c>
      <c r="AI47" t="s">
        <v>235</v>
      </c>
      <c r="AJ47">
        <v>46132.654872685183</v>
      </c>
      <c r="AK47">
        <v>55929461</v>
      </c>
      <c r="AL47">
        <v>0</v>
      </c>
      <c r="AM47">
        <v>0</v>
      </c>
      <c r="AN47">
        <v>0</v>
      </c>
      <c r="AO47">
        <v>46073</v>
      </c>
      <c r="AP47">
        <v>0</v>
      </c>
      <c r="AQ47">
        <v>1</v>
      </c>
      <c r="AR47">
        <v>0</v>
      </c>
      <c r="AS47" t="s">
        <v>3</v>
      </c>
      <c r="AT47">
        <v>1</v>
      </c>
      <c r="AU47">
        <v>1</v>
      </c>
    </row>
    <row r="48" spans="2:47" x14ac:dyDescent="0.2">
      <c r="B48" t="s">
        <v>1072</v>
      </c>
      <c r="C48">
        <v>1</v>
      </c>
      <c r="D48" t="s">
        <v>240</v>
      </c>
      <c r="E48" t="s">
        <v>3</v>
      </c>
      <c r="F48" t="s">
        <v>1008</v>
      </c>
      <c r="G48" t="s">
        <v>3</v>
      </c>
      <c r="H48">
        <v>63342</v>
      </c>
      <c r="I48">
        <v>63342</v>
      </c>
      <c r="J48">
        <v>0</v>
      </c>
      <c r="K48">
        <v>63342</v>
      </c>
      <c r="L48">
        <v>0</v>
      </c>
      <c r="M48">
        <v>0</v>
      </c>
      <c r="N48">
        <v>0</v>
      </c>
      <c r="O48" t="s">
        <v>1073</v>
      </c>
      <c r="P48" t="s">
        <v>3</v>
      </c>
      <c r="Q48" t="s">
        <v>1074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63342</v>
      </c>
      <c r="AD48">
        <v>1</v>
      </c>
      <c r="AE48">
        <v>0</v>
      </c>
      <c r="AF48">
        <v>3</v>
      </c>
      <c r="AG48">
        <v>3</v>
      </c>
      <c r="AH48" t="s">
        <v>161</v>
      </c>
      <c r="AI48" t="s">
        <v>241</v>
      </c>
      <c r="AJ48">
        <v>46132.654918981483</v>
      </c>
      <c r="AK48">
        <v>55929523</v>
      </c>
      <c r="AL48">
        <v>0</v>
      </c>
      <c r="AM48">
        <v>0</v>
      </c>
      <c r="AN48">
        <v>0</v>
      </c>
      <c r="AO48">
        <v>46073</v>
      </c>
      <c r="AP48">
        <v>0</v>
      </c>
      <c r="AQ48">
        <v>1</v>
      </c>
      <c r="AR48">
        <v>0</v>
      </c>
      <c r="AS48" t="s">
        <v>1011</v>
      </c>
      <c r="AT48">
        <v>1</v>
      </c>
      <c r="AU48">
        <v>3</v>
      </c>
    </row>
    <row r="49" spans="2:47" x14ac:dyDescent="0.2">
      <c r="B49" t="s">
        <v>1075</v>
      </c>
      <c r="C49">
        <v>0</v>
      </c>
      <c r="D49" t="s">
        <v>240</v>
      </c>
      <c r="E49" t="s">
        <v>3</v>
      </c>
      <c r="F49" t="s">
        <v>1008</v>
      </c>
      <c r="G49" t="s">
        <v>3</v>
      </c>
      <c r="H49">
        <v>63455</v>
      </c>
      <c r="I49">
        <v>63455</v>
      </c>
      <c r="J49">
        <v>0</v>
      </c>
      <c r="K49">
        <v>63455</v>
      </c>
      <c r="L49">
        <v>0</v>
      </c>
      <c r="M49">
        <v>0</v>
      </c>
      <c r="N49">
        <v>0</v>
      </c>
      <c r="O49" t="s">
        <v>1076</v>
      </c>
      <c r="P49" t="s">
        <v>3</v>
      </c>
      <c r="Q49" t="s">
        <v>1077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63455</v>
      </c>
      <c r="AD49">
        <v>1</v>
      </c>
      <c r="AE49">
        <v>0</v>
      </c>
      <c r="AF49">
        <v>3</v>
      </c>
      <c r="AG49">
        <v>3</v>
      </c>
      <c r="AH49" t="s">
        <v>161</v>
      </c>
      <c r="AI49" t="s">
        <v>241</v>
      </c>
      <c r="AJ49">
        <v>46132.654918981483</v>
      </c>
      <c r="AK49">
        <v>55929523</v>
      </c>
      <c r="AL49">
        <v>0</v>
      </c>
      <c r="AM49">
        <v>0</v>
      </c>
      <c r="AN49">
        <v>0</v>
      </c>
      <c r="AO49">
        <v>46073</v>
      </c>
      <c r="AP49">
        <v>0</v>
      </c>
      <c r="AQ49">
        <v>1</v>
      </c>
      <c r="AR49">
        <v>0</v>
      </c>
      <c r="AS49" t="s">
        <v>3</v>
      </c>
      <c r="AT49">
        <v>1</v>
      </c>
      <c r="AU49">
        <v>3</v>
      </c>
    </row>
    <row r="50" spans="2:47" x14ac:dyDescent="0.2">
      <c r="B50" t="s">
        <v>1078</v>
      </c>
      <c r="C50">
        <v>0</v>
      </c>
      <c r="D50" t="s">
        <v>240</v>
      </c>
      <c r="E50" t="s">
        <v>3</v>
      </c>
      <c r="F50" t="s">
        <v>1008</v>
      </c>
      <c r="G50" t="s">
        <v>3</v>
      </c>
      <c r="H50">
        <v>63455</v>
      </c>
      <c r="I50">
        <v>63455</v>
      </c>
      <c r="J50">
        <v>0</v>
      </c>
      <c r="K50">
        <v>63455</v>
      </c>
      <c r="L50">
        <v>0</v>
      </c>
      <c r="M50">
        <v>0</v>
      </c>
      <c r="N50">
        <v>0</v>
      </c>
      <c r="O50" t="s">
        <v>1013</v>
      </c>
      <c r="P50" t="s">
        <v>3</v>
      </c>
      <c r="Q50" t="s">
        <v>1014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63455</v>
      </c>
      <c r="AD50">
        <v>1</v>
      </c>
      <c r="AE50">
        <v>0</v>
      </c>
      <c r="AF50">
        <v>3</v>
      </c>
      <c r="AG50">
        <v>3</v>
      </c>
      <c r="AH50" t="s">
        <v>161</v>
      </c>
      <c r="AI50" t="s">
        <v>241</v>
      </c>
      <c r="AJ50">
        <v>46132.654918981483</v>
      </c>
      <c r="AK50">
        <v>55929523</v>
      </c>
      <c r="AL50">
        <v>0</v>
      </c>
      <c r="AM50">
        <v>0</v>
      </c>
      <c r="AN50">
        <v>0</v>
      </c>
      <c r="AO50">
        <v>46073</v>
      </c>
      <c r="AP50">
        <v>0</v>
      </c>
      <c r="AQ50">
        <v>1</v>
      </c>
      <c r="AR50">
        <v>0</v>
      </c>
      <c r="AS50" t="s">
        <v>3</v>
      </c>
      <c r="AT50">
        <v>1</v>
      </c>
      <c r="AU50">
        <v>3</v>
      </c>
    </row>
    <row r="51" spans="2:47" x14ac:dyDescent="0.2">
      <c r="B51" t="s">
        <v>1079</v>
      </c>
      <c r="C51">
        <v>0</v>
      </c>
      <c r="D51" t="s">
        <v>245</v>
      </c>
      <c r="E51" t="s">
        <v>3</v>
      </c>
      <c r="F51" t="s">
        <v>1008</v>
      </c>
      <c r="G51" t="s">
        <v>3</v>
      </c>
      <c r="H51">
        <v>16243</v>
      </c>
      <c r="I51">
        <v>16243</v>
      </c>
      <c r="J51">
        <v>0</v>
      </c>
      <c r="K51">
        <v>16243</v>
      </c>
      <c r="L51">
        <v>0</v>
      </c>
      <c r="M51">
        <v>0</v>
      </c>
      <c r="N51">
        <v>0</v>
      </c>
      <c r="O51" t="s">
        <v>1080</v>
      </c>
      <c r="P51" t="s">
        <v>3</v>
      </c>
      <c r="Q51" t="s">
        <v>1081</v>
      </c>
      <c r="R51" t="s">
        <v>3</v>
      </c>
      <c r="S51" t="s">
        <v>3</v>
      </c>
      <c r="T51" t="s">
        <v>3</v>
      </c>
      <c r="U51">
        <v>0</v>
      </c>
      <c r="V51">
        <v>0</v>
      </c>
      <c r="W51">
        <v>0</v>
      </c>
      <c r="X51">
        <v>0</v>
      </c>
      <c r="Y51" t="s">
        <v>3</v>
      </c>
      <c r="Z51" t="s">
        <v>3</v>
      </c>
      <c r="AA51">
        <v>0</v>
      </c>
      <c r="AB51" t="s">
        <v>3</v>
      </c>
      <c r="AC51">
        <v>16243</v>
      </c>
      <c r="AD51">
        <v>1</v>
      </c>
      <c r="AE51">
        <v>0</v>
      </c>
      <c r="AF51">
        <v>3</v>
      </c>
      <c r="AG51">
        <v>3</v>
      </c>
      <c r="AH51" t="s">
        <v>161</v>
      </c>
      <c r="AI51" t="s">
        <v>246</v>
      </c>
      <c r="AJ51">
        <v>46132.654953703706</v>
      </c>
      <c r="AK51">
        <v>55929555</v>
      </c>
      <c r="AL51">
        <v>0</v>
      </c>
      <c r="AM51">
        <v>0</v>
      </c>
      <c r="AN51">
        <v>0</v>
      </c>
      <c r="AO51">
        <v>46073</v>
      </c>
      <c r="AP51">
        <v>0</v>
      </c>
      <c r="AQ51">
        <v>1</v>
      </c>
      <c r="AR51">
        <v>0</v>
      </c>
      <c r="AS51" t="s">
        <v>1011</v>
      </c>
      <c r="AT51">
        <v>1</v>
      </c>
      <c r="AU51">
        <v>3</v>
      </c>
    </row>
    <row r="52" spans="2:47" x14ac:dyDescent="0.2">
      <c r="B52" t="s">
        <v>1082</v>
      </c>
      <c r="C52">
        <v>1</v>
      </c>
      <c r="D52" t="s">
        <v>245</v>
      </c>
      <c r="E52" t="s">
        <v>3</v>
      </c>
      <c r="F52" t="s">
        <v>1008</v>
      </c>
      <c r="G52" t="s">
        <v>3</v>
      </c>
      <c r="H52">
        <v>14760</v>
      </c>
      <c r="I52">
        <v>14760</v>
      </c>
      <c r="J52">
        <v>0</v>
      </c>
      <c r="K52">
        <v>14760</v>
      </c>
      <c r="L52">
        <v>0</v>
      </c>
      <c r="M52">
        <v>0</v>
      </c>
      <c r="N52">
        <v>0</v>
      </c>
      <c r="O52" t="s">
        <v>1083</v>
      </c>
      <c r="P52" t="s">
        <v>3</v>
      </c>
      <c r="Q52" t="s">
        <v>1084</v>
      </c>
      <c r="R52" t="s">
        <v>3</v>
      </c>
      <c r="S52" t="s">
        <v>3</v>
      </c>
      <c r="T52" t="s">
        <v>3</v>
      </c>
      <c r="U52">
        <v>0</v>
      </c>
      <c r="V52">
        <v>0</v>
      </c>
      <c r="W52">
        <v>0</v>
      </c>
      <c r="X52">
        <v>0</v>
      </c>
      <c r="Y52" t="s">
        <v>3</v>
      </c>
      <c r="Z52" t="s">
        <v>3</v>
      </c>
      <c r="AA52">
        <v>0</v>
      </c>
      <c r="AB52" t="s">
        <v>3</v>
      </c>
      <c r="AC52">
        <v>14760</v>
      </c>
      <c r="AD52">
        <v>1</v>
      </c>
      <c r="AE52">
        <v>0</v>
      </c>
      <c r="AF52">
        <v>3</v>
      </c>
      <c r="AG52">
        <v>3</v>
      </c>
      <c r="AH52" t="s">
        <v>161</v>
      </c>
      <c r="AI52" t="s">
        <v>246</v>
      </c>
      <c r="AJ52">
        <v>46132.654953703706</v>
      </c>
      <c r="AK52">
        <v>55929555</v>
      </c>
      <c r="AL52">
        <v>0</v>
      </c>
      <c r="AM52">
        <v>0</v>
      </c>
      <c r="AN52">
        <v>0</v>
      </c>
      <c r="AO52">
        <v>46073</v>
      </c>
      <c r="AP52">
        <v>0</v>
      </c>
      <c r="AQ52">
        <v>1</v>
      </c>
      <c r="AR52">
        <v>0</v>
      </c>
      <c r="AS52" t="s">
        <v>3</v>
      </c>
      <c r="AT52">
        <v>1</v>
      </c>
      <c r="AU52">
        <v>3</v>
      </c>
    </row>
    <row r="53" spans="2:47" x14ac:dyDescent="0.2">
      <c r="B53" t="s">
        <v>1085</v>
      </c>
      <c r="C53">
        <v>0</v>
      </c>
      <c r="D53" t="s">
        <v>245</v>
      </c>
      <c r="E53" t="s">
        <v>3</v>
      </c>
      <c r="F53" t="s">
        <v>1008</v>
      </c>
      <c r="G53" t="s">
        <v>3</v>
      </c>
      <c r="H53">
        <v>16061</v>
      </c>
      <c r="I53">
        <v>16061</v>
      </c>
      <c r="J53">
        <v>0</v>
      </c>
      <c r="K53">
        <v>16061</v>
      </c>
      <c r="L53">
        <v>0</v>
      </c>
      <c r="M53">
        <v>0</v>
      </c>
      <c r="N53">
        <v>0</v>
      </c>
      <c r="O53" t="s">
        <v>1086</v>
      </c>
      <c r="P53" t="s">
        <v>3</v>
      </c>
      <c r="Q53" t="s">
        <v>1087</v>
      </c>
      <c r="R53" t="s">
        <v>3</v>
      </c>
      <c r="S53" t="s">
        <v>3</v>
      </c>
      <c r="T53" t="s">
        <v>3</v>
      </c>
      <c r="U53">
        <v>0</v>
      </c>
      <c r="V53">
        <v>0</v>
      </c>
      <c r="W53">
        <v>0</v>
      </c>
      <c r="X53">
        <v>0</v>
      </c>
      <c r="Y53" t="s">
        <v>3</v>
      </c>
      <c r="Z53" t="s">
        <v>3</v>
      </c>
      <c r="AA53">
        <v>0</v>
      </c>
      <c r="AB53" t="s">
        <v>3</v>
      </c>
      <c r="AC53">
        <v>16061</v>
      </c>
      <c r="AD53">
        <v>1</v>
      </c>
      <c r="AE53">
        <v>0</v>
      </c>
      <c r="AF53">
        <v>3</v>
      </c>
      <c r="AG53">
        <v>3</v>
      </c>
      <c r="AH53" t="s">
        <v>161</v>
      </c>
      <c r="AI53" t="s">
        <v>246</v>
      </c>
      <c r="AJ53">
        <v>46132.654953703706</v>
      </c>
      <c r="AK53">
        <v>55929555</v>
      </c>
      <c r="AL53">
        <v>0</v>
      </c>
      <c r="AM53">
        <v>0</v>
      </c>
      <c r="AN53">
        <v>0</v>
      </c>
      <c r="AO53">
        <v>46073</v>
      </c>
      <c r="AP53">
        <v>0</v>
      </c>
      <c r="AQ53">
        <v>1</v>
      </c>
      <c r="AR53">
        <v>0</v>
      </c>
      <c r="AS53" t="s">
        <v>3</v>
      </c>
      <c r="AT53">
        <v>1</v>
      </c>
      <c r="AU53">
        <v>3</v>
      </c>
    </row>
    <row r="54" spans="2:47" x14ac:dyDescent="0.2">
      <c r="B54" t="s">
        <v>1088</v>
      </c>
      <c r="C54">
        <v>1</v>
      </c>
      <c r="D54" t="s">
        <v>250</v>
      </c>
      <c r="E54" t="s">
        <v>3</v>
      </c>
      <c r="F54" t="s">
        <v>1008</v>
      </c>
      <c r="G54" t="s">
        <v>3</v>
      </c>
      <c r="H54">
        <v>3506.98</v>
      </c>
      <c r="I54">
        <v>3506.98</v>
      </c>
      <c r="J54">
        <v>0</v>
      </c>
      <c r="K54">
        <v>3506.98</v>
      </c>
      <c r="L54">
        <v>0</v>
      </c>
      <c r="M54">
        <v>0</v>
      </c>
      <c r="N54">
        <v>0</v>
      </c>
      <c r="O54" t="s">
        <v>1089</v>
      </c>
      <c r="P54" t="s">
        <v>3</v>
      </c>
      <c r="Q54" t="s">
        <v>1090</v>
      </c>
      <c r="R54" t="s">
        <v>3</v>
      </c>
      <c r="S54" t="s">
        <v>3</v>
      </c>
      <c r="T54" t="s">
        <v>3</v>
      </c>
      <c r="U54">
        <v>0</v>
      </c>
      <c r="V54">
        <v>0</v>
      </c>
      <c r="W54">
        <v>0</v>
      </c>
      <c r="X54">
        <v>0</v>
      </c>
      <c r="Y54" t="s">
        <v>3</v>
      </c>
      <c r="Z54" t="s">
        <v>3</v>
      </c>
      <c r="AA54">
        <v>0</v>
      </c>
      <c r="AB54" t="s">
        <v>3</v>
      </c>
      <c r="AC54">
        <v>3506.98</v>
      </c>
      <c r="AD54">
        <v>1</v>
      </c>
      <c r="AE54">
        <v>0</v>
      </c>
      <c r="AF54">
        <v>3</v>
      </c>
      <c r="AG54">
        <v>3</v>
      </c>
      <c r="AH54" t="s">
        <v>161</v>
      </c>
      <c r="AI54" t="s">
        <v>251</v>
      </c>
      <c r="AJ54">
        <v>46132.655011574076</v>
      </c>
      <c r="AK54">
        <v>55929766</v>
      </c>
      <c r="AL54">
        <v>0</v>
      </c>
      <c r="AM54">
        <v>0</v>
      </c>
      <c r="AN54">
        <v>0</v>
      </c>
      <c r="AO54">
        <v>46073</v>
      </c>
      <c r="AP54">
        <v>0</v>
      </c>
      <c r="AQ54">
        <v>1</v>
      </c>
      <c r="AR54">
        <v>0</v>
      </c>
      <c r="AS54" t="s">
        <v>1011</v>
      </c>
      <c r="AT54">
        <v>1</v>
      </c>
      <c r="AU54">
        <v>3</v>
      </c>
    </row>
    <row r="55" spans="2:47" x14ac:dyDescent="0.2">
      <c r="B55" t="s">
        <v>1091</v>
      </c>
      <c r="C55">
        <v>0</v>
      </c>
      <c r="D55" t="s">
        <v>250</v>
      </c>
      <c r="E55" t="s">
        <v>3</v>
      </c>
      <c r="F55" t="s">
        <v>1008</v>
      </c>
      <c r="G55" t="s">
        <v>3</v>
      </c>
      <c r="H55">
        <v>3570.35</v>
      </c>
      <c r="I55">
        <v>3570.35</v>
      </c>
      <c r="J55">
        <v>0</v>
      </c>
      <c r="K55">
        <v>3570.35</v>
      </c>
      <c r="L55">
        <v>0</v>
      </c>
      <c r="M55">
        <v>0</v>
      </c>
      <c r="N55">
        <v>0</v>
      </c>
      <c r="O55" t="s">
        <v>1092</v>
      </c>
      <c r="P55" t="s">
        <v>3</v>
      </c>
      <c r="Q55" t="s">
        <v>1093</v>
      </c>
      <c r="R55" t="s">
        <v>3</v>
      </c>
      <c r="S55" t="s">
        <v>3</v>
      </c>
      <c r="T55" t="s">
        <v>3</v>
      </c>
      <c r="U55">
        <v>0</v>
      </c>
      <c r="V55">
        <v>0</v>
      </c>
      <c r="W55">
        <v>0</v>
      </c>
      <c r="X55">
        <v>0</v>
      </c>
      <c r="Y55" t="s">
        <v>3</v>
      </c>
      <c r="Z55" t="s">
        <v>3</v>
      </c>
      <c r="AA55">
        <v>0</v>
      </c>
      <c r="AB55" t="s">
        <v>3</v>
      </c>
      <c r="AC55">
        <v>3570.35</v>
      </c>
      <c r="AD55">
        <v>1</v>
      </c>
      <c r="AE55">
        <v>0</v>
      </c>
      <c r="AF55">
        <v>3</v>
      </c>
      <c r="AG55">
        <v>3</v>
      </c>
      <c r="AH55" t="s">
        <v>161</v>
      </c>
      <c r="AI55" t="s">
        <v>251</v>
      </c>
      <c r="AJ55">
        <v>46132.655011574076</v>
      </c>
      <c r="AK55">
        <v>55929766</v>
      </c>
      <c r="AL55">
        <v>0</v>
      </c>
      <c r="AM55">
        <v>0</v>
      </c>
      <c r="AN55">
        <v>0</v>
      </c>
      <c r="AO55">
        <v>46073</v>
      </c>
      <c r="AP55">
        <v>0</v>
      </c>
      <c r="AQ55">
        <v>1</v>
      </c>
      <c r="AR55">
        <v>0</v>
      </c>
      <c r="AS55" t="s">
        <v>3</v>
      </c>
      <c r="AT55">
        <v>1</v>
      </c>
      <c r="AU55">
        <v>3</v>
      </c>
    </row>
    <row r="56" spans="2:47" x14ac:dyDescent="0.2">
      <c r="B56" t="s">
        <v>1094</v>
      </c>
      <c r="C56">
        <v>0</v>
      </c>
      <c r="D56" t="s">
        <v>250</v>
      </c>
      <c r="E56" t="s">
        <v>3</v>
      </c>
      <c r="F56" t="s">
        <v>1008</v>
      </c>
      <c r="G56" t="s">
        <v>3</v>
      </c>
      <c r="H56">
        <v>3596.5</v>
      </c>
      <c r="I56">
        <v>3596.5</v>
      </c>
      <c r="J56">
        <v>0</v>
      </c>
      <c r="K56">
        <v>3596.5</v>
      </c>
      <c r="L56">
        <v>0</v>
      </c>
      <c r="M56">
        <v>0</v>
      </c>
      <c r="N56">
        <v>0</v>
      </c>
      <c r="O56" t="s">
        <v>1095</v>
      </c>
      <c r="P56" t="s">
        <v>3</v>
      </c>
      <c r="Q56" t="s">
        <v>1096</v>
      </c>
      <c r="R56" t="s">
        <v>3</v>
      </c>
      <c r="S56" t="s">
        <v>3</v>
      </c>
      <c r="T56" t="s">
        <v>3</v>
      </c>
      <c r="U56">
        <v>0</v>
      </c>
      <c r="V56">
        <v>0</v>
      </c>
      <c r="W56">
        <v>0</v>
      </c>
      <c r="X56">
        <v>0</v>
      </c>
      <c r="Y56" t="s">
        <v>3</v>
      </c>
      <c r="Z56" t="s">
        <v>3</v>
      </c>
      <c r="AA56">
        <v>0</v>
      </c>
      <c r="AB56" t="s">
        <v>3</v>
      </c>
      <c r="AC56">
        <v>3596.5</v>
      </c>
      <c r="AD56">
        <v>1</v>
      </c>
      <c r="AE56">
        <v>0</v>
      </c>
      <c r="AF56">
        <v>3</v>
      </c>
      <c r="AG56">
        <v>3</v>
      </c>
      <c r="AH56" t="s">
        <v>161</v>
      </c>
      <c r="AI56" t="s">
        <v>251</v>
      </c>
      <c r="AJ56">
        <v>46132.655011574076</v>
      </c>
      <c r="AK56">
        <v>55929766</v>
      </c>
      <c r="AL56">
        <v>0</v>
      </c>
      <c r="AM56">
        <v>0</v>
      </c>
      <c r="AN56">
        <v>0</v>
      </c>
      <c r="AO56">
        <v>46073</v>
      </c>
      <c r="AP56">
        <v>0</v>
      </c>
      <c r="AQ56">
        <v>1</v>
      </c>
      <c r="AR56">
        <v>0</v>
      </c>
      <c r="AS56" t="s">
        <v>3</v>
      </c>
      <c r="AT56">
        <v>1</v>
      </c>
      <c r="AU56">
        <v>3</v>
      </c>
    </row>
    <row r="57" spans="2:47" x14ac:dyDescent="0.2">
      <c r="B57" t="s">
        <v>1097</v>
      </c>
      <c r="C57">
        <v>1</v>
      </c>
      <c r="D57" t="s">
        <v>256</v>
      </c>
      <c r="E57" t="s">
        <v>3</v>
      </c>
      <c r="F57" t="s">
        <v>1008</v>
      </c>
      <c r="G57" t="s">
        <v>3</v>
      </c>
      <c r="H57">
        <v>3340.7</v>
      </c>
      <c r="I57">
        <v>3340.7</v>
      </c>
      <c r="J57">
        <v>0</v>
      </c>
      <c r="K57">
        <v>3340.7</v>
      </c>
      <c r="L57">
        <v>0</v>
      </c>
      <c r="M57">
        <v>0</v>
      </c>
      <c r="N57">
        <v>0</v>
      </c>
      <c r="O57" t="s">
        <v>1098</v>
      </c>
      <c r="P57" t="s">
        <v>3</v>
      </c>
      <c r="Q57" t="s">
        <v>1099</v>
      </c>
      <c r="R57" t="s">
        <v>3</v>
      </c>
      <c r="S57" t="s">
        <v>3</v>
      </c>
      <c r="T57" t="s">
        <v>3</v>
      </c>
      <c r="U57">
        <v>0</v>
      </c>
      <c r="V57">
        <v>0</v>
      </c>
      <c r="W57">
        <v>0</v>
      </c>
      <c r="X57">
        <v>0</v>
      </c>
      <c r="Y57" t="s">
        <v>3</v>
      </c>
      <c r="Z57" t="s">
        <v>3</v>
      </c>
      <c r="AA57">
        <v>0</v>
      </c>
      <c r="AB57" t="s">
        <v>3</v>
      </c>
      <c r="AC57">
        <v>3340.7</v>
      </c>
      <c r="AD57">
        <v>1</v>
      </c>
      <c r="AE57">
        <v>0</v>
      </c>
      <c r="AF57">
        <v>3</v>
      </c>
      <c r="AG57">
        <v>3</v>
      </c>
      <c r="AH57" t="s">
        <v>161</v>
      </c>
      <c r="AI57" t="s">
        <v>257</v>
      </c>
      <c r="AJ57">
        <v>46132.655046296299</v>
      </c>
      <c r="AK57">
        <v>55929786</v>
      </c>
      <c r="AL57">
        <v>0</v>
      </c>
      <c r="AM57">
        <v>0</v>
      </c>
      <c r="AN57">
        <v>0</v>
      </c>
      <c r="AO57">
        <v>46073</v>
      </c>
      <c r="AP57">
        <v>0</v>
      </c>
      <c r="AQ57">
        <v>1</v>
      </c>
      <c r="AR57">
        <v>0</v>
      </c>
      <c r="AS57" t="s">
        <v>1011</v>
      </c>
      <c r="AT57">
        <v>1</v>
      </c>
      <c r="AU57">
        <v>3</v>
      </c>
    </row>
    <row r="58" spans="2:47" x14ac:dyDescent="0.2">
      <c r="B58" t="s">
        <v>1100</v>
      </c>
      <c r="C58">
        <v>0</v>
      </c>
      <c r="D58" t="s">
        <v>256</v>
      </c>
      <c r="E58" t="s">
        <v>3</v>
      </c>
      <c r="F58" t="s">
        <v>1008</v>
      </c>
      <c r="G58" t="s">
        <v>3</v>
      </c>
      <c r="H58">
        <v>3340.7</v>
      </c>
      <c r="I58">
        <v>3340.7</v>
      </c>
      <c r="J58">
        <v>0</v>
      </c>
      <c r="K58">
        <v>3340.7</v>
      </c>
      <c r="L58">
        <v>0</v>
      </c>
      <c r="M58">
        <v>0</v>
      </c>
      <c r="N58">
        <v>0</v>
      </c>
      <c r="O58" t="s">
        <v>1089</v>
      </c>
      <c r="P58" t="s">
        <v>3</v>
      </c>
      <c r="Q58" t="s">
        <v>1090</v>
      </c>
      <c r="R58" t="s">
        <v>3</v>
      </c>
      <c r="S58" t="s">
        <v>3</v>
      </c>
      <c r="T58" t="s">
        <v>3</v>
      </c>
      <c r="U58">
        <v>0</v>
      </c>
      <c r="V58">
        <v>0</v>
      </c>
      <c r="W58">
        <v>0</v>
      </c>
      <c r="X58">
        <v>0</v>
      </c>
      <c r="Y58" t="s">
        <v>3</v>
      </c>
      <c r="Z58" t="s">
        <v>3</v>
      </c>
      <c r="AA58">
        <v>0</v>
      </c>
      <c r="AB58" t="s">
        <v>3</v>
      </c>
      <c r="AC58">
        <v>3340.7</v>
      </c>
      <c r="AD58">
        <v>1</v>
      </c>
      <c r="AE58">
        <v>0</v>
      </c>
      <c r="AF58">
        <v>3</v>
      </c>
      <c r="AG58">
        <v>3</v>
      </c>
      <c r="AH58" t="s">
        <v>161</v>
      </c>
      <c r="AI58" t="s">
        <v>257</v>
      </c>
      <c r="AJ58">
        <v>46132.655046296299</v>
      </c>
      <c r="AK58">
        <v>55929786</v>
      </c>
      <c r="AL58">
        <v>0</v>
      </c>
      <c r="AM58">
        <v>0</v>
      </c>
      <c r="AN58">
        <v>0</v>
      </c>
      <c r="AO58">
        <v>46073</v>
      </c>
      <c r="AP58">
        <v>0</v>
      </c>
      <c r="AQ58">
        <v>1</v>
      </c>
      <c r="AR58">
        <v>0</v>
      </c>
      <c r="AS58" t="s">
        <v>3</v>
      </c>
      <c r="AT58">
        <v>1</v>
      </c>
      <c r="AU58">
        <v>3</v>
      </c>
    </row>
    <row r="59" spans="2:47" x14ac:dyDescent="0.2">
      <c r="B59" t="s">
        <v>1101</v>
      </c>
      <c r="C59">
        <v>0</v>
      </c>
      <c r="D59" t="s">
        <v>256</v>
      </c>
      <c r="E59" t="s">
        <v>3</v>
      </c>
      <c r="F59" t="s">
        <v>1008</v>
      </c>
      <c r="G59" t="s">
        <v>3</v>
      </c>
      <c r="H59">
        <v>3340.7</v>
      </c>
      <c r="I59">
        <v>3340.7</v>
      </c>
      <c r="J59">
        <v>0</v>
      </c>
      <c r="K59">
        <v>3340.7</v>
      </c>
      <c r="L59">
        <v>0</v>
      </c>
      <c r="M59">
        <v>0</v>
      </c>
      <c r="N59">
        <v>0</v>
      </c>
      <c r="O59" t="s">
        <v>1092</v>
      </c>
      <c r="P59" t="s">
        <v>3</v>
      </c>
      <c r="Q59" t="s">
        <v>1093</v>
      </c>
      <c r="R59" t="s">
        <v>3</v>
      </c>
      <c r="S59" t="s">
        <v>3</v>
      </c>
      <c r="T59" t="s">
        <v>3</v>
      </c>
      <c r="U59">
        <v>0</v>
      </c>
      <c r="V59">
        <v>0</v>
      </c>
      <c r="W59">
        <v>0</v>
      </c>
      <c r="X59">
        <v>0</v>
      </c>
      <c r="Y59" t="s">
        <v>3</v>
      </c>
      <c r="Z59" t="s">
        <v>3</v>
      </c>
      <c r="AA59">
        <v>0</v>
      </c>
      <c r="AB59" t="s">
        <v>3</v>
      </c>
      <c r="AC59">
        <v>3340.7</v>
      </c>
      <c r="AD59">
        <v>1</v>
      </c>
      <c r="AE59">
        <v>0</v>
      </c>
      <c r="AF59">
        <v>3</v>
      </c>
      <c r="AG59">
        <v>3</v>
      </c>
      <c r="AH59" t="s">
        <v>161</v>
      </c>
      <c r="AI59" t="s">
        <v>257</v>
      </c>
      <c r="AJ59">
        <v>46132.655046296299</v>
      </c>
      <c r="AK59">
        <v>55929786</v>
      </c>
      <c r="AL59">
        <v>0</v>
      </c>
      <c r="AM59">
        <v>0</v>
      </c>
      <c r="AN59">
        <v>0</v>
      </c>
      <c r="AO59">
        <v>46073</v>
      </c>
      <c r="AP59">
        <v>0</v>
      </c>
      <c r="AQ59">
        <v>1</v>
      </c>
      <c r="AR59">
        <v>0</v>
      </c>
      <c r="AS59" t="s">
        <v>3</v>
      </c>
      <c r="AT59">
        <v>1</v>
      </c>
      <c r="AU59">
        <v>3</v>
      </c>
    </row>
    <row r="60" spans="2:47" x14ac:dyDescent="0.2">
      <c r="B60" t="s">
        <v>1102</v>
      </c>
      <c r="C60">
        <v>1</v>
      </c>
      <c r="D60" t="s">
        <v>275</v>
      </c>
      <c r="E60" t="s">
        <v>3</v>
      </c>
      <c r="F60" t="s">
        <v>1008</v>
      </c>
      <c r="G60" t="s">
        <v>3</v>
      </c>
      <c r="H60">
        <v>159</v>
      </c>
      <c r="I60">
        <v>159</v>
      </c>
      <c r="J60">
        <v>0</v>
      </c>
      <c r="K60">
        <v>159</v>
      </c>
      <c r="L60">
        <v>0</v>
      </c>
      <c r="M60">
        <v>0</v>
      </c>
      <c r="N60">
        <v>0</v>
      </c>
      <c r="O60" t="s">
        <v>1103</v>
      </c>
      <c r="P60" t="s">
        <v>3</v>
      </c>
      <c r="Q60" t="s">
        <v>1104</v>
      </c>
      <c r="R60" t="s">
        <v>3</v>
      </c>
      <c r="S60" t="s">
        <v>3</v>
      </c>
      <c r="T60" t="s">
        <v>3</v>
      </c>
      <c r="U60">
        <v>0</v>
      </c>
      <c r="V60">
        <v>0</v>
      </c>
      <c r="W60">
        <v>0</v>
      </c>
      <c r="X60">
        <v>0</v>
      </c>
      <c r="Y60" t="s">
        <v>3</v>
      </c>
      <c r="Z60" t="s">
        <v>3</v>
      </c>
      <c r="AA60">
        <v>0</v>
      </c>
      <c r="AB60" t="s">
        <v>3</v>
      </c>
      <c r="AC60">
        <v>159</v>
      </c>
      <c r="AD60">
        <v>1</v>
      </c>
      <c r="AE60">
        <v>0</v>
      </c>
      <c r="AF60">
        <v>3</v>
      </c>
      <c r="AG60">
        <v>3</v>
      </c>
      <c r="AH60" t="s">
        <v>161</v>
      </c>
      <c r="AI60" t="s">
        <v>276</v>
      </c>
      <c r="AJ60">
        <v>46132.655104166668</v>
      </c>
      <c r="AK60">
        <v>55929801</v>
      </c>
      <c r="AL60">
        <v>0</v>
      </c>
      <c r="AM60">
        <v>0</v>
      </c>
      <c r="AN60">
        <v>0</v>
      </c>
      <c r="AO60">
        <v>46073</v>
      </c>
      <c r="AP60">
        <v>0</v>
      </c>
      <c r="AQ60">
        <v>1</v>
      </c>
      <c r="AR60">
        <v>0</v>
      </c>
      <c r="AS60" t="s">
        <v>1011</v>
      </c>
      <c r="AT60">
        <v>1</v>
      </c>
      <c r="AU60">
        <v>64</v>
      </c>
    </row>
    <row r="61" spans="2:47" x14ac:dyDescent="0.2">
      <c r="B61" t="s">
        <v>1105</v>
      </c>
      <c r="C61">
        <v>0</v>
      </c>
      <c r="D61" t="s">
        <v>275</v>
      </c>
      <c r="E61" t="s">
        <v>3</v>
      </c>
      <c r="F61" t="s">
        <v>1008</v>
      </c>
      <c r="G61" t="s">
        <v>3</v>
      </c>
      <c r="H61">
        <v>168.3</v>
      </c>
      <c r="I61">
        <v>168.3</v>
      </c>
      <c r="J61">
        <v>0</v>
      </c>
      <c r="K61">
        <v>168.3</v>
      </c>
      <c r="L61">
        <v>0</v>
      </c>
      <c r="M61">
        <v>0</v>
      </c>
      <c r="N61">
        <v>0</v>
      </c>
      <c r="O61" t="s">
        <v>1089</v>
      </c>
      <c r="P61" t="s">
        <v>3</v>
      </c>
      <c r="Q61" t="s">
        <v>1090</v>
      </c>
      <c r="R61" t="s">
        <v>3</v>
      </c>
      <c r="S61" t="s">
        <v>3</v>
      </c>
      <c r="T61" t="s">
        <v>3</v>
      </c>
      <c r="U61">
        <v>0</v>
      </c>
      <c r="V61">
        <v>0</v>
      </c>
      <c r="W61">
        <v>0</v>
      </c>
      <c r="X61">
        <v>0</v>
      </c>
      <c r="Y61" t="s">
        <v>3</v>
      </c>
      <c r="Z61" t="s">
        <v>3</v>
      </c>
      <c r="AA61">
        <v>0</v>
      </c>
      <c r="AB61" t="s">
        <v>3</v>
      </c>
      <c r="AC61">
        <v>168.3</v>
      </c>
      <c r="AD61">
        <v>1</v>
      </c>
      <c r="AE61">
        <v>0</v>
      </c>
      <c r="AF61">
        <v>3</v>
      </c>
      <c r="AG61">
        <v>3</v>
      </c>
      <c r="AH61" t="s">
        <v>161</v>
      </c>
      <c r="AI61" t="s">
        <v>276</v>
      </c>
      <c r="AJ61">
        <v>46132.655104166668</v>
      </c>
      <c r="AK61">
        <v>55929801</v>
      </c>
      <c r="AL61">
        <v>0</v>
      </c>
      <c r="AM61">
        <v>0</v>
      </c>
      <c r="AN61">
        <v>0</v>
      </c>
      <c r="AO61">
        <v>46073</v>
      </c>
      <c r="AP61">
        <v>0</v>
      </c>
      <c r="AQ61">
        <v>1</v>
      </c>
      <c r="AR61">
        <v>0</v>
      </c>
      <c r="AS61" t="s">
        <v>3</v>
      </c>
      <c r="AT61">
        <v>1</v>
      </c>
      <c r="AU61">
        <v>64</v>
      </c>
    </row>
    <row r="62" spans="2:47" x14ac:dyDescent="0.2">
      <c r="B62" t="s">
        <v>1106</v>
      </c>
      <c r="C62">
        <v>0</v>
      </c>
      <c r="D62" t="s">
        <v>275</v>
      </c>
      <c r="E62" t="s">
        <v>3</v>
      </c>
      <c r="F62" t="s">
        <v>1008</v>
      </c>
      <c r="G62" t="s">
        <v>3</v>
      </c>
      <c r="H62">
        <v>168.3</v>
      </c>
      <c r="I62">
        <v>168.3</v>
      </c>
      <c r="J62">
        <v>0</v>
      </c>
      <c r="K62">
        <v>168.3</v>
      </c>
      <c r="L62">
        <v>0</v>
      </c>
      <c r="M62">
        <v>0</v>
      </c>
      <c r="N62">
        <v>0</v>
      </c>
      <c r="O62" t="s">
        <v>1092</v>
      </c>
      <c r="P62" t="s">
        <v>3</v>
      </c>
      <c r="Q62" t="s">
        <v>1093</v>
      </c>
      <c r="R62" t="s">
        <v>3</v>
      </c>
      <c r="S62" t="s">
        <v>3</v>
      </c>
      <c r="T62" t="s">
        <v>3</v>
      </c>
      <c r="U62">
        <v>0</v>
      </c>
      <c r="V62">
        <v>0</v>
      </c>
      <c r="W62">
        <v>0</v>
      </c>
      <c r="X62">
        <v>0</v>
      </c>
      <c r="Y62" t="s">
        <v>3</v>
      </c>
      <c r="Z62" t="s">
        <v>3</v>
      </c>
      <c r="AA62">
        <v>0</v>
      </c>
      <c r="AB62" t="s">
        <v>3</v>
      </c>
      <c r="AC62">
        <v>168.3</v>
      </c>
      <c r="AD62">
        <v>1</v>
      </c>
      <c r="AE62">
        <v>0</v>
      </c>
      <c r="AF62">
        <v>3</v>
      </c>
      <c r="AG62">
        <v>3</v>
      </c>
      <c r="AH62" t="s">
        <v>161</v>
      </c>
      <c r="AI62" t="s">
        <v>276</v>
      </c>
      <c r="AJ62">
        <v>46132.655104166668</v>
      </c>
      <c r="AK62">
        <v>55929801</v>
      </c>
      <c r="AL62">
        <v>0</v>
      </c>
      <c r="AM62">
        <v>0</v>
      </c>
      <c r="AN62">
        <v>0</v>
      </c>
      <c r="AO62">
        <v>46073</v>
      </c>
      <c r="AP62">
        <v>0</v>
      </c>
      <c r="AQ62">
        <v>1</v>
      </c>
      <c r="AR62">
        <v>0</v>
      </c>
      <c r="AS62" t="s">
        <v>3</v>
      </c>
      <c r="AT62">
        <v>1</v>
      </c>
      <c r="AU62">
        <v>64</v>
      </c>
    </row>
    <row r="63" spans="2:47" x14ac:dyDescent="0.2">
      <c r="B63" t="s">
        <v>1107</v>
      </c>
      <c r="C63">
        <v>1</v>
      </c>
      <c r="D63" t="s">
        <v>282</v>
      </c>
      <c r="E63" t="s">
        <v>3</v>
      </c>
      <c r="F63" t="s">
        <v>1008</v>
      </c>
      <c r="G63" t="s">
        <v>3</v>
      </c>
      <c r="H63">
        <v>115.5</v>
      </c>
      <c r="I63">
        <v>115.5</v>
      </c>
      <c r="J63">
        <v>0</v>
      </c>
      <c r="K63">
        <v>115.5</v>
      </c>
      <c r="L63">
        <v>0</v>
      </c>
      <c r="M63">
        <v>0</v>
      </c>
      <c r="N63">
        <v>0</v>
      </c>
      <c r="O63" t="s">
        <v>1108</v>
      </c>
      <c r="P63" t="s">
        <v>3</v>
      </c>
      <c r="Q63" t="s">
        <v>1109</v>
      </c>
      <c r="R63" t="s">
        <v>3</v>
      </c>
      <c r="S63" t="s">
        <v>3</v>
      </c>
      <c r="T63" t="s">
        <v>3</v>
      </c>
      <c r="U63">
        <v>0</v>
      </c>
      <c r="V63">
        <v>0</v>
      </c>
      <c r="W63">
        <v>0</v>
      </c>
      <c r="X63">
        <v>0</v>
      </c>
      <c r="Y63" t="s">
        <v>3</v>
      </c>
      <c r="Z63" t="s">
        <v>3</v>
      </c>
      <c r="AA63">
        <v>0</v>
      </c>
      <c r="AB63" t="s">
        <v>3</v>
      </c>
      <c r="AC63">
        <v>115.5</v>
      </c>
      <c r="AD63">
        <v>1</v>
      </c>
      <c r="AE63">
        <v>0</v>
      </c>
      <c r="AF63">
        <v>3</v>
      </c>
      <c r="AG63">
        <v>3</v>
      </c>
      <c r="AH63" t="s">
        <v>161</v>
      </c>
      <c r="AI63" t="s">
        <v>283</v>
      </c>
      <c r="AJ63">
        <v>46132.655138888891</v>
      </c>
      <c r="AK63">
        <v>55929819</v>
      </c>
      <c r="AL63">
        <v>0</v>
      </c>
      <c r="AM63">
        <v>0</v>
      </c>
      <c r="AN63">
        <v>0</v>
      </c>
      <c r="AO63">
        <v>46073</v>
      </c>
      <c r="AP63">
        <v>0</v>
      </c>
      <c r="AQ63">
        <v>1</v>
      </c>
      <c r="AR63">
        <v>0</v>
      </c>
      <c r="AS63" t="s">
        <v>1011</v>
      </c>
      <c r="AT63">
        <v>1</v>
      </c>
      <c r="AU63">
        <v>12</v>
      </c>
    </row>
    <row r="64" spans="2:47" x14ac:dyDescent="0.2">
      <c r="B64" t="s">
        <v>1110</v>
      </c>
      <c r="C64">
        <v>0</v>
      </c>
      <c r="D64" t="s">
        <v>282</v>
      </c>
      <c r="E64" t="s">
        <v>3</v>
      </c>
      <c r="F64" t="s">
        <v>1008</v>
      </c>
      <c r="G64" t="s">
        <v>3</v>
      </c>
      <c r="H64">
        <v>115.5</v>
      </c>
      <c r="I64">
        <v>115.5</v>
      </c>
      <c r="J64">
        <v>0</v>
      </c>
      <c r="K64">
        <v>115.5</v>
      </c>
      <c r="L64">
        <v>0</v>
      </c>
      <c r="M64">
        <v>0</v>
      </c>
      <c r="N64">
        <v>0</v>
      </c>
      <c r="O64" t="s">
        <v>1089</v>
      </c>
      <c r="P64" t="s">
        <v>3</v>
      </c>
      <c r="Q64" t="s">
        <v>1090</v>
      </c>
      <c r="R64" t="s">
        <v>3</v>
      </c>
      <c r="S64" t="s">
        <v>3</v>
      </c>
      <c r="T64" t="s">
        <v>3</v>
      </c>
      <c r="U64">
        <v>0</v>
      </c>
      <c r="V64">
        <v>0</v>
      </c>
      <c r="W64">
        <v>0</v>
      </c>
      <c r="X64">
        <v>0</v>
      </c>
      <c r="Y64" t="s">
        <v>3</v>
      </c>
      <c r="Z64" t="s">
        <v>3</v>
      </c>
      <c r="AA64">
        <v>0</v>
      </c>
      <c r="AB64" t="s">
        <v>3</v>
      </c>
      <c r="AC64">
        <v>115.5</v>
      </c>
      <c r="AD64">
        <v>1</v>
      </c>
      <c r="AE64">
        <v>0</v>
      </c>
      <c r="AF64">
        <v>3</v>
      </c>
      <c r="AG64">
        <v>3</v>
      </c>
      <c r="AH64" t="s">
        <v>161</v>
      </c>
      <c r="AI64" t="s">
        <v>283</v>
      </c>
      <c r="AJ64">
        <v>46132.655138888891</v>
      </c>
      <c r="AK64">
        <v>55929819</v>
      </c>
      <c r="AL64">
        <v>0</v>
      </c>
      <c r="AM64">
        <v>0</v>
      </c>
      <c r="AN64">
        <v>0</v>
      </c>
      <c r="AO64">
        <v>46073</v>
      </c>
      <c r="AP64">
        <v>0</v>
      </c>
      <c r="AQ64">
        <v>1</v>
      </c>
      <c r="AR64">
        <v>0</v>
      </c>
      <c r="AS64" t="s">
        <v>3</v>
      </c>
      <c r="AT64">
        <v>1</v>
      </c>
      <c r="AU64">
        <v>12</v>
      </c>
    </row>
    <row r="65" spans="2:47" x14ac:dyDescent="0.2">
      <c r="B65" t="s">
        <v>1111</v>
      </c>
      <c r="C65">
        <v>0</v>
      </c>
      <c r="D65" t="s">
        <v>282</v>
      </c>
      <c r="E65" t="s">
        <v>3</v>
      </c>
      <c r="F65" t="s">
        <v>1008</v>
      </c>
      <c r="G65" t="s">
        <v>3</v>
      </c>
      <c r="H65">
        <v>115.5</v>
      </c>
      <c r="I65">
        <v>115.5</v>
      </c>
      <c r="J65">
        <v>0</v>
      </c>
      <c r="K65">
        <v>115.5</v>
      </c>
      <c r="L65">
        <v>0</v>
      </c>
      <c r="M65">
        <v>0</v>
      </c>
      <c r="N65">
        <v>0</v>
      </c>
      <c r="O65" t="s">
        <v>1092</v>
      </c>
      <c r="P65" t="s">
        <v>3</v>
      </c>
      <c r="Q65" t="s">
        <v>1093</v>
      </c>
      <c r="R65" t="s">
        <v>3</v>
      </c>
      <c r="S65" t="s">
        <v>3</v>
      </c>
      <c r="T65" t="s">
        <v>3</v>
      </c>
      <c r="U65">
        <v>0</v>
      </c>
      <c r="V65">
        <v>0</v>
      </c>
      <c r="W65">
        <v>0</v>
      </c>
      <c r="X65">
        <v>0</v>
      </c>
      <c r="Y65" t="s">
        <v>3</v>
      </c>
      <c r="Z65" t="s">
        <v>3</v>
      </c>
      <c r="AA65">
        <v>0</v>
      </c>
      <c r="AB65" t="s">
        <v>3</v>
      </c>
      <c r="AC65">
        <v>115.5</v>
      </c>
      <c r="AD65">
        <v>1</v>
      </c>
      <c r="AE65">
        <v>0</v>
      </c>
      <c r="AF65">
        <v>3</v>
      </c>
      <c r="AG65">
        <v>3</v>
      </c>
      <c r="AH65" t="s">
        <v>161</v>
      </c>
      <c r="AI65" t="s">
        <v>283</v>
      </c>
      <c r="AJ65">
        <v>46132.655138888891</v>
      </c>
      <c r="AK65">
        <v>55929819</v>
      </c>
      <c r="AL65">
        <v>0</v>
      </c>
      <c r="AM65">
        <v>0</v>
      </c>
      <c r="AN65">
        <v>0</v>
      </c>
      <c r="AO65">
        <v>46073</v>
      </c>
      <c r="AP65">
        <v>0</v>
      </c>
      <c r="AQ65">
        <v>1</v>
      </c>
      <c r="AR65">
        <v>0</v>
      </c>
      <c r="AS65" t="s">
        <v>3</v>
      </c>
      <c r="AT65">
        <v>1</v>
      </c>
      <c r="AU65">
        <v>12</v>
      </c>
    </row>
    <row r="66" spans="2:47" x14ac:dyDescent="0.2">
      <c r="B66" t="s">
        <v>1112</v>
      </c>
      <c r="C66">
        <v>1</v>
      </c>
      <c r="D66" t="s">
        <v>288</v>
      </c>
      <c r="E66" t="s">
        <v>3</v>
      </c>
      <c r="F66" t="s">
        <v>1008</v>
      </c>
      <c r="G66" t="s">
        <v>3</v>
      </c>
      <c r="H66">
        <v>86788</v>
      </c>
      <c r="I66">
        <v>86788</v>
      </c>
      <c r="J66">
        <v>0</v>
      </c>
      <c r="K66">
        <v>86788</v>
      </c>
      <c r="L66">
        <v>0</v>
      </c>
      <c r="M66">
        <v>0</v>
      </c>
      <c r="N66">
        <v>0</v>
      </c>
      <c r="O66" t="s">
        <v>1113</v>
      </c>
      <c r="P66" t="s">
        <v>3</v>
      </c>
      <c r="Q66" t="s">
        <v>1114</v>
      </c>
      <c r="R66" t="s">
        <v>3</v>
      </c>
      <c r="S66" t="s">
        <v>3</v>
      </c>
      <c r="T66" t="s">
        <v>3</v>
      </c>
      <c r="U66">
        <v>0</v>
      </c>
      <c r="V66">
        <v>0</v>
      </c>
      <c r="W66">
        <v>0</v>
      </c>
      <c r="X66">
        <v>0</v>
      </c>
      <c r="Y66" t="s">
        <v>3</v>
      </c>
      <c r="Z66" t="s">
        <v>3</v>
      </c>
      <c r="AA66">
        <v>0</v>
      </c>
      <c r="AB66" t="s">
        <v>3</v>
      </c>
      <c r="AC66">
        <v>86788</v>
      </c>
      <c r="AD66">
        <v>1</v>
      </c>
      <c r="AE66">
        <v>0</v>
      </c>
      <c r="AF66">
        <v>3</v>
      </c>
      <c r="AG66">
        <v>3</v>
      </c>
      <c r="AH66" t="s">
        <v>161</v>
      </c>
      <c r="AI66" t="s">
        <v>289</v>
      </c>
      <c r="AJ66">
        <v>46132.65519675926</v>
      </c>
      <c r="AK66">
        <v>55929843</v>
      </c>
      <c r="AL66">
        <v>0</v>
      </c>
      <c r="AM66">
        <v>0</v>
      </c>
      <c r="AN66">
        <v>0</v>
      </c>
      <c r="AO66">
        <v>46073</v>
      </c>
      <c r="AP66">
        <v>0</v>
      </c>
      <c r="AQ66">
        <v>1</v>
      </c>
      <c r="AR66">
        <v>0</v>
      </c>
      <c r="AS66" t="s">
        <v>1011</v>
      </c>
      <c r="AT66">
        <v>1</v>
      </c>
      <c r="AU66">
        <v>1</v>
      </c>
    </row>
    <row r="67" spans="2:47" x14ac:dyDescent="0.2">
      <c r="B67" t="s">
        <v>1115</v>
      </c>
      <c r="C67">
        <v>0</v>
      </c>
      <c r="D67" t="s">
        <v>288</v>
      </c>
      <c r="E67" t="s">
        <v>3</v>
      </c>
      <c r="F67" t="s">
        <v>1008</v>
      </c>
      <c r="G67" t="s">
        <v>3</v>
      </c>
      <c r="H67">
        <v>88822</v>
      </c>
      <c r="I67">
        <v>88822</v>
      </c>
      <c r="J67">
        <v>0</v>
      </c>
      <c r="K67">
        <v>88822</v>
      </c>
      <c r="L67">
        <v>0</v>
      </c>
      <c r="M67">
        <v>0</v>
      </c>
      <c r="N67">
        <v>0</v>
      </c>
      <c r="O67" t="s">
        <v>1116</v>
      </c>
      <c r="P67" t="s">
        <v>3</v>
      </c>
      <c r="Q67" t="s">
        <v>1117</v>
      </c>
      <c r="R67" t="s">
        <v>3</v>
      </c>
      <c r="S67" t="s">
        <v>3</v>
      </c>
      <c r="T67" t="s">
        <v>3</v>
      </c>
      <c r="U67">
        <v>0</v>
      </c>
      <c r="V67">
        <v>0</v>
      </c>
      <c r="W67">
        <v>0</v>
      </c>
      <c r="X67">
        <v>0</v>
      </c>
      <c r="Y67" t="s">
        <v>3</v>
      </c>
      <c r="Z67" t="s">
        <v>3</v>
      </c>
      <c r="AA67">
        <v>0</v>
      </c>
      <c r="AB67" t="s">
        <v>3</v>
      </c>
      <c r="AC67">
        <v>88822</v>
      </c>
      <c r="AD67">
        <v>1</v>
      </c>
      <c r="AE67">
        <v>0</v>
      </c>
      <c r="AF67">
        <v>3</v>
      </c>
      <c r="AG67">
        <v>3</v>
      </c>
      <c r="AH67" t="s">
        <v>161</v>
      </c>
      <c r="AI67" t="s">
        <v>289</v>
      </c>
      <c r="AJ67">
        <v>46132.65519675926</v>
      </c>
      <c r="AK67">
        <v>55929843</v>
      </c>
      <c r="AL67">
        <v>0</v>
      </c>
      <c r="AM67">
        <v>0</v>
      </c>
      <c r="AN67">
        <v>0</v>
      </c>
      <c r="AO67">
        <v>46073</v>
      </c>
      <c r="AP67">
        <v>0</v>
      </c>
      <c r="AQ67">
        <v>1</v>
      </c>
      <c r="AR67">
        <v>0</v>
      </c>
      <c r="AS67" t="s">
        <v>3</v>
      </c>
      <c r="AT67">
        <v>1</v>
      </c>
      <c r="AU67">
        <v>1</v>
      </c>
    </row>
    <row r="68" spans="2:47" x14ac:dyDescent="0.2">
      <c r="B68" t="s">
        <v>1118</v>
      </c>
      <c r="C68">
        <v>0</v>
      </c>
      <c r="D68" t="s">
        <v>288</v>
      </c>
      <c r="E68" t="s">
        <v>3</v>
      </c>
      <c r="F68" t="s">
        <v>1008</v>
      </c>
      <c r="G68" t="s">
        <v>3</v>
      </c>
      <c r="H68">
        <v>86788</v>
      </c>
      <c r="I68">
        <v>86788</v>
      </c>
      <c r="J68">
        <v>0</v>
      </c>
      <c r="K68">
        <v>86788</v>
      </c>
      <c r="L68">
        <v>0</v>
      </c>
      <c r="M68">
        <v>0</v>
      </c>
      <c r="N68">
        <v>0</v>
      </c>
      <c r="O68" t="s">
        <v>1119</v>
      </c>
      <c r="P68" t="s">
        <v>3</v>
      </c>
      <c r="Q68" t="s">
        <v>1120</v>
      </c>
      <c r="R68" t="s">
        <v>3</v>
      </c>
      <c r="S68" t="s">
        <v>3</v>
      </c>
      <c r="T68" t="s">
        <v>3</v>
      </c>
      <c r="U68">
        <v>0</v>
      </c>
      <c r="V68">
        <v>0</v>
      </c>
      <c r="W68">
        <v>0</v>
      </c>
      <c r="X68">
        <v>0</v>
      </c>
      <c r="Y68" t="s">
        <v>3</v>
      </c>
      <c r="Z68" t="s">
        <v>3</v>
      </c>
      <c r="AA68">
        <v>0</v>
      </c>
      <c r="AB68" t="s">
        <v>3</v>
      </c>
      <c r="AC68">
        <v>86788</v>
      </c>
      <c r="AD68">
        <v>1</v>
      </c>
      <c r="AE68">
        <v>0</v>
      </c>
      <c r="AF68">
        <v>3</v>
      </c>
      <c r="AG68">
        <v>3</v>
      </c>
      <c r="AH68" t="s">
        <v>161</v>
      </c>
      <c r="AI68" t="s">
        <v>289</v>
      </c>
      <c r="AJ68">
        <v>46132.65519675926</v>
      </c>
      <c r="AK68">
        <v>55929843</v>
      </c>
      <c r="AL68">
        <v>0</v>
      </c>
      <c r="AM68">
        <v>0</v>
      </c>
      <c r="AN68">
        <v>0</v>
      </c>
      <c r="AO68">
        <v>46073</v>
      </c>
      <c r="AP68">
        <v>0</v>
      </c>
      <c r="AQ68">
        <v>1</v>
      </c>
      <c r="AR68">
        <v>0</v>
      </c>
      <c r="AS68" t="s">
        <v>3</v>
      </c>
      <c r="AT68">
        <v>1</v>
      </c>
      <c r="AU68">
        <v>1</v>
      </c>
    </row>
    <row r="69" spans="2:47" x14ac:dyDescent="0.2">
      <c r="B69" t="s">
        <v>1121</v>
      </c>
      <c r="C69">
        <v>1</v>
      </c>
      <c r="D69" t="s">
        <v>292</v>
      </c>
      <c r="E69" t="s">
        <v>3</v>
      </c>
      <c r="F69" t="s">
        <v>1008</v>
      </c>
      <c r="G69" t="s">
        <v>3</v>
      </c>
      <c r="H69">
        <v>78800</v>
      </c>
      <c r="I69">
        <v>78800</v>
      </c>
      <c r="J69">
        <v>0</v>
      </c>
      <c r="K69">
        <v>78800</v>
      </c>
      <c r="L69">
        <v>0</v>
      </c>
      <c r="M69">
        <v>0</v>
      </c>
      <c r="N69">
        <v>0</v>
      </c>
      <c r="O69" t="s">
        <v>1113</v>
      </c>
      <c r="P69" t="s">
        <v>3</v>
      </c>
      <c r="Q69" t="s">
        <v>1114</v>
      </c>
      <c r="R69" t="s">
        <v>3</v>
      </c>
      <c r="S69" t="s">
        <v>3</v>
      </c>
      <c r="T69" t="s">
        <v>3</v>
      </c>
      <c r="U69">
        <v>0</v>
      </c>
      <c r="V69">
        <v>0</v>
      </c>
      <c r="W69">
        <v>0</v>
      </c>
      <c r="X69">
        <v>0</v>
      </c>
      <c r="Y69" t="s">
        <v>3</v>
      </c>
      <c r="Z69" t="s">
        <v>3</v>
      </c>
      <c r="AA69">
        <v>0</v>
      </c>
      <c r="AB69" t="s">
        <v>3</v>
      </c>
      <c r="AC69">
        <v>78800</v>
      </c>
      <c r="AD69">
        <v>1</v>
      </c>
      <c r="AE69">
        <v>0</v>
      </c>
      <c r="AF69">
        <v>3</v>
      </c>
      <c r="AG69">
        <v>3</v>
      </c>
      <c r="AH69" t="s">
        <v>161</v>
      </c>
      <c r="AI69" t="s">
        <v>293</v>
      </c>
      <c r="AJ69">
        <v>46132.655243055553</v>
      </c>
      <c r="AK69">
        <v>55929858</v>
      </c>
      <c r="AL69">
        <v>0</v>
      </c>
      <c r="AM69">
        <v>0</v>
      </c>
      <c r="AN69">
        <v>0</v>
      </c>
      <c r="AO69">
        <v>46073</v>
      </c>
      <c r="AP69">
        <v>0</v>
      </c>
      <c r="AQ69">
        <v>1</v>
      </c>
      <c r="AR69">
        <v>0</v>
      </c>
      <c r="AS69" t="s">
        <v>1011</v>
      </c>
      <c r="AT69">
        <v>1</v>
      </c>
      <c r="AU69">
        <v>4</v>
      </c>
    </row>
    <row r="70" spans="2:47" x14ac:dyDescent="0.2">
      <c r="B70" t="s">
        <v>1122</v>
      </c>
      <c r="C70">
        <v>0</v>
      </c>
      <c r="D70" t="s">
        <v>292</v>
      </c>
      <c r="E70" t="s">
        <v>3</v>
      </c>
      <c r="F70" t="s">
        <v>1008</v>
      </c>
      <c r="G70" t="s">
        <v>3</v>
      </c>
      <c r="H70">
        <v>78800</v>
      </c>
      <c r="I70">
        <v>78800</v>
      </c>
      <c r="J70">
        <v>0</v>
      </c>
      <c r="K70">
        <v>78800</v>
      </c>
      <c r="L70">
        <v>0</v>
      </c>
      <c r="M70">
        <v>0</v>
      </c>
      <c r="N70">
        <v>0</v>
      </c>
      <c r="O70" t="s">
        <v>1116</v>
      </c>
      <c r="P70" t="s">
        <v>3</v>
      </c>
      <c r="Q70" t="s">
        <v>1117</v>
      </c>
      <c r="R70" t="s">
        <v>3</v>
      </c>
      <c r="S70" t="s">
        <v>3</v>
      </c>
      <c r="T70" t="s">
        <v>3</v>
      </c>
      <c r="U70">
        <v>0</v>
      </c>
      <c r="V70">
        <v>0</v>
      </c>
      <c r="W70">
        <v>0</v>
      </c>
      <c r="X70">
        <v>0</v>
      </c>
      <c r="Y70" t="s">
        <v>3</v>
      </c>
      <c r="Z70" t="s">
        <v>3</v>
      </c>
      <c r="AA70">
        <v>0</v>
      </c>
      <c r="AB70" t="s">
        <v>3</v>
      </c>
      <c r="AC70">
        <v>78800</v>
      </c>
      <c r="AD70">
        <v>1</v>
      </c>
      <c r="AE70">
        <v>0</v>
      </c>
      <c r="AF70">
        <v>3</v>
      </c>
      <c r="AG70">
        <v>3</v>
      </c>
      <c r="AH70" t="s">
        <v>161</v>
      </c>
      <c r="AI70" t="s">
        <v>293</v>
      </c>
      <c r="AJ70">
        <v>46132.655243055553</v>
      </c>
      <c r="AK70">
        <v>55929858</v>
      </c>
      <c r="AL70">
        <v>0</v>
      </c>
      <c r="AM70">
        <v>0</v>
      </c>
      <c r="AN70">
        <v>0</v>
      </c>
      <c r="AO70">
        <v>46073</v>
      </c>
      <c r="AP70">
        <v>0</v>
      </c>
      <c r="AQ70">
        <v>1</v>
      </c>
      <c r="AR70">
        <v>0</v>
      </c>
      <c r="AS70" t="s">
        <v>3</v>
      </c>
      <c r="AT70">
        <v>1</v>
      </c>
      <c r="AU70">
        <v>4</v>
      </c>
    </row>
    <row r="71" spans="2:47" x14ac:dyDescent="0.2">
      <c r="B71" t="s">
        <v>1123</v>
      </c>
      <c r="C71">
        <v>0</v>
      </c>
      <c r="D71" t="s">
        <v>292</v>
      </c>
      <c r="E71" t="s">
        <v>3</v>
      </c>
      <c r="F71" t="s">
        <v>1008</v>
      </c>
      <c r="G71" t="s">
        <v>3</v>
      </c>
      <c r="H71">
        <v>78800</v>
      </c>
      <c r="I71">
        <v>78800</v>
      </c>
      <c r="J71">
        <v>0</v>
      </c>
      <c r="K71">
        <v>78800</v>
      </c>
      <c r="L71">
        <v>0</v>
      </c>
      <c r="M71">
        <v>0</v>
      </c>
      <c r="N71">
        <v>0</v>
      </c>
      <c r="O71" t="s">
        <v>1119</v>
      </c>
      <c r="P71" t="s">
        <v>3</v>
      </c>
      <c r="Q71" t="s">
        <v>1120</v>
      </c>
      <c r="R71" t="s">
        <v>3</v>
      </c>
      <c r="S71" t="s">
        <v>3</v>
      </c>
      <c r="T71" t="s">
        <v>3</v>
      </c>
      <c r="U71">
        <v>0</v>
      </c>
      <c r="V71">
        <v>0</v>
      </c>
      <c r="W71">
        <v>0</v>
      </c>
      <c r="X71">
        <v>0</v>
      </c>
      <c r="Y71" t="s">
        <v>3</v>
      </c>
      <c r="Z71" t="s">
        <v>3</v>
      </c>
      <c r="AA71">
        <v>0</v>
      </c>
      <c r="AB71" t="s">
        <v>3</v>
      </c>
      <c r="AC71">
        <v>78800</v>
      </c>
      <c r="AD71">
        <v>1</v>
      </c>
      <c r="AE71">
        <v>0</v>
      </c>
      <c r="AF71">
        <v>3</v>
      </c>
      <c r="AG71">
        <v>3</v>
      </c>
      <c r="AH71" t="s">
        <v>161</v>
      </c>
      <c r="AI71" t="s">
        <v>293</v>
      </c>
      <c r="AJ71">
        <v>46132.655243055553</v>
      </c>
      <c r="AK71">
        <v>55929858</v>
      </c>
      <c r="AL71">
        <v>0</v>
      </c>
      <c r="AM71">
        <v>0</v>
      </c>
      <c r="AN71">
        <v>0</v>
      </c>
      <c r="AO71">
        <v>46073</v>
      </c>
      <c r="AP71">
        <v>0</v>
      </c>
      <c r="AQ71">
        <v>1</v>
      </c>
      <c r="AR71">
        <v>0</v>
      </c>
      <c r="AS71" t="s">
        <v>3</v>
      </c>
      <c r="AT71">
        <v>1</v>
      </c>
      <c r="AU71">
        <v>4</v>
      </c>
    </row>
    <row r="72" spans="2:47" x14ac:dyDescent="0.2">
      <c r="B72" t="s">
        <v>1124</v>
      </c>
      <c r="C72">
        <v>0</v>
      </c>
      <c r="D72" t="s">
        <v>300</v>
      </c>
      <c r="E72" t="s">
        <v>3</v>
      </c>
      <c r="F72" t="s">
        <v>1008</v>
      </c>
      <c r="G72" t="s">
        <v>3</v>
      </c>
      <c r="H72">
        <v>11096</v>
      </c>
      <c r="I72">
        <v>11096</v>
      </c>
      <c r="J72">
        <v>0</v>
      </c>
      <c r="K72">
        <v>11096</v>
      </c>
      <c r="L72">
        <v>0</v>
      </c>
      <c r="M72">
        <v>0</v>
      </c>
      <c r="N72">
        <v>0</v>
      </c>
      <c r="O72" t="s">
        <v>1113</v>
      </c>
      <c r="P72" t="s">
        <v>3</v>
      </c>
      <c r="Q72" t="s">
        <v>1114</v>
      </c>
      <c r="R72" t="s">
        <v>3</v>
      </c>
      <c r="S72" t="s">
        <v>3</v>
      </c>
      <c r="T72" t="s">
        <v>3</v>
      </c>
      <c r="U72">
        <v>0</v>
      </c>
      <c r="V72">
        <v>0</v>
      </c>
      <c r="W72">
        <v>0</v>
      </c>
      <c r="X72">
        <v>0</v>
      </c>
      <c r="Y72" t="s">
        <v>3</v>
      </c>
      <c r="Z72" t="s">
        <v>3</v>
      </c>
      <c r="AA72">
        <v>0</v>
      </c>
      <c r="AB72" t="s">
        <v>3</v>
      </c>
      <c r="AC72">
        <v>11096</v>
      </c>
      <c r="AD72">
        <v>1</v>
      </c>
      <c r="AE72">
        <v>0</v>
      </c>
      <c r="AF72">
        <v>3</v>
      </c>
      <c r="AG72">
        <v>3</v>
      </c>
      <c r="AH72" t="s">
        <v>161</v>
      </c>
      <c r="AI72" t="s">
        <v>301</v>
      </c>
      <c r="AJ72">
        <v>46132.655277777776</v>
      </c>
      <c r="AK72">
        <v>55929879</v>
      </c>
      <c r="AL72">
        <v>0</v>
      </c>
      <c r="AM72">
        <v>0</v>
      </c>
      <c r="AN72">
        <v>0</v>
      </c>
      <c r="AO72">
        <v>46073</v>
      </c>
      <c r="AP72">
        <v>0</v>
      </c>
      <c r="AQ72">
        <v>1</v>
      </c>
      <c r="AR72">
        <v>0</v>
      </c>
      <c r="AS72" t="s">
        <v>1011</v>
      </c>
      <c r="AT72">
        <v>1</v>
      </c>
      <c r="AU72">
        <v>5</v>
      </c>
    </row>
    <row r="73" spans="2:47" x14ac:dyDescent="0.2">
      <c r="B73" t="s">
        <v>1125</v>
      </c>
      <c r="C73">
        <v>0</v>
      </c>
      <c r="D73" t="s">
        <v>300</v>
      </c>
      <c r="E73" t="s">
        <v>3</v>
      </c>
      <c r="F73" t="s">
        <v>1008</v>
      </c>
      <c r="G73" t="s">
        <v>3</v>
      </c>
      <c r="H73">
        <v>11096</v>
      </c>
      <c r="I73">
        <v>11096</v>
      </c>
      <c r="J73">
        <v>0</v>
      </c>
      <c r="K73">
        <v>11096</v>
      </c>
      <c r="L73">
        <v>0</v>
      </c>
      <c r="M73">
        <v>0</v>
      </c>
      <c r="N73">
        <v>0</v>
      </c>
      <c r="O73" t="s">
        <v>1116</v>
      </c>
      <c r="P73" t="s">
        <v>3</v>
      </c>
      <c r="Q73" t="s">
        <v>1117</v>
      </c>
      <c r="R73" t="s">
        <v>3</v>
      </c>
      <c r="S73" t="s">
        <v>3</v>
      </c>
      <c r="T73" t="s">
        <v>3</v>
      </c>
      <c r="U73">
        <v>0</v>
      </c>
      <c r="V73">
        <v>0</v>
      </c>
      <c r="W73">
        <v>0</v>
      </c>
      <c r="X73">
        <v>0</v>
      </c>
      <c r="Y73" t="s">
        <v>3</v>
      </c>
      <c r="Z73" t="s">
        <v>3</v>
      </c>
      <c r="AA73">
        <v>0</v>
      </c>
      <c r="AB73" t="s">
        <v>3</v>
      </c>
      <c r="AC73">
        <v>11096</v>
      </c>
      <c r="AD73">
        <v>1</v>
      </c>
      <c r="AE73">
        <v>0</v>
      </c>
      <c r="AF73">
        <v>3</v>
      </c>
      <c r="AG73">
        <v>3</v>
      </c>
      <c r="AH73" t="s">
        <v>161</v>
      </c>
      <c r="AI73" t="s">
        <v>301</v>
      </c>
      <c r="AJ73">
        <v>46132.655277777776</v>
      </c>
      <c r="AK73">
        <v>55929879</v>
      </c>
      <c r="AL73">
        <v>0</v>
      </c>
      <c r="AM73">
        <v>0</v>
      </c>
      <c r="AN73">
        <v>0</v>
      </c>
      <c r="AO73">
        <v>46073</v>
      </c>
      <c r="AP73">
        <v>0</v>
      </c>
      <c r="AQ73">
        <v>1</v>
      </c>
      <c r="AR73">
        <v>0</v>
      </c>
      <c r="AS73" t="s">
        <v>3</v>
      </c>
      <c r="AT73">
        <v>1</v>
      </c>
      <c r="AU73">
        <v>5</v>
      </c>
    </row>
    <row r="74" spans="2:47" x14ac:dyDescent="0.2">
      <c r="B74" t="s">
        <v>1126</v>
      </c>
      <c r="C74">
        <v>1</v>
      </c>
      <c r="D74" t="s">
        <v>300</v>
      </c>
      <c r="E74" t="s">
        <v>3</v>
      </c>
      <c r="F74" t="s">
        <v>1008</v>
      </c>
      <c r="G74" t="s">
        <v>3</v>
      </c>
      <c r="H74">
        <v>8465.61</v>
      </c>
      <c r="I74">
        <v>8465.61</v>
      </c>
      <c r="J74">
        <v>0</v>
      </c>
      <c r="K74">
        <v>8465.61</v>
      </c>
      <c r="L74">
        <v>0</v>
      </c>
      <c r="M74">
        <v>0</v>
      </c>
      <c r="N74">
        <v>0</v>
      </c>
      <c r="O74" t="s">
        <v>1119</v>
      </c>
      <c r="P74" t="s">
        <v>3</v>
      </c>
      <c r="Q74" t="s">
        <v>1120</v>
      </c>
      <c r="R74" t="s">
        <v>3</v>
      </c>
      <c r="S74" t="s">
        <v>3</v>
      </c>
      <c r="T74" t="s">
        <v>3</v>
      </c>
      <c r="U74">
        <v>0</v>
      </c>
      <c r="V74">
        <v>0</v>
      </c>
      <c r="W74">
        <v>0</v>
      </c>
      <c r="X74">
        <v>0</v>
      </c>
      <c r="Y74" t="s">
        <v>3</v>
      </c>
      <c r="Z74" t="s">
        <v>3</v>
      </c>
      <c r="AA74">
        <v>0</v>
      </c>
      <c r="AB74" t="s">
        <v>3</v>
      </c>
      <c r="AC74">
        <v>8465.61</v>
      </c>
      <c r="AD74">
        <v>1</v>
      </c>
      <c r="AE74">
        <v>0</v>
      </c>
      <c r="AF74">
        <v>3</v>
      </c>
      <c r="AG74">
        <v>3</v>
      </c>
      <c r="AH74" t="s">
        <v>161</v>
      </c>
      <c r="AI74" t="s">
        <v>301</v>
      </c>
      <c r="AJ74">
        <v>46132.655277777776</v>
      </c>
      <c r="AK74">
        <v>55929879</v>
      </c>
      <c r="AL74">
        <v>0</v>
      </c>
      <c r="AM74">
        <v>0</v>
      </c>
      <c r="AN74">
        <v>0</v>
      </c>
      <c r="AO74">
        <v>46073</v>
      </c>
      <c r="AP74">
        <v>0</v>
      </c>
      <c r="AQ74">
        <v>1</v>
      </c>
      <c r="AR74">
        <v>0</v>
      </c>
      <c r="AS74" t="s">
        <v>3</v>
      </c>
      <c r="AT74">
        <v>1</v>
      </c>
      <c r="AU74">
        <v>5</v>
      </c>
    </row>
    <row r="75" spans="2:47" x14ac:dyDescent="0.2">
      <c r="B75" t="s">
        <v>1127</v>
      </c>
      <c r="C75">
        <v>0</v>
      </c>
      <c r="D75" t="s">
        <v>308</v>
      </c>
      <c r="E75" t="s">
        <v>3</v>
      </c>
      <c r="F75" t="s">
        <v>1008</v>
      </c>
      <c r="G75" t="s">
        <v>3</v>
      </c>
      <c r="H75">
        <v>2884.63</v>
      </c>
      <c r="I75">
        <v>2884.63</v>
      </c>
      <c r="J75">
        <v>0</v>
      </c>
      <c r="K75">
        <v>2884.63</v>
      </c>
      <c r="L75">
        <v>0</v>
      </c>
      <c r="M75">
        <v>0</v>
      </c>
      <c r="N75">
        <v>0</v>
      </c>
      <c r="O75" t="s">
        <v>1095</v>
      </c>
      <c r="P75" t="s">
        <v>3</v>
      </c>
      <c r="Q75" t="s">
        <v>1096</v>
      </c>
      <c r="R75" t="s">
        <v>3</v>
      </c>
      <c r="S75" t="s">
        <v>3</v>
      </c>
      <c r="T75" t="s">
        <v>3</v>
      </c>
      <c r="U75">
        <v>0</v>
      </c>
      <c r="V75">
        <v>0</v>
      </c>
      <c r="W75">
        <v>0</v>
      </c>
      <c r="X75">
        <v>0</v>
      </c>
      <c r="Y75" t="s">
        <v>3</v>
      </c>
      <c r="Z75" t="s">
        <v>3</v>
      </c>
      <c r="AA75">
        <v>0</v>
      </c>
      <c r="AB75" t="s">
        <v>3</v>
      </c>
      <c r="AC75">
        <v>2884.63</v>
      </c>
      <c r="AD75">
        <v>1</v>
      </c>
      <c r="AE75">
        <v>0</v>
      </c>
      <c r="AF75">
        <v>1</v>
      </c>
      <c r="AG75">
        <v>3</v>
      </c>
      <c r="AH75" t="s">
        <v>161</v>
      </c>
      <c r="AI75" t="s">
        <v>309</v>
      </c>
      <c r="AJ75">
        <v>46132.655324074076</v>
      </c>
      <c r="AK75">
        <v>55929921</v>
      </c>
      <c r="AL75">
        <v>0</v>
      </c>
      <c r="AM75">
        <v>0</v>
      </c>
      <c r="AN75">
        <v>0</v>
      </c>
      <c r="AO75">
        <v>46073</v>
      </c>
      <c r="AP75">
        <v>0</v>
      </c>
      <c r="AQ75">
        <v>1</v>
      </c>
      <c r="AR75">
        <v>0</v>
      </c>
      <c r="AS75" t="s">
        <v>1011</v>
      </c>
      <c r="AT75">
        <v>1</v>
      </c>
      <c r="AU75">
        <v>5</v>
      </c>
    </row>
    <row r="76" spans="2:47" x14ac:dyDescent="0.2">
      <c r="B76" t="s">
        <v>1128</v>
      </c>
      <c r="C76">
        <v>1</v>
      </c>
      <c r="D76" t="s">
        <v>308</v>
      </c>
      <c r="E76" t="s">
        <v>3</v>
      </c>
      <c r="F76" t="s">
        <v>1008</v>
      </c>
      <c r="G76" t="s">
        <v>3</v>
      </c>
      <c r="H76">
        <v>2869.9</v>
      </c>
      <c r="I76">
        <v>2869.9</v>
      </c>
      <c r="J76">
        <v>0</v>
      </c>
      <c r="K76">
        <v>2869.9</v>
      </c>
      <c r="L76">
        <v>0</v>
      </c>
      <c r="M76">
        <v>0</v>
      </c>
      <c r="N76">
        <v>0</v>
      </c>
      <c r="O76" t="s">
        <v>1108</v>
      </c>
      <c r="P76" t="s">
        <v>3</v>
      </c>
      <c r="Q76" t="s">
        <v>1109</v>
      </c>
      <c r="R76" t="s">
        <v>3</v>
      </c>
      <c r="S76" t="s">
        <v>3</v>
      </c>
      <c r="T76" t="s">
        <v>3</v>
      </c>
      <c r="U76">
        <v>0</v>
      </c>
      <c r="V76">
        <v>0</v>
      </c>
      <c r="W76">
        <v>0</v>
      </c>
      <c r="X76">
        <v>0</v>
      </c>
      <c r="Y76" t="s">
        <v>3</v>
      </c>
      <c r="Z76" t="s">
        <v>3</v>
      </c>
      <c r="AA76">
        <v>0</v>
      </c>
      <c r="AB76" t="s">
        <v>3</v>
      </c>
      <c r="AC76">
        <v>2869.9</v>
      </c>
      <c r="AD76">
        <v>1</v>
      </c>
      <c r="AE76">
        <v>0</v>
      </c>
      <c r="AF76">
        <v>1</v>
      </c>
      <c r="AG76">
        <v>3</v>
      </c>
      <c r="AH76" t="s">
        <v>161</v>
      </c>
      <c r="AI76" t="s">
        <v>309</v>
      </c>
      <c r="AJ76">
        <v>46132.655324074076</v>
      </c>
      <c r="AK76">
        <v>55929921</v>
      </c>
      <c r="AL76">
        <v>0</v>
      </c>
      <c r="AM76">
        <v>0</v>
      </c>
      <c r="AN76">
        <v>0</v>
      </c>
      <c r="AO76">
        <v>46073</v>
      </c>
      <c r="AP76">
        <v>0</v>
      </c>
      <c r="AQ76">
        <v>1</v>
      </c>
      <c r="AR76">
        <v>0</v>
      </c>
      <c r="AS76" t="s">
        <v>3</v>
      </c>
      <c r="AT76">
        <v>1</v>
      </c>
      <c r="AU76">
        <v>5</v>
      </c>
    </row>
    <row r="77" spans="2:47" x14ac:dyDescent="0.2">
      <c r="B77" t="s">
        <v>1129</v>
      </c>
      <c r="C77">
        <v>0</v>
      </c>
      <c r="D77" t="s">
        <v>308</v>
      </c>
      <c r="E77" t="s">
        <v>3</v>
      </c>
      <c r="F77" t="s">
        <v>1008</v>
      </c>
      <c r="G77" t="s">
        <v>3</v>
      </c>
      <c r="H77">
        <v>2869.9</v>
      </c>
      <c r="I77">
        <v>2869.9</v>
      </c>
      <c r="J77">
        <v>0</v>
      </c>
      <c r="K77">
        <v>2869.9</v>
      </c>
      <c r="L77">
        <v>0</v>
      </c>
      <c r="M77">
        <v>0</v>
      </c>
      <c r="N77">
        <v>0</v>
      </c>
      <c r="O77" t="s">
        <v>1092</v>
      </c>
      <c r="P77" t="s">
        <v>3</v>
      </c>
      <c r="Q77" t="s">
        <v>1093</v>
      </c>
      <c r="R77" t="s">
        <v>3</v>
      </c>
      <c r="S77" t="s">
        <v>3</v>
      </c>
      <c r="T77" t="s">
        <v>3</v>
      </c>
      <c r="U77">
        <v>0</v>
      </c>
      <c r="V77">
        <v>0</v>
      </c>
      <c r="W77">
        <v>0</v>
      </c>
      <c r="X77">
        <v>0</v>
      </c>
      <c r="Y77" t="s">
        <v>3</v>
      </c>
      <c r="Z77" t="s">
        <v>3</v>
      </c>
      <c r="AA77">
        <v>0</v>
      </c>
      <c r="AB77" t="s">
        <v>3</v>
      </c>
      <c r="AC77">
        <v>2869.9</v>
      </c>
      <c r="AD77">
        <v>1</v>
      </c>
      <c r="AE77">
        <v>0</v>
      </c>
      <c r="AF77">
        <v>1</v>
      </c>
      <c r="AG77">
        <v>3</v>
      </c>
      <c r="AH77" t="s">
        <v>161</v>
      </c>
      <c r="AI77" t="s">
        <v>309</v>
      </c>
      <c r="AJ77">
        <v>46132.655324074076</v>
      </c>
      <c r="AK77">
        <v>55929921</v>
      </c>
      <c r="AL77">
        <v>0</v>
      </c>
      <c r="AM77">
        <v>0</v>
      </c>
      <c r="AN77">
        <v>0</v>
      </c>
      <c r="AO77">
        <v>46073</v>
      </c>
      <c r="AP77">
        <v>0</v>
      </c>
      <c r="AQ77">
        <v>1</v>
      </c>
      <c r="AR77">
        <v>0</v>
      </c>
      <c r="AS77" t="s">
        <v>3</v>
      </c>
      <c r="AT77">
        <v>1</v>
      </c>
      <c r="AU77">
        <v>5</v>
      </c>
    </row>
    <row r="78" spans="2:47" x14ac:dyDescent="0.2">
      <c r="B78" t="s">
        <v>1130</v>
      </c>
      <c r="C78">
        <v>0</v>
      </c>
      <c r="D78" t="s">
        <v>316</v>
      </c>
      <c r="E78" t="s">
        <v>3</v>
      </c>
      <c r="F78" t="s">
        <v>1008</v>
      </c>
      <c r="G78" t="s">
        <v>3</v>
      </c>
      <c r="H78">
        <v>1112.58</v>
      </c>
      <c r="I78">
        <v>1112.58</v>
      </c>
      <c r="J78">
        <v>0</v>
      </c>
      <c r="K78">
        <v>1112.58</v>
      </c>
      <c r="L78">
        <v>0</v>
      </c>
      <c r="M78">
        <v>0</v>
      </c>
      <c r="N78">
        <v>0</v>
      </c>
      <c r="O78" t="s">
        <v>1095</v>
      </c>
      <c r="P78" t="s">
        <v>3</v>
      </c>
      <c r="Q78" t="s">
        <v>1096</v>
      </c>
      <c r="R78" t="s">
        <v>3</v>
      </c>
      <c r="S78" t="s">
        <v>3</v>
      </c>
      <c r="T78" t="s">
        <v>3</v>
      </c>
      <c r="U78">
        <v>0</v>
      </c>
      <c r="V78">
        <v>0</v>
      </c>
      <c r="W78">
        <v>0</v>
      </c>
      <c r="X78">
        <v>0</v>
      </c>
      <c r="Y78" t="s">
        <v>3</v>
      </c>
      <c r="Z78" t="s">
        <v>3</v>
      </c>
      <c r="AA78">
        <v>0</v>
      </c>
      <c r="AB78" t="s">
        <v>3</v>
      </c>
      <c r="AC78">
        <v>1112.58</v>
      </c>
      <c r="AD78">
        <v>1</v>
      </c>
      <c r="AE78">
        <v>0</v>
      </c>
      <c r="AF78">
        <v>1</v>
      </c>
      <c r="AG78">
        <v>3</v>
      </c>
      <c r="AH78" t="s">
        <v>161</v>
      </c>
      <c r="AI78" t="s">
        <v>317</v>
      </c>
      <c r="AJ78">
        <v>46132.655358796299</v>
      </c>
      <c r="AK78">
        <v>55929933</v>
      </c>
      <c r="AL78">
        <v>0</v>
      </c>
      <c r="AM78">
        <v>0</v>
      </c>
      <c r="AN78">
        <v>0</v>
      </c>
      <c r="AO78">
        <v>46073</v>
      </c>
      <c r="AP78">
        <v>0</v>
      </c>
      <c r="AQ78">
        <v>1</v>
      </c>
      <c r="AR78">
        <v>0</v>
      </c>
      <c r="AS78" t="s">
        <v>1011</v>
      </c>
      <c r="AT78">
        <v>1</v>
      </c>
      <c r="AU78">
        <v>37</v>
      </c>
    </row>
    <row r="79" spans="2:47" x14ac:dyDescent="0.2">
      <c r="B79" t="s">
        <v>1131</v>
      </c>
      <c r="C79">
        <v>0</v>
      </c>
      <c r="D79" t="s">
        <v>316</v>
      </c>
      <c r="E79" t="s">
        <v>3</v>
      </c>
      <c r="F79" t="s">
        <v>1008</v>
      </c>
      <c r="G79" t="s">
        <v>3</v>
      </c>
      <c r="H79">
        <v>1110</v>
      </c>
      <c r="I79">
        <v>1110</v>
      </c>
      <c r="J79">
        <v>0</v>
      </c>
      <c r="K79">
        <v>1110</v>
      </c>
      <c r="L79">
        <v>0</v>
      </c>
      <c r="M79">
        <v>0</v>
      </c>
      <c r="N79">
        <v>0</v>
      </c>
      <c r="O79" t="s">
        <v>1132</v>
      </c>
      <c r="P79" t="s">
        <v>3</v>
      </c>
      <c r="Q79" t="s">
        <v>1133</v>
      </c>
      <c r="R79" t="s">
        <v>3</v>
      </c>
      <c r="S79" t="s">
        <v>3</v>
      </c>
      <c r="T79" t="s">
        <v>3</v>
      </c>
      <c r="U79">
        <v>0</v>
      </c>
      <c r="V79">
        <v>0</v>
      </c>
      <c r="W79">
        <v>0</v>
      </c>
      <c r="X79">
        <v>0</v>
      </c>
      <c r="Y79" t="s">
        <v>3</v>
      </c>
      <c r="Z79" t="s">
        <v>3</v>
      </c>
      <c r="AA79">
        <v>0</v>
      </c>
      <c r="AB79" t="s">
        <v>3</v>
      </c>
      <c r="AC79">
        <v>1110</v>
      </c>
      <c r="AD79">
        <v>1</v>
      </c>
      <c r="AE79">
        <v>0</v>
      </c>
      <c r="AF79">
        <v>1</v>
      </c>
      <c r="AG79">
        <v>3</v>
      </c>
      <c r="AH79" t="s">
        <v>161</v>
      </c>
      <c r="AI79" t="s">
        <v>317</v>
      </c>
      <c r="AJ79">
        <v>46132.655358796299</v>
      </c>
      <c r="AK79">
        <v>55929933</v>
      </c>
      <c r="AL79">
        <v>0</v>
      </c>
      <c r="AM79">
        <v>0</v>
      </c>
      <c r="AN79">
        <v>0</v>
      </c>
      <c r="AO79">
        <v>46073</v>
      </c>
      <c r="AP79">
        <v>0</v>
      </c>
      <c r="AQ79">
        <v>1</v>
      </c>
      <c r="AR79">
        <v>0</v>
      </c>
      <c r="AS79" t="s">
        <v>3</v>
      </c>
      <c r="AT79">
        <v>1</v>
      </c>
      <c r="AU79">
        <v>37</v>
      </c>
    </row>
    <row r="80" spans="2:47" x14ac:dyDescent="0.2">
      <c r="B80" t="s">
        <v>1134</v>
      </c>
      <c r="C80">
        <v>1</v>
      </c>
      <c r="D80" t="s">
        <v>316</v>
      </c>
      <c r="E80" t="s">
        <v>3</v>
      </c>
      <c r="F80" t="s">
        <v>1008</v>
      </c>
      <c r="G80" t="s">
        <v>3</v>
      </c>
      <c r="H80">
        <v>1044</v>
      </c>
      <c r="I80">
        <v>1044</v>
      </c>
      <c r="J80">
        <v>0</v>
      </c>
      <c r="K80">
        <v>1044</v>
      </c>
      <c r="L80">
        <v>0</v>
      </c>
      <c r="M80">
        <v>0</v>
      </c>
      <c r="N80">
        <v>0</v>
      </c>
      <c r="O80" t="s">
        <v>1103</v>
      </c>
      <c r="P80" t="s">
        <v>3</v>
      </c>
      <c r="Q80" t="s">
        <v>1104</v>
      </c>
      <c r="R80" t="s">
        <v>3</v>
      </c>
      <c r="S80" t="s">
        <v>3</v>
      </c>
      <c r="T80" t="s">
        <v>3</v>
      </c>
      <c r="U80">
        <v>0</v>
      </c>
      <c r="V80">
        <v>0</v>
      </c>
      <c r="W80">
        <v>0</v>
      </c>
      <c r="X80">
        <v>0</v>
      </c>
      <c r="Y80" t="s">
        <v>3</v>
      </c>
      <c r="Z80" t="s">
        <v>3</v>
      </c>
      <c r="AA80">
        <v>0</v>
      </c>
      <c r="AB80" t="s">
        <v>3</v>
      </c>
      <c r="AC80">
        <v>1044</v>
      </c>
      <c r="AD80">
        <v>1</v>
      </c>
      <c r="AE80">
        <v>0</v>
      </c>
      <c r="AF80">
        <v>1</v>
      </c>
      <c r="AG80">
        <v>3</v>
      </c>
      <c r="AH80" t="s">
        <v>161</v>
      </c>
      <c r="AI80" t="s">
        <v>317</v>
      </c>
      <c r="AJ80">
        <v>46132.655358796299</v>
      </c>
      <c r="AK80">
        <v>55929933</v>
      </c>
      <c r="AL80">
        <v>0</v>
      </c>
      <c r="AM80">
        <v>0</v>
      </c>
      <c r="AN80">
        <v>0</v>
      </c>
      <c r="AO80">
        <v>46073</v>
      </c>
      <c r="AP80">
        <v>0</v>
      </c>
      <c r="AQ80">
        <v>1</v>
      </c>
      <c r="AR80">
        <v>0</v>
      </c>
      <c r="AS80" t="s">
        <v>3</v>
      </c>
      <c r="AT80">
        <v>1</v>
      </c>
      <c r="AU80">
        <v>37</v>
      </c>
    </row>
    <row r="81" spans="2:47" x14ac:dyDescent="0.2">
      <c r="B81" t="s">
        <v>1135</v>
      </c>
      <c r="C81">
        <v>1</v>
      </c>
      <c r="D81" t="s">
        <v>350</v>
      </c>
      <c r="E81" t="s">
        <v>3</v>
      </c>
      <c r="F81" t="s">
        <v>1008</v>
      </c>
      <c r="G81" t="s">
        <v>3</v>
      </c>
      <c r="H81">
        <v>593</v>
      </c>
      <c r="I81">
        <v>593</v>
      </c>
      <c r="J81">
        <v>0</v>
      </c>
      <c r="K81">
        <v>593</v>
      </c>
      <c r="L81">
        <v>0</v>
      </c>
      <c r="M81">
        <v>0</v>
      </c>
      <c r="N81">
        <v>0</v>
      </c>
      <c r="O81" t="s">
        <v>1103</v>
      </c>
      <c r="P81" t="s">
        <v>3</v>
      </c>
      <c r="Q81" t="s">
        <v>1104</v>
      </c>
      <c r="R81" t="s">
        <v>3</v>
      </c>
      <c r="S81" t="s">
        <v>3</v>
      </c>
      <c r="T81" t="s">
        <v>3</v>
      </c>
      <c r="U81">
        <v>0</v>
      </c>
      <c r="V81">
        <v>0</v>
      </c>
      <c r="W81">
        <v>0</v>
      </c>
      <c r="X81">
        <v>0</v>
      </c>
      <c r="Y81" t="s">
        <v>3</v>
      </c>
      <c r="Z81" t="s">
        <v>3</v>
      </c>
      <c r="AA81">
        <v>0</v>
      </c>
      <c r="AB81" t="s">
        <v>3</v>
      </c>
      <c r="AC81">
        <v>593</v>
      </c>
      <c r="AD81">
        <v>1</v>
      </c>
      <c r="AE81">
        <v>0</v>
      </c>
      <c r="AF81">
        <v>3</v>
      </c>
      <c r="AG81">
        <v>3</v>
      </c>
      <c r="AH81" t="s">
        <v>161</v>
      </c>
      <c r="AI81" t="s">
        <v>351</v>
      </c>
      <c r="AJ81">
        <v>46132.655393518522</v>
      </c>
      <c r="AK81">
        <v>55929991</v>
      </c>
      <c r="AL81">
        <v>0</v>
      </c>
      <c r="AM81">
        <v>0</v>
      </c>
      <c r="AN81">
        <v>0</v>
      </c>
      <c r="AO81">
        <v>46073</v>
      </c>
      <c r="AP81">
        <v>0</v>
      </c>
      <c r="AQ81">
        <v>1</v>
      </c>
      <c r="AR81">
        <v>0</v>
      </c>
      <c r="AS81" t="s">
        <v>1011</v>
      </c>
      <c r="AT81">
        <v>1</v>
      </c>
      <c r="AU81">
        <v>8</v>
      </c>
    </row>
    <row r="82" spans="2:47" x14ac:dyDescent="0.2">
      <c r="B82" t="s">
        <v>1136</v>
      </c>
      <c r="C82">
        <v>0</v>
      </c>
      <c r="D82" t="s">
        <v>350</v>
      </c>
      <c r="E82" t="s">
        <v>3</v>
      </c>
      <c r="F82" t="s">
        <v>1008</v>
      </c>
      <c r="G82" t="s">
        <v>3</v>
      </c>
      <c r="H82">
        <v>631.61</v>
      </c>
      <c r="I82">
        <v>631.61</v>
      </c>
      <c r="J82">
        <v>0</v>
      </c>
      <c r="K82">
        <v>631.61</v>
      </c>
      <c r="L82">
        <v>0</v>
      </c>
      <c r="M82">
        <v>0</v>
      </c>
      <c r="N82">
        <v>0</v>
      </c>
      <c r="O82" t="s">
        <v>1095</v>
      </c>
      <c r="P82" t="s">
        <v>3</v>
      </c>
      <c r="Q82" t="s">
        <v>1096</v>
      </c>
      <c r="R82" t="s">
        <v>3</v>
      </c>
      <c r="S82" t="s">
        <v>3</v>
      </c>
      <c r="T82" t="s">
        <v>3</v>
      </c>
      <c r="U82">
        <v>0</v>
      </c>
      <c r="V82">
        <v>0</v>
      </c>
      <c r="W82">
        <v>0</v>
      </c>
      <c r="X82">
        <v>0</v>
      </c>
      <c r="Y82" t="s">
        <v>3</v>
      </c>
      <c r="Z82" t="s">
        <v>3</v>
      </c>
      <c r="AA82">
        <v>0</v>
      </c>
      <c r="AB82" t="s">
        <v>3</v>
      </c>
      <c r="AC82">
        <v>631.61</v>
      </c>
      <c r="AD82">
        <v>1</v>
      </c>
      <c r="AE82">
        <v>0</v>
      </c>
      <c r="AF82">
        <v>3</v>
      </c>
      <c r="AG82">
        <v>3</v>
      </c>
      <c r="AH82" t="s">
        <v>161</v>
      </c>
      <c r="AI82" t="s">
        <v>351</v>
      </c>
      <c r="AJ82">
        <v>46132.655393518522</v>
      </c>
      <c r="AK82">
        <v>55929991</v>
      </c>
      <c r="AL82">
        <v>0</v>
      </c>
      <c r="AM82">
        <v>0</v>
      </c>
      <c r="AN82">
        <v>0</v>
      </c>
      <c r="AO82">
        <v>46073</v>
      </c>
      <c r="AP82">
        <v>0</v>
      </c>
      <c r="AQ82">
        <v>1</v>
      </c>
      <c r="AR82">
        <v>0</v>
      </c>
      <c r="AS82" t="s">
        <v>3</v>
      </c>
      <c r="AT82">
        <v>1</v>
      </c>
      <c r="AU82">
        <v>8</v>
      </c>
    </row>
    <row r="83" spans="2:47" x14ac:dyDescent="0.2">
      <c r="B83" t="s">
        <v>1137</v>
      </c>
      <c r="C83">
        <v>0</v>
      </c>
      <c r="D83" t="s">
        <v>350</v>
      </c>
      <c r="E83" t="s">
        <v>3</v>
      </c>
      <c r="F83" t="s">
        <v>1008</v>
      </c>
      <c r="G83" t="s">
        <v>3</v>
      </c>
      <c r="H83">
        <v>800</v>
      </c>
      <c r="I83">
        <v>800</v>
      </c>
      <c r="J83">
        <v>0</v>
      </c>
      <c r="K83">
        <v>800</v>
      </c>
      <c r="L83">
        <v>0</v>
      </c>
      <c r="M83">
        <v>0</v>
      </c>
      <c r="N83">
        <v>0</v>
      </c>
      <c r="O83" t="s">
        <v>1132</v>
      </c>
      <c r="P83" t="s">
        <v>3</v>
      </c>
      <c r="Q83" t="s">
        <v>1133</v>
      </c>
      <c r="R83" t="s">
        <v>3</v>
      </c>
      <c r="S83" t="s">
        <v>3</v>
      </c>
      <c r="T83" t="s">
        <v>3</v>
      </c>
      <c r="U83">
        <v>0</v>
      </c>
      <c r="V83">
        <v>0</v>
      </c>
      <c r="W83">
        <v>0</v>
      </c>
      <c r="X83">
        <v>0</v>
      </c>
      <c r="Y83" t="s">
        <v>3</v>
      </c>
      <c r="Z83" t="s">
        <v>3</v>
      </c>
      <c r="AA83">
        <v>0</v>
      </c>
      <c r="AB83" t="s">
        <v>3</v>
      </c>
      <c r="AC83">
        <v>800</v>
      </c>
      <c r="AD83">
        <v>1</v>
      </c>
      <c r="AE83">
        <v>0</v>
      </c>
      <c r="AF83">
        <v>3</v>
      </c>
      <c r="AG83">
        <v>3</v>
      </c>
      <c r="AH83" t="s">
        <v>161</v>
      </c>
      <c r="AI83" t="s">
        <v>351</v>
      </c>
      <c r="AJ83">
        <v>46132.655393518522</v>
      </c>
      <c r="AK83">
        <v>55929991</v>
      </c>
      <c r="AL83">
        <v>0</v>
      </c>
      <c r="AM83">
        <v>0</v>
      </c>
      <c r="AN83">
        <v>0</v>
      </c>
      <c r="AO83">
        <v>46073</v>
      </c>
      <c r="AP83">
        <v>0</v>
      </c>
      <c r="AQ83">
        <v>1</v>
      </c>
      <c r="AR83">
        <v>0</v>
      </c>
      <c r="AS83" t="s">
        <v>3</v>
      </c>
      <c r="AT83">
        <v>1</v>
      </c>
      <c r="AU83">
        <v>8</v>
      </c>
    </row>
    <row r="84" spans="2:47" x14ac:dyDescent="0.2">
      <c r="B84" t="s">
        <v>1138</v>
      </c>
      <c r="C84">
        <v>1</v>
      </c>
      <c r="D84" t="s">
        <v>354</v>
      </c>
      <c r="E84" t="s">
        <v>3</v>
      </c>
      <c r="F84" t="s">
        <v>1008</v>
      </c>
      <c r="G84" t="s">
        <v>3</v>
      </c>
      <c r="H84">
        <v>496</v>
      </c>
      <c r="I84">
        <v>496</v>
      </c>
      <c r="J84">
        <v>0</v>
      </c>
      <c r="K84">
        <v>496</v>
      </c>
      <c r="L84">
        <v>0</v>
      </c>
      <c r="M84">
        <v>0</v>
      </c>
      <c r="N84">
        <v>0</v>
      </c>
      <c r="O84" t="s">
        <v>1103</v>
      </c>
      <c r="P84" t="s">
        <v>3</v>
      </c>
      <c r="Q84" t="s">
        <v>1104</v>
      </c>
      <c r="R84" t="s">
        <v>3</v>
      </c>
      <c r="S84" t="s">
        <v>3</v>
      </c>
      <c r="T84" t="s">
        <v>3</v>
      </c>
      <c r="U84">
        <v>0</v>
      </c>
      <c r="V84">
        <v>0</v>
      </c>
      <c r="W84">
        <v>0</v>
      </c>
      <c r="X84">
        <v>0</v>
      </c>
      <c r="Y84" t="s">
        <v>3</v>
      </c>
      <c r="Z84" t="s">
        <v>3</v>
      </c>
      <c r="AA84">
        <v>0</v>
      </c>
      <c r="AB84" t="s">
        <v>3</v>
      </c>
      <c r="AC84">
        <v>496</v>
      </c>
      <c r="AD84">
        <v>1</v>
      </c>
      <c r="AE84">
        <v>0</v>
      </c>
      <c r="AF84">
        <v>3</v>
      </c>
      <c r="AG84">
        <v>3</v>
      </c>
      <c r="AH84" t="s">
        <v>161</v>
      </c>
      <c r="AI84" t="s">
        <v>355</v>
      </c>
      <c r="AJ84">
        <v>46132.655428240738</v>
      </c>
      <c r="AK84">
        <v>55929997</v>
      </c>
      <c r="AL84">
        <v>0</v>
      </c>
      <c r="AM84">
        <v>0</v>
      </c>
      <c r="AN84">
        <v>0</v>
      </c>
      <c r="AO84">
        <v>46073</v>
      </c>
      <c r="AP84">
        <v>0</v>
      </c>
      <c r="AQ84">
        <v>1</v>
      </c>
      <c r="AR84">
        <v>0</v>
      </c>
      <c r="AS84" t="s">
        <v>1011</v>
      </c>
      <c r="AT84">
        <v>1</v>
      </c>
      <c r="AU84">
        <v>2</v>
      </c>
    </row>
    <row r="85" spans="2:47" x14ac:dyDescent="0.2">
      <c r="B85" t="s">
        <v>1139</v>
      </c>
      <c r="C85">
        <v>0</v>
      </c>
      <c r="D85" t="s">
        <v>354</v>
      </c>
      <c r="E85" t="s">
        <v>3</v>
      </c>
      <c r="F85" t="s">
        <v>1008</v>
      </c>
      <c r="G85" t="s">
        <v>3</v>
      </c>
      <c r="H85">
        <v>527.80999999999995</v>
      </c>
      <c r="I85">
        <v>527.80999999999995</v>
      </c>
      <c r="J85">
        <v>0</v>
      </c>
      <c r="K85">
        <v>527.80999999999995</v>
      </c>
      <c r="L85">
        <v>0</v>
      </c>
      <c r="M85">
        <v>0</v>
      </c>
      <c r="N85">
        <v>0</v>
      </c>
      <c r="O85" t="s">
        <v>1095</v>
      </c>
      <c r="P85" t="s">
        <v>3</v>
      </c>
      <c r="Q85" t="s">
        <v>1096</v>
      </c>
      <c r="R85" t="s">
        <v>3</v>
      </c>
      <c r="S85" t="s">
        <v>3</v>
      </c>
      <c r="T85" t="s">
        <v>3</v>
      </c>
      <c r="U85">
        <v>0</v>
      </c>
      <c r="V85">
        <v>0</v>
      </c>
      <c r="W85">
        <v>0</v>
      </c>
      <c r="X85">
        <v>0</v>
      </c>
      <c r="Y85" t="s">
        <v>3</v>
      </c>
      <c r="Z85" t="s">
        <v>3</v>
      </c>
      <c r="AA85">
        <v>0</v>
      </c>
      <c r="AB85" t="s">
        <v>3</v>
      </c>
      <c r="AC85">
        <v>527.80999999999995</v>
      </c>
      <c r="AD85">
        <v>1</v>
      </c>
      <c r="AE85">
        <v>0</v>
      </c>
      <c r="AF85">
        <v>3</v>
      </c>
      <c r="AG85">
        <v>3</v>
      </c>
      <c r="AH85" t="s">
        <v>161</v>
      </c>
      <c r="AI85" t="s">
        <v>355</v>
      </c>
      <c r="AJ85">
        <v>46132.655428240738</v>
      </c>
      <c r="AK85">
        <v>55929997</v>
      </c>
      <c r="AL85">
        <v>0</v>
      </c>
      <c r="AM85">
        <v>0</v>
      </c>
      <c r="AN85">
        <v>0</v>
      </c>
      <c r="AO85">
        <v>46073</v>
      </c>
      <c r="AP85">
        <v>0</v>
      </c>
      <c r="AQ85">
        <v>1</v>
      </c>
      <c r="AR85">
        <v>0</v>
      </c>
      <c r="AS85" t="s">
        <v>3</v>
      </c>
      <c r="AT85">
        <v>1</v>
      </c>
      <c r="AU85">
        <v>2</v>
      </c>
    </row>
    <row r="86" spans="2:47" x14ac:dyDescent="0.2">
      <c r="B86" t="s">
        <v>1140</v>
      </c>
      <c r="C86">
        <v>0</v>
      </c>
      <c r="D86" t="s">
        <v>354</v>
      </c>
      <c r="E86" t="s">
        <v>3</v>
      </c>
      <c r="F86" t="s">
        <v>1008</v>
      </c>
      <c r="G86" t="s">
        <v>3</v>
      </c>
      <c r="H86">
        <v>530</v>
      </c>
      <c r="I86">
        <v>530</v>
      </c>
      <c r="J86">
        <v>0</v>
      </c>
      <c r="K86">
        <v>530</v>
      </c>
      <c r="L86">
        <v>0</v>
      </c>
      <c r="M86">
        <v>0</v>
      </c>
      <c r="N86">
        <v>0</v>
      </c>
      <c r="O86" t="s">
        <v>1132</v>
      </c>
      <c r="P86" t="s">
        <v>3</v>
      </c>
      <c r="Q86" t="s">
        <v>1133</v>
      </c>
      <c r="R86" t="s">
        <v>3</v>
      </c>
      <c r="S86" t="s">
        <v>3</v>
      </c>
      <c r="T86" t="s">
        <v>3</v>
      </c>
      <c r="U86">
        <v>0</v>
      </c>
      <c r="V86">
        <v>0</v>
      </c>
      <c r="W86">
        <v>0</v>
      </c>
      <c r="X86">
        <v>0</v>
      </c>
      <c r="Y86" t="s">
        <v>3</v>
      </c>
      <c r="Z86" t="s">
        <v>3</v>
      </c>
      <c r="AA86">
        <v>0</v>
      </c>
      <c r="AB86" t="s">
        <v>3</v>
      </c>
      <c r="AC86">
        <v>530</v>
      </c>
      <c r="AD86">
        <v>1</v>
      </c>
      <c r="AE86">
        <v>0</v>
      </c>
      <c r="AF86">
        <v>3</v>
      </c>
      <c r="AG86">
        <v>3</v>
      </c>
      <c r="AH86" t="s">
        <v>161</v>
      </c>
      <c r="AI86" t="s">
        <v>355</v>
      </c>
      <c r="AJ86">
        <v>46132.655428240738</v>
      </c>
      <c r="AK86">
        <v>55929997</v>
      </c>
      <c r="AL86">
        <v>0</v>
      </c>
      <c r="AM86">
        <v>0</v>
      </c>
      <c r="AN86">
        <v>0</v>
      </c>
      <c r="AO86">
        <v>46073</v>
      </c>
      <c r="AP86">
        <v>0</v>
      </c>
      <c r="AQ86">
        <v>1</v>
      </c>
      <c r="AR86">
        <v>0</v>
      </c>
      <c r="AS86" t="s">
        <v>3</v>
      </c>
      <c r="AT86">
        <v>1</v>
      </c>
      <c r="AU86">
        <v>2</v>
      </c>
    </row>
    <row r="87" spans="2:47" x14ac:dyDescent="0.2">
      <c r="B87" t="s">
        <v>1141</v>
      </c>
      <c r="C87">
        <v>0</v>
      </c>
      <c r="D87" t="s">
        <v>358</v>
      </c>
      <c r="E87" t="s">
        <v>3</v>
      </c>
      <c r="F87" t="s">
        <v>1008</v>
      </c>
      <c r="G87" t="s">
        <v>3</v>
      </c>
      <c r="H87">
        <v>939</v>
      </c>
      <c r="I87">
        <v>939</v>
      </c>
      <c r="J87">
        <v>0</v>
      </c>
      <c r="K87">
        <v>939</v>
      </c>
      <c r="L87">
        <v>0</v>
      </c>
      <c r="M87">
        <v>0</v>
      </c>
      <c r="N87">
        <v>0</v>
      </c>
      <c r="O87" t="s">
        <v>1142</v>
      </c>
      <c r="P87" t="s">
        <v>3</v>
      </c>
      <c r="Q87" t="s">
        <v>1143</v>
      </c>
      <c r="R87" t="s">
        <v>3</v>
      </c>
      <c r="S87" t="s">
        <v>3</v>
      </c>
      <c r="T87" t="s">
        <v>3</v>
      </c>
      <c r="U87">
        <v>0</v>
      </c>
      <c r="V87">
        <v>0</v>
      </c>
      <c r="W87">
        <v>0</v>
      </c>
      <c r="X87">
        <v>0</v>
      </c>
      <c r="Y87" t="s">
        <v>3</v>
      </c>
      <c r="Z87" t="s">
        <v>3</v>
      </c>
      <c r="AA87">
        <v>0</v>
      </c>
      <c r="AB87" t="s">
        <v>3</v>
      </c>
      <c r="AC87">
        <v>939</v>
      </c>
      <c r="AD87">
        <v>1</v>
      </c>
      <c r="AE87">
        <v>0</v>
      </c>
      <c r="AF87">
        <v>3</v>
      </c>
      <c r="AG87">
        <v>3</v>
      </c>
      <c r="AH87" t="s">
        <v>161</v>
      </c>
      <c r="AI87" t="s">
        <v>355</v>
      </c>
      <c r="AJ87">
        <v>46132.655462962961</v>
      </c>
      <c r="AK87">
        <v>55930003</v>
      </c>
      <c r="AL87">
        <v>0</v>
      </c>
      <c r="AM87">
        <v>0</v>
      </c>
      <c r="AN87">
        <v>0</v>
      </c>
      <c r="AO87">
        <v>46073</v>
      </c>
      <c r="AP87">
        <v>0</v>
      </c>
      <c r="AQ87">
        <v>1</v>
      </c>
      <c r="AR87">
        <v>0</v>
      </c>
      <c r="AS87" t="s">
        <v>1011</v>
      </c>
      <c r="AT87">
        <v>1</v>
      </c>
      <c r="AU87">
        <v>4</v>
      </c>
    </row>
    <row r="88" spans="2:47" x14ac:dyDescent="0.2">
      <c r="B88" t="s">
        <v>1144</v>
      </c>
      <c r="C88">
        <v>0</v>
      </c>
      <c r="D88" t="s">
        <v>358</v>
      </c>
      <c r="E88" t="s">
        <v>3</v>
      </c>
      <c r="F88" t="s">
        <v>1008</v>
      </c>
      <c r="G88" t="s">
        <v>3</v>
      </c>
      <c r="H88">
        <v>926.2</v>
      </c>
      <c r="I88">
        <v>926.2</v>
      </c>
      <c r="J88">
        <v>0</v>
      </c>
      <c r="K88">
        <v>926.2</v>
      </c>
      <c r="L88">
        <v>0</v>
      </c>
      <c r="M88">
        <v>0</v>
      </c>
      <c r="N88">
        <v>0</v>
      </c>
      <c r="O88" t="s">
        <v>1092</v>
      </c>
      <c r="P88" t="s">
        <v>3</v>
      </c>
      <c r="Q88" t="s">
        <v>1093</v>
      </c>
      <c r="R88" t="s">
        <v>3</v>
      </c>
      <c r="S88" t="s">
        <v>3</v>
      </c>
      <c r="T88" t="s">
        <v>3</v>
      </c>
      <c r="U88">
        <v>0</v>
      </c>
      <c r="V88">
        <v>0</v>
      </c>
      <c r="W88">
        <v>0</v>
      </c>
      <c r="X88">
        <v>0</v>
      </c>
      <c r="Y88" t="s">
        <v>3</v>
      </c>
      <c r="Z88" t="s">
        <v>3</v>
      </c>
      <c r="AA88">
        <v>0</v>
      </c>
      <c r="AB88" t="s">
        <v>3</v>
      </c>
      <c r="AC88">
        <v>926.2</v>
      </c>
      <c r="AD88">
        <v>1</v>
      </c>
      <c r="AE88">
        <v>0</v>
      </c>
      <c r="AF88">
        <v>3</v>
      </c>
      <c r="AG88">
        <v>3</v>
      </c>
      <c r="AH88" t="s">
        <v>161</v>
      </c>
      <c r="AI88" t="s">
        <v>355</v>
      </c>
      <c r="AJ88">
        <v>46132.655462962961</v>
      </c>
      <c r="AK88">
        <v>55930003</v>
      </c>
      <c r="AL88">
        <v>0</v>
      </c>
      <c r="AM88">
        <v>0</v>
      </c>
      <c r="AN88">
        <v>0</v>
      </c>
      <c r="AO88">
        <v>46073</v>
      </c>
      <c r="AP88">
        <v>0</v>
      </c>
      <c r="AQ88">
        <v>1</v>
      </c>
      <c r="AR88">
        <v>0</v>
      </c>
      <c r="AS88" t="s">
        <v>3</v>
      </c>
      <c r="AT88">
        <v>1</v>
      </c>
      <c r="AU88">
        <v>4</v>
      </c>
    </row>
    <row r="89" spans="2:47" x14ac:dyDescent="0.2">
      <c r="B89" t="s">
        <v>1145</v>
      </c>
      <c r="C89">
        <v>1</v>
      </c>
      <c r="D89" t="s">
        <v>358</v>
      </c>
      <c r="E89" t="s">
        <v>3</v>
      </c>
      <c r="F89" t="s">
        <v>1008</v>
      </c>
      <c r="G89" t="s">
        <v>3</v>
      </c>
      <c r="H89">
        <v>874</v>
      </c>
      <c r="I89">
        <v>874</v>
      </c>
      <c r="J89">
        <v>0</v>
      </c>
      <c r="K89">
        <v>874</v>
      </c>
      <c r="L89">
        <v>0</v>
      </c>
      <c r="M89">
        <v>0</v>
      </c>
      <c r="N89">
        <v>0</v>
      </c>
      <c r="O89" t="s">
        <v>1103</v>
      </c>
      <c r="P89" t="s">
        <v>3</v>
      </c>
      <c r="Q89" t="s">
        <v>1104</v>
      </c>
      <c r="R89" t="s">
        <v>3</v>
      </c>
      <c r="S89" t="s">
        <v>3</v>
      </c>
      <c r="T89" t="s">
        <v>3</v>
      </c>
      <c r="U89">
        <v>0</v>
      </c>
      <c r="V89">
        <v>0</v>
      </c>
      <c r="W89">
        <v>0</v>
      </c>
      <c r="X89">
        <v>0</v>
      </c>
      <c r="Y89" t="s">
        <v>3</v>
      </c>
      <c r="Z89" t="s">
        <v>3</v>
      </c>
      <c r="AA89">
        <v>0</v>
      </c>
      <c r="AB89" t="s">
        <v>3</v>
      </c>
      <c r="AC89">
        <v>874</v>
      </c>
      <c r="AD89">
        <v>1</v>
      </c>
      <c r="AE89">
        <v>0</v>
      </c>
      <c r="AF89">
        <v>3</v>
      </c>
      <c r="AG89">
        <v>3</v>
      </c>
      <c r="AH89" t="s">
        <v>161</v>
      </c>
      <c r="AI89" t="s">
        <v>355</v>
      </c>
      <c r="AJ89">
        <v>46132.655462962961</v>
      </c>
      <c r="AK89">
        <v>55930003</v>
      </c>
      <c r="AL89">
        <v>0</v>
      </c>
      <c r="AM89">
        <v>0</v>
      </c>
      <c r="AN89">
        <v>0</v>
      </c>
      <c r="AO89">
        <v>46073</v>
      </c>
      <c r="AP89">
        <v>0</v>
      </c>
      <c r="AQ89">
        <v>1</v>
      </c>
      <c r="AR89">
        <v>0</v>
      </c>
      <c r="AS89" t="s">
        <v>3</v>
      </c>
      <c r="AT89">
        <v>1</v>
      </c>
      <c r="AU89">
        <v>4</v>
      </c>
    </row>
    <row r="90" spans="2:47" x14ac:dyDescent="0.2">
      <c r="B90" t="s">
        <v>1146</v>
      </c>
      <c r="C90">
        <v>1</v>
      </c>
      <c r="D90" t="s">
        <v>361</v>
      </c>
      <c r="E90" t="s">
        <v>3</v>
      </c>
      <c r="F90" t="s">
        <v>1008</v>
      </c>
      <c r="G90" t="s">
        <v>3</v>
      </c>
      <c r="H90">
        <v>1646.7</v>
      </c>
      <c r="I90">
        <v>1646.7</v>
      </c>
      <c r="J90">
        <v>0</v>
      </c>
      <c r="K90">
        <v>1646.7</v>
      </c>
      <c r="L90">
        <v>0</v>
      </c>
      <c r="M90">
        <v>0</v>
      </c>
      <c r="N90">
        <v>0</v>
      </c>
      <c r="O90" t="s">
        <v>1092</v>
      </c>
      <c r="P90" t="s">
        <v>3</v>
      </c>
      <c r="Q90" t="s">
        <v>1093</v>
      </c>
      <c r="R90" t="s">
        <v>3</v>
      </c>
      <c r="S90" t="s">
        <v>3</v>
      </c>
      <c r="T90" t="s">
        <v>3</v>
      </c>
      <c r="U90">
        <v>0</v>
      </c>
      <c r="V90">
        <v>0</v>
      </c>
      <c r="W90">
        <v>0</v>
      </c>
      <c r="X90">
        <v>0</v>
      </c>
      <c r="Y90" t="s">
        <v>3</v>
      </c>
      <c r="Z90" t="s">
        <v>3</v>
      </c>
      <c r="AA90">
        <v>0</v>
      </c>
      <c r="AB90" t="s">
        <v>3</v>
      </c>
      <c r="AC90">
        <v>1646.7</v>
      </c>
      <c r="AD90">
        <v>1</v>
      </c>
      <c r="AE90">
        <v>0</v>
      </c>
      <c r="AF90">
        <v>3</v>
      </c>
      <c r="AG90">
        <v>3</v>
      </c>
      <c r="AH90" t="s">
        <v>161</v>
      </c>
      <c r="AI90" t="s">
        <v>362</v>
      </c>
      <c r="AJ90">
        <v>46132.655509259261</v>
      </c>
      <c r="AK90">
        <v>55930008</v>
      </c>
      <c r="AL90">
        <v>0</v>
      </c>
      <c r="AM90">
        <v>0</v>
      </c>
      <c r="AN90">
        <v>0</v>
      </c>
      <c r="AO90">
        <v>46073</v>
      </c>
      <c r="AP90">
        <v>0</v>
      </c>
      <c r="AQ90">
        <v>1</v>
      </c>
      <c r="AR90">
        <v>0</v>
      </c>
      <c r="AS90" t="s">
        <v>1011</v>
      </c>
      <c r="AT90">
        <v>1</v>
      </c>
      <c r="AU90">
        <v>5</v>
      </c>
    </row>
    <row r="91" spans="2:47" x14ac:dyDescent="0.2">
      <c r="B91" t="s">
        <v>1147</v>
      </c>
      <c r="C91">
        <v>0</v>
      </c>
      <c r="D91" t="s">
        <v>361</v>
      </c>
      <c r="E91" t="s">
        <v>3</v>
      </c>
      <c r="F91" t="s">
        <v>1008</v>
      </c>
      <c r="G91" t="s">
        <v>3</v>
      </c>
      <c r="H91">
        <v>1652.64</v>
      </c>
      <c r="I91">
        <v>1652.64</v>
      </c>
      <c r="J91">
        <v>0</v>
      </c>
      <c r="K91">
        <v>1652.64</v>
      </c>
      <c r="L91">
        <v>0</v>
      </c>
      <c r="M91">
        <v>0</v>
      </c>
      <c r="N91">
        <v>0</v>
      </c>
      <c r="O91" t="s">
        <v>1089</v>
      </c>
      <c r="P91" t="s">
        <v>3</v>
      </c>
      <c r="Q91" t="s">
        <v>1090</v>
      </c>
      <c r="R91" t="s">
        <v>3</v>
      </c>
      <c r="S91" t="s">
        <v>3</v>
      </c>
      <c r="T91" t="s">
        <v>3</v>
      </c>
      <c r="U91">
        <v>0</v>
      </c>
      <c r="V91">
        <v>0</v>
      </c>
      <c r="W91">
        <v>0</v>
      </c>
      <c r="X91">
        <v>0</v>
      </c>
      <c r="Y91" t="s">
        <v>3</v>
      </c>
      <c r="Z91" t="s">
        <v>3</v>
      </c>
      <c r="AA91">
        <v>0</v>
      </c>
      <c r="AB91" t="s">
        <v>3</v>
      </c>
      <c r="AC91">
        <v>1652.64</v>
      </c>
      <c r="AD91">
        <v>1</v>
      </c>
      <c r="AE91">
        <v>0</v>
      </c>
      <c r="AF91">
        <v>3</v>
      </c>
      <c r="AG91">
        <v>3</v>
      </c>
      <c r="AH91" t="s">
        <v>161</v>
      </c>
      <c r="AI91" t="s">
        <v>362</v>
      </c>
      <c r="AJ91">
        <v>46132.655509259261</v>
      </c>
      <c r="AK91">
        <v>55930008</v>
      </c>
      <c r="AL91">
        <v>0</v>
      </c>
      <c r="AM91">
        <v>0</v>
      </c>
      <c r="AN91">
        <v>0</v>
      </c>
      <c r="AO91">
        <v>46073</v>
      </c>
      <c r="AP91">
        <v>0</v>
      </c>
      <c r="AQ91">
        <v>1</v>
      </c>
      <c r="AR91">
        <v>0</v>
      </c>
      <c r="AS91" t="s">
        <v>3</v>
      </c>
      <c r="AT91">
        <v>1</v>
      </c>
      <c r="AU91">
        <v>5</v>
      </c>
    </row>
    <row r="92" spans="2:47" x14ac:dyDescent="0.2">
      <c r="B92" t="s">
        <v>1148</v>
      </c>
      <c r="C92">
        <v>0</v>
      </c>
      <c r="D92" t="s">
        <v>361</v>
      </c>
      <c r="E92" t="s">
        <v>3</v>
      </c>
      <c r="F92" t="s">
        <v>1008</v>
      </c>
      <c r="G92" t="s">
        <v>3</v>
      </c>
      <c r="H92">
        <v>1669</v>
      </c>
      <c r="I92">
        <v>1669</v>
      </c>
      <c r="J92">
        <v>0</v>
      </c>
      <c r="K92">
        <v>1669</v>
      </c>
      <c r="L92">
        <v>0</v>
      </c>
      <c r="M92">
        <v>0</v>
      </c>
      <c r="N92">
        <v>0</v>
      </c>
      <c r="O92" t="s">
        <v>1142</v>
      </c>
      <c r="P92" t="s">
        <v>3</v>
      </c>
      <c r="Q92" t="s">
        <v>1143</v>
      </c>
      <c r="R92" t="s">
        <v>3</v>
      </c>
      <c r="S92" t="s">
        <v>3</v>
      </c>
      <c r="T92" t="s">
        <v>3</v>
      </c>
      <c r="U92">
        <v>0</v>
      </c>
      <c r="V92">
        <v>0</v>
      </c>
      <c r="W92">
        <v>0</v>
      </c>
      <c r="X92">
        <v>0</v>
      </c>
      <c r="Y92" t="s">
        <v>3</v>
      </c>
      <c r="Z92" t="s">
        <v>3</v>
      </c>
      <c r="AA92">
        <v>0</v>
      </c>
      <c r="AB92" t="s">
        <v>3</v>
      </c>
      <c r="AC92">
        <v>1669</v>
      </c>
      <c r="AD92">
        <v>1</v>
      </c>
      <c r="AE92">
        <v>0</v>
      </c>
      <c r="AF92">
        <v>3</v>
      </c>
      <c r="AG92">
        <v>3</v>
      </c>
      <c r="AH92" t="s">
        <v>161</v>
      </c>
      <c r="AI92" t="s">
        <v>362</v>
      </c>
      <c r="AJ92">
        <v>46132.655509259261</v>
      </c>
      <c r="AK92">
        <v>55930008</v>
      </c>
      <c r="AL92">
        <v>0</v>
      </c>
      <c r="AM92">
        <v>0</v>
      </c>
      <c r="AN92">
        <v>0</v>
      </c>
      <c r="AO92">
        <v>46073</v>
      </c>
      <c r="AP92">
        <v>0</v>
      </c>
      <c r="AQ92">
        <v>1</v>
      </c>
      <c r="AR92">
        <v>0</v>
      </c>
      <c r="AS92" t="s">
        <v>3</v>
      </c>
      <c r="AT92">
        <v>1</v>
      </c>
      <c r="AU92">
        <v>5</v>
      </c>
    </row>
    <row r="93" spans="2:47" x14ac:dyDescent="0.2">
      <c r="B93" t="s">
        <v>1149</v>
      </c>
      <c r="C93">
        <v>1</v>
      </c>
      <c r="D93" t="s">
        <v>367</v>
      </c>
      <c r="E93" t="s">
        <v>3</v>
      </c>
      <c r="F93" t="s">
        <v>1008</v>
      </c>
      <c r="G93" t="s">
        <v>3</v>
      </c>
      <c r="H93">
        <v>104.5</v>
      </c>
      <c r="I93">
        <v>104.5</v>
      </c>
      <c r="J93">
        <v>0</v>
      </c>
      <c r="K93">
        <v>104.5</v>
      </c>
      <c r="L93">
        <v>0</v>
      </c>
      <c r="M93">
        <v>0</v>
      </c>
      <c r="N93">
        <v>0</v>
      </c>
      <c r="O93" t="s">
        <v>1092</v>
      </c>
      <c r="P93" t="s">
        <v>3</v>
      </c>
      <c r="Q93" t="s">
        <v>1093</v>
      </c>
      <c r="R93" t="s">
        <v>3</v>
      </c>
      <c r="S93" t="s">
        <v>3</v>
      </c>
      <c r="T93" t="s">
        <v>3</v>
      </c>
      <c r="U93">
        <v>0</v>
      </c>
      <c r="V93">
        <v>0</v>
      </c>
      <c r="W93">
        <v>0</v>
      </c>
      <c r="X93">
        <v>0</v>
      </c>
      <c r="Y93" t="s">
        <v>3</v>
      </c>
      <c r="Z93" t="s">
        <v>3</v>
      </c>
      <c r="AA93">
        <v>0</v>
      </c>
      <c r="AB93" t="s">
        <v>3</v>
      </c>
      <c r="AC93">
        <v>104.5</v>
      </c>
      <c r="AD93">
        <v>1</v>
      </c>
      <c r="AE93">
        <v>0</v>
      </c>
      <c r="AF93">
        <v>3</v>
      </c>
      <c r="AG93">
        <v>3</v>
      </c>
      <c r="AH93" t="s">
        <v>161</v>
      </c>
      <c r="AI93" t="s">
        <v>368</v>
      </c>
      <c r="AJ93">
        <v>46132.655543981484</v>
      </c>
      <c r="AK93">
        <v>55930138</v>
      </c>
      <c r="AL93">
        <v>0</v>
      </c>
      <c r="AM93">
        <v>0</v>
      </c>
      <c r="AN93">
        <v>0</v>
      </c>
      <c r="AO93">
        <v>46073</v>
      </c>
      <c r="AP93">
        <v>0</v>
      </c>
      <c r="AQ93">
        <v>1</v>
      </c>
      <c r="AR93">
        <v>0</v>
      </c>
      <c r="AS93" t="s">
        <v>1011</v>
      </c>
      <c r="AT93">
        <v>1</v>
      </c>
      <c r="AU93">
        <v>204</v>
      </c>
    </row>
    <row r="94" spans="2:47" x14ac:dyDescent="0.2">
      <c r="B94" t="s">
        <v>1150</v>
      </c>
      <c r="C94">
        <v>0</v>
      </c>
      <c r="D94" t="s">
        <v>367</v>
      </c>
      <c r="E94" t="s">
        <v>3</v>
      </c>
      <c r="F94" t="s">
        <v>1008</v>
      </c>
      <c r="G94" t="s">
        <v>3</v>
      </c>
      <c r="H94">
        <v>104.5</v>
      </c>
      <c r="I94">
        <v>104.5</v>
      </c>
      <c r="J94">
        <v>0</v>
      </c>
      <c r="K94">
        <v>104.5</v>
      </c>
      <c r="L94">
        <v>0</v>
      </c>
      <c r="M94">
        <v>0</v>
      </c>
      <c r="N94">
        <v>0</v>
      </c>
      <c r="O94" t="s">
        <v>1089</v>
      </c>
      <c r="P94" t="s">
        <v>3</v>
      </c>
      <c r="Q94" t="s">
        <v>1090</v>
      </c>
      <c r="R94" t="s">
        <v>3</v>
      </c>
      <c r="S94" t="s">
        <v>3</v>
      </c>
      <c r="T94" t="s">
        <v>3</v>
      </c>
      <c r="U94">
        <v>0</v>
      </c>
      <c r="V94">
        <v>0</v>
      </c>
      <c r="W94">
        <v>0</v>
      </c>
      <c r="X94">
        <v>0</v>
      </c>
      <c r="Y94" t="s">
        <v>3</v>
      </c>
      <c r="Z94" t="s">
        <v>3</v>
      </c>
      <c r="AA94">
        <v>0</v>
      </c>
      <c r="AB94" t="s">
        <v>3</v>
      </c>
      <c r="AC94">
        <v>104.5</v>
      </c>
      <c r="AD94">
        <v>1</v>
      </c>
      <c r="AE94">
        <v>0</v>
      </c>
      <c r="AF94">
        <v>3</v>
      </c>
      <c r="AG94">
        <v>3</v>
      </c>
      <c r="AH94" t="s">
        <v>161</v>
      </c>
      <c r="AI94" t="s">
        <v>368</v>
      </c>
      <c r="AJ94">
        <v>46132.655543981484</v>
      </c>
      <c r="AK94">
        <v>55930138</v>
      </c>
      <c r="AL94">
        <v>0</v>
      </c>
      <c r="AM94">
        <v>0</v>
      </c>
      <c r="AN94">
        <v>0</v>
      </c>
      <c r="AO94">
        <v>46073</v>
      </c>
      <c r="AP94">
        <v>0</v>
      </c>
      <c r="AQ94">
        <v>1</v>
      </c>
      <c r="AR94">
        <v>0</v>
      </c>
      <c r="AS94" t="s">
        <v>3</v>
      </c>
      <c r="AT94">
        <v>1</v>
      </c>
      <c r="AU94">
        <v>204</v>
      </c>
    </row>
    <row r="95" spans="2:47" x14ac:dyDescent="0.2">
      <c r="B95" t="s">
        <v>1151</v>
      </c>
      <c r="C95">
        <v>0</v>
      </c>
      <c r="D95" t="s">
        <v>367</v>
      </c>
      <c r="E95" t="s">
        <v>3</v>
      </c>
      <c r="F95" t="s">
        <v>1008</v>
      </c>
      <c r="G95" t="s">
        <v>3</v>
      </c>
      <c r="H95">
        <v>110</v>
      </c>
      <c r="I95">
        <v>110</v>
      </c>
      <c r="J95">
        <v>0</v>
      </c>
      <c r="K95">
        <v>110</v>
      </c>
      <c r="L95">
        <v>0</v>
      </c>
      <c r="M95">
        <v>0</v>
      </c>
      <c r="N95">
        <v>0</v>
      </c>
      <c r="O95" t="s">
        <v>1132</v>
      </c>
      <c r="P95" t="s">
        <v>3</v>
      </c>
      <c r="Q95" t="s">
        <v>1133</v>
      </c>
      <c r="R95" t="s">
        <v>3</v>
      </c>
      <c r="S95" t="s">
        <v>3</v>
      </c>
      <c r="T95" t="s">
        <v>3</v>
      </c>
      <c r="U95">
        <v>0</v>
      </c>
      <c r="V95">
        <v>0</v>
      </c>
      <c r="W95">
        <v>0</v>
      </c>
      <c r="X95">
        <v>0</v>
      </c>
      <c r="Y95" t="s">
        <v>3</v>
      </c>
      <c r="Z95" t="s">
        <v>3</v>
      </c>
      <c r="AA95">
        <v>0</v>
      </c>
      <c r="AB95" t="s">
        <v>3</v>
      </c>
      <c r="AC95">
        <v>110</v>
      </c>
      <c r="AD95">
        <v>1</v>
      </c>
      <c r="AE95">
        <v>0</v>
      </c>
      <c r="AF95">
        <v>3</v>
      </c>
      <c r="AG95">
        <v>3</v>
      </c>
      <c r="AH95" t="s">
        <v>161</v>
      </c>
      <c r="AI95" t="s">
        <v>368</v>
      </c>
      <c r="AJ95">
        <v>46132.655543981484</v>
      </c>
      <c r="AK95">
        <v>55930138</v>
      </c>
      <c r="AL95">
        <v>0</v>
      </c>
      <c r="AM95">
        <v>0</v>
      </c>
      <c r="AN95">
        <v>0</v>
      </c>
      <c r="AO95">
        <v>46073</v>
      </c>
      <c r="AP95">
        <v>0</v>
      </c>
      <c r="AQ95">
        <v>1</v>
      </c>
      <c r="AR95">
        <v>0</v>
      </c>
      <c r="AS95" t="s">
        <v>3</v>
      </c>
      <c r="AT95">
        <v>1</v>
      </c>
      <c r="AU95">
        <v>204</v>
      </c>
    </row>
    <row r="96" spans="2:47" x14ac:dyDescent="0.2">
      <c r="B96" t="s">
        <v>1152</v>
      </c>
      <c r="C96">
        <v>1</v>
      </c>
      <c r="D96" t="s">
        <v>371</v>
      </c>
      <c r="E96" t="s">
        <v>3</v>
      </c>
      <c r="F96" t="s">
        <v>1008</v>
      </c>
      <c r="G96" t="s">
        <v>3</v>
      </c>
      <c r="H96">
        <v>48</v>
      </c>
      <c r="I96">
        <v>48</v>
      </c>
      <c r="J96">
        <v>0</v>
      </c>
      <c r="K96">
        <v>48</v>
      </c>
      <c r="L96">
        <v>0</v>
      </c>
      <c r="M96">
        <v>0</v>
      </c>
      <c r="N96">
        <v>0</v>
      </c>
      <c r="O96" t="s">
        <v>1103</v>
      </c>
      <c r="P96" t="s">
        <v>3</v>
      </c>
      <c r="Q96" t="s">
        <v>1104</v>
      </c>
      <c r="R96" t="s">
        <v>3</v>
      </c>
      <c r="S96" t="s">
        <v>3</v>
      </c>
      <c r="T96" t="s">
        <v>3</v>
      </c>
      <c r="U96">
        <v>0</v>
      </c>
      <c r="V96">
        <v>0</v>
      </c>
      <c r="W96">
        <v>0</v>
      </c>
      <c r="X96">
        <v>0</v>
      </c>
      <c r="Y96" t="s">
        <v>3</v>
      </c>
      <c r="Z96" t="s">
        <v>3</v>
      </c>
      <c r="AA96">
        <v>0</v>
      </c>
      <c r="AB96" t="s">
        <v>3</v>
      </c>
      <c r="AC96">
        <v>48</v>
      </c>
      <c r="AD96">
        <v>1</v>
      </c>
      <c r="AE96">
        <v>0</v>
      </c>
      <c r="AF96">
        <v>3</v>
      </c>
      <c r="AG96">
        <v>3</v>
      </c>
      <c r="AH96" t="s">
        <v>161</v>
      </c>
      <c r="AI96" t="s">
        <v>372</v>
      </c>
      <c r="AJ96">
        <v>46132.655590277776</v>
      </c>
      <c r="AK96">
        <v>55930144</v>
      </c>
      <c r="AL96">
        <v>0</v>
      </c>
      <c r="AM96">
        <v>0</v>
      </c>
      <c r="AN96">
        <v>0</v>
      </c>
      <c r="AO96">
        <v>46073</v>
      </c>
      <c r="AP96">
        <v>0</v>
      </c>
      <c r="AQ96">
        <v>1</v>
      </c>
      <c r="AR96">
        <v>0</v>
      </c>
      <c r="AS96" t="s">
        <v>1011</v>
      </c>
      <c r="AT96">
        <v>1</v>
      </c>
      <c r="AU96">
        <v>204</v>
      </c>
    </row>
    <row r="97" spans="2:47" x14ac:dyDescent="0.2">
      <c r="B97" t="s">
        <v>1153</v>
      </c>
      <c r="C97">
        <v>0</v>
      </c>
      <c r="D97" t="s">
        <v>371</v>
      </c>
      <c r="E97" t="s">
        <v>3</v>
      </c>
      <c r="F97" t="s">
        <v>1008</v>
      </c>
      <c r="G97" t="s">
        <v>3</v>
      </c>
      <c r="H97">
        <v>50.6</v>
      </c>
      <c r="I97">
        <v>50.6</v>
      </c>
      <c r="J97">
        <v>0</v>
      </c>
      <c r="K97">
        <v>50.6</v>
      </c>
      <c r="L97">
        <v>0</v>
      </c>
      <c r="M97">
        <v>0</v>
      </c>
      <c r="N97">
        <v>0</v>
      </c>
      <c r="O97" t="s">
        <v>1089</v>
      </c>
      <c r="P97" t="s">
        <v>3</v>
      </c>
      <c r="Q97" t="s">
        <v>1090</v>
      </c>
      <c r="R97" t="s">
        <v>3</v>
      </c>
      <c r="S97" t="s">
        <v>3</v>
      </c>
      <c r="T97" t="s">
        <v>3</v>
      </c>
      <c r="U97">
        <v>0</v>
      </c>
      <c r="V97">
        <v>0</v>
      </c>
      <c r="W97">
        <v>0</v>
      </c>
      <c r="X97">
        <v>0</v>
      </c>
      <c r="Y97" t="s">
        <v>3</v>
      </c>
      <c r="Z97" t="s">
        <v>3</v>
      </c>
      <c r="AA97">
        <v>0</v>
      </c>
      <c r="AB97" t="s">
        <v>3</v>
      </c>
      <c r="AC97">
        <v>50.6</v>
      </c>
      <c r="AD97">
        <v>1</v>
      </c>
      <c r="AE97">
        <v>0</v>
      </c>
      <c r="AF97">
        <v>3</v>
      </c>
      <c r="AG97">
        <v>3</v>
      </c>
      <c r="AH97" t="s">
        <v>161</v>
      </c>
      <c r="AI97" t="s">
        <v>372</v>
      </c>
      <c r="AJ97">
        <v>46132.655590277776</v>
      </c>
      <c r="AK97">
        <v>55930144</v>
      </c>
      <c r="AL97">
        <v>0</v>
      </c>
      <c r="AM97">
        <v>0</v>
      </c>
      <c r="AN97">
        <v>0</v>
      </c>
      <c r="AO97">
        <v>46073</v>
      </c>
      <c r="AP97">
        <v>0</v>
      </c>
      <c r="AQ97">
        <v>1</v>
      </c>
      <c r="AR97">
        <v>0</v>
      </c>
      <c r="AS97" t="s">
        <v>3</v>
      </c>
      <c r="AT97">
        <v>1</v>
      </c>
      <c r="AU97">
        <v>204</v>
      </c>
    </row>
    <row r="98" spans="2:47" x14ac:dyDescent="0.2">
      <c r="B98" t="s">
        <v>1154</v>
      </c>
      <c r="C98">
        <v>0</v>
      </c>
      <c r="D98" t="s">
        <v>371</v>
      </c>
      <c r="E98" t="s">
        <v>3</v>
      </c>
      <c r="F98" t="s">
        <v>1008</v>
      </c>
      <c r="G98" t="s">
        <v>3</v>
      </c>
      <c r="H98">
        <v>50.6</v>
      </c>
      <c r="I98">
        <v>50.6</v>
      </c>
      <c r="J98">
        <v>0</v>
      </c>
      <c r="K98">
        <v>50.6</v>
      </c>
      <c r="L98">
        <v>0</v>
      </c>
      <c r="M98">
        <v>0</v>
      </c>
      <c r="N98">
        <v>0</v>
      </c>
      <c r="O98" t="s">
        <v>1092</v>
      </c>
      <c r="P98" t="s">
        <v>3</v>
      </c>
      <c r="Q98" t="s">
        <v>1093</v>
      </c>
      <c r="R98" t="s">
        <v>3</v>
      </c>
      <c r="S98" t="s">
        <v>3</v>
      </c>
      <c r="T98" t="s">
        <v>3</v>
      </c>
      <c r="U98">
        <v>0</v>
      </c>
      <c r="V98">
        <v>0</v>
      </c>
      <c r="W98">
        <v>0</v>
      </c>
      <c r="X98">
        <v>0</v>
      </c>
      <c r="Y98" t="s">
        <v>3</v>
      </c>
      <c r="Z98" t="s">
        <v>3</v>
      </c>
      <c r="AA98">
        <v>0</v>
      </c>
      <c r="AB98" t="s">
        <v>3</v>
      </c>
      <c r="AC98">
        <v>50.6</v>
      </c>
      <c r="AD98">
        <v>1</v>
      </c>
      <c r="AE98">
        <v>0</v>
      </c>
      <c r="AF98">
        <v>3</v>
      </c>
      <c r="AG98">
        <v>3</v>
      </c>
      <c r="AH98" t="s">
        <v>161</v>
      </c>
      <c r="AI98" t="s">
        <v>372</v>
      </c>
      <c r="AJ98">
        <v>46132.655590277776</v>
      </c>
      <c r="AK98">
        <v>55930144</v>
      </c>
      <c r="AL98">
        <v>0</v>
      </c>
      <c r="AM98">
        <v>0</v>
      </c>
      <c r="AN98">
        <v>0</v>
      </c>
      <c r="AO98">
        <v>46073</v>
      </c>
      <c r="AP98">
        <v>0</v>
      </c>
      <c r="AQ98">
        <v>1</v>
      </c>
      <c r="AR98">
        <v>0</v>
      </c>
      <c r="AS98" t="s">
        <v>3</v>
      </c>
      <c r="AT98">
        <v>1</v>
      </c>
      <c r="AU98">
        <v>204</v>
      </c>
    </row>
    <row r="99" spans="2:47" x14ac:dyDescent="0.2">
      <c r="B99" t="s">
        <v>1155</v>
      </c>
      <c r="C99">
        <v>1</v>
      </c>
      <c r="D99" t="s">
        <v>379</v>
      </c>
      <c r="E99" t="s">
        <v>3</v>
      </c>
      <c r="F99" t="s">
        <v>1008</v>
      </c>
      <c r="G99" t="s">
        <v>3</v>
      </c>
      <c r="H99">
        <v>802.22</v>
      </c>
      <c r="I99">
        <v>802.22</v>
      </c>
      <c r="J99">
        <v>0</v>
      </c>
      <c r="K99">
        <v>802.22</v>
      </c>
      <c r="L99">
        <v>0</v>
      </c>
      <c r="M99">
        <v>0</v>
      </c>
      <c r="N99">
        <v>0</v>
      </c>
      <c r="O99" t="s">
        <v>1089</v>
      </c>
      <c r="P99" t="s">
        <v>3</v>
      </c>
      <c r="Q99" t="s">
        <v>1090</v>
      </c>
      <c r="R99" t="s">
        <v>3</v>
      </c>
      <c r="S99" t="s">
        <v>3</v>
      </c>
      <c r="T99" t="s">
        <v>3</v>
      </c>
      <c r="U99">
        <v>0</v>
      </c>
      <c r="V99">
        <v>0</v>
      </c>
      <c r="W99">
        <v>0</v>
      </c>
      <c r="X99">
        <v>0</v>
      </c>
      <c r="Y99" t="s">
        <v>3</v>
      </c>
      <c r="Z99" t="s">
        <v>3</v>
      </c>
      <c r="AA99">
        <v>0</v>
      </c>
      <c r="AB99" t="s">
        <v>3</v>
      </c>
      <c r="AC99">
        <v>802.22</v>
      </c>
      <c r="AD99">
        <v>1</v>
      </c>
      <c r="AE99">
        <v>0</v>
      </c>
      <c r="AF99">
        <v>1</v>
      </c>
      <c r="AG99">
        <v>3</v>
      </c>
      <c r="AH99" t="s">
        <v>161</v>
      </c>
      <c r="AI99" t="s">
        <v>380</v>
      </c>
      <c r="AJ99">
        <v>46132.655613425923</v>
      </c>
      <c r="AK99">
        <v>55930155</v>
      </c>
      <c r="AL99">
        <v>0</v>
      </c>
      <c r="AM99">
        <v>0</v>
      </c>
      <c r="AN99">
        <v>0</v>
      </c>
      <c r="AO99">
        <v>46073</v>
      </c>
      <c r="AP99">
        <v>0</v>
      </c>
      <c r="AQ99">
        <v>1</v>
      </c>
      <c r="AR99">
        <v>0</v>
      </c>
      <c r="AS99" t="s">
        <v>1011</v>
      </c>
      <c r="AT99">
        <v>1</v>
      </c>
      <c r="AU99">
        <v>51</v>
      </c>
    </row>
    <row r="100" spans="2:47" x14ac:dyDescent="0.2">
      <c r="B100" t="s">
        <v>1156</v>
      </c>
      <c r="C100">
        <v>0</v>
      </c>
      <c r="D100" t="s">
        <v>379</v>
      </c>
      <c r="E100" t="s">
        <v>3</v>
      </c>
      <c r="F100" t="s">
        <v>1008</v>
      </c>
      <c r="G100" t="s">
        <v>3</v>
      </c>
      <c r="H100">
        <v>873.07</v>
      </c>
      <c r="I100">
        <v>873.07</v>
      </c>
      <c r="J100">
        <v>0</v>
      </c>
      <c r="K100">
        <v>873.07</v>
      </c>
      <c r="L100">
        <v>0</v>
      </c>
      <c r="M100">
        <v>0</v>
      </c>
      <c r="N100">
        <v>0</v>
      </c>
      <c r="O100" t="s">
        <v>1092</v>
      </c>
      <c r="P100" t="s">
        <v>3</v>
      </c>
      <c r="Q100" t="s">
        <v>1093</v>
      </c>
      <c r="R100" t="s">
        <v>3</v>
      </c>
      <c r="S100" t="s">
        <v>3</v>
      </c>
      <c r="T100" t="s">
        <v>3</v>
      </c>
      <c r="U100">
        <v>0</v>
      </c>
      <c r="V100">
        <v>0</v>
      </c>
      <c r="W100">
        <v>0</v>
      </c>
      <c r="X100">
        <v>0</v>
      </c>
      <c r="Y100" t="s">
        <v>3</v>
      </c>
      <c r="Z100" t="s">
        <v>3</v>
      </c>
      <c r="AA100">
        <v>0</v>
      </c>
      <c r="AB100" t="s">
        <v>3</v>
      </c>
      <c r="AC100">
        <v>873.07</v>
      </c>
      <c r="AD100">
        <v>1</v>
      </c>
      <c r="AE100">
        <v>0</v>
      </c>
      <c r="AF100">
        <v>1</v>
      </c>
      <c r="AG100">
        <v>3</v>
      </c>
      <c r="AH100" t="s">
        <v>161</v>
      </c>
      <c r="AI100" t="s">
        <v>380</v>
      </c>
      <c r="AJ100">
        <v>46132.655613425923</v>
      </c>
      <c r="AK100">
        <v>55930155</v>
      </c>
      <c r="AL100">
        <v>0</v>
      </c>
      <c r="AM100">
        <v>0</v>
      </c>
      <c r="AN100">
        <v>0</v>
      </c>
      <c r="AO100">
        <v>46073</v>
      </c>
      <c r="AP100">
        <v>0</v>
      </c>
      <c r="AQ100">
        <v>1</v>
      </c>
      <c r="AR100">
        <v>0</v>
      </c>
      <c r="AS100" t="s">
        <v>3</v>
      </c>
      <c r="AT100">
        <v>1</v>
      </c>
      <c r="AU100">
        <v>51</v>
      </c>
    </row>
    <row r="101" spans="2:47" x14ac:dyDescent="0.2">
      <c r="B101" t="s">
        <v>1157</v>
      </c>
      <c r="C101">
        <v>0</v>
      </c>
      <c r="D101" t="s">
        <v>379</v>
      </c>
      <c r="E101" t="s">
        <v>3</v>
      </c>
      <c r="F101" t="s">
        <v>1008</v>
      </c>
      <c r="G101" t="s">
        <v>3</v>
      </c>
      <c r="H101">
        <v>919</v>
      </c>
      <c r="I101">
        <v>919</v>
      </c>
      <c r="J101">
        <v>0</v>
      </c>
      <c r="K101">
        <v>919</v>
      </c>
      <c r="L101">
        <v>0</v>
      </c>
      <c r="M101">
        <v>0</v>
      </c>
      <c r="N101">
        <v>0</v>
      </c>
      <c r="O101" t="s">
        <v>1095</v>
      </c>
      <c r="P101" t="s">
        <v>3</v>
      </c>
      <c r="Q101" t="s">
        <v>1096</v>
      </c>
      <c r="R101" t="s">
        <v>3</v>
      </c>
      <c r="S101" t="s">
        <v>3</v>
      </c>
      <c r="T101" t="s">
        <v>3</v>
      </c>
      <c r="U101">
        <v>0</v>
      </c>
      <c r="V101">
        <v>0</v>
      </c>
      <c r="W101">
        <v>0</v>
      </c>
      <c r="X101">
        <v>0</v>
      </c>
      <c r="Y101" t="s">
        <v>3</v>
      </c>
      <c r="Z101" t="s">
        <v>3</v>
      </c>
      <c r="AA101">
        <v>0</v>
      </c>
      <c r="AB101" t="s">
        <v>3</v>
      </c>
      <c r="AC101">
        <v>919</v>
      </c>
      <c r="AD101">
        <v>1</v>
      </c>
      <c r="AE101">
        <v>0</v>
      </c>
      <c r="AF101">
        <v>1</v>
      </c>
      <c r="AG101">
        <v>3</v>
      </c>
      <c r="AH101" t="s">
        <v>161</v>
      </c>
      <c r="AI101" t="s">
        <v>380</v>
      </c>
      <c r="AJ101">
        <v>46132.655613425923</v>
      </c>
      <c r="AK101">
        <v>55930155</v>
      </c>
      <c r="AL101">
        <v>0</v>
      </c>
      <c r="AM101">
        <v>0</v>
      </c>
      <c r="AN101">
        <v>0</v>
      </c>
      <c r="AO101">
        <v>46073</v>
      </c>
      <c r="AP101">
        <v>0</v>
      </c>
      <c r="AQ101">
        <v>1</v>
      </c>
      <c r="AR101">
        <v>0</v>
      </c>
      <c r="AS101" t="s">
        <v>3</v>
      </c>
      <c r="AT101">
        <v>1</v>
      </c>
      <c r="AU101">
        <v>51</v>
      </c>
    </row>
    <row r="102" spans="2:47" x14ac:dyDescent="0.2">
      <c r="B102" t="s">
        <v>1158</v>
      </c>
      <c r="C102">
        <v>0</v>
      </c>
      <c r="D102" t="s">
        <v>415</v>
      </c>
      <c r="E102" t="s">
        <v>3</v>
      </c>
      <c r="F102" t="s">
        <v>1008</v>
      </c>
      <c r="G102" t="s">
        <v>3</v>
      </c>
      <c r="H102">
        <v>17668.830000000002</v>
      </c>
      <c r="I102">
        <v>17668.830000000002</v>
      </c>
      <c r="J102">
        <v>0</v>
      </c>
      <c r="K102">
        <v>17668.830000000002</v>
      </c>
      <c r="L102">
        <v>0</v>
      </c>
      <c r="M102">
        <v>0</v>
      </c>
      <c r="N102">
        <v>0</v>
      </c>
      <c r="O102" t="s">
        <v>1095</v>
      </c>
      <c r="P102" t="s">
        <v>3</v>
      </c>
      <c r="Q102" t="s">
        <v>1096</v>
      </c>
      <c r="R102" t="s">
        <v>3</v>
      </c>
      <c r="S102" t="s">
        <v>3</v>
      </c>
      <c r="T102" t="s">
        <v>3</v>
      </c>
      <c r="U102">
        <v>0</v>
      </c>
      <c r="V102">
        <v>0</v>
      </c>
      <c r="W102">
        <v>0</v>
      </c>
      <c r="X102">
        <v>0</v>
      </c>
      <c r="Y102" t="s">
        <v>3</v>
      </c>
      <c r="Z102" t="s">
        <v>3</v>
      </c>
      <c r="AA102">
        <v>0</v>
      </c>
      <c r="AB102" t="s">
        <v>3</v>
      </c>
      <c r="AC102">
        <v>17668.830000000002</v>
      </c>
      <c r="AD102">
        <v>1</v>
      </c>
      <c r="AE102">
        <v>0</v>
      </c>
      <c r="AF102">
        <v>1</v>
      </c>
      <c r="AG102">
        <v>3</v>
      </c>
      <c r="AH102" t="s">
        <v>161</v>
      </c>
      <c r="AI102" t="s">
        <v>416</v>
      </c>
      <c r="AJ102">
        <v>46132.655671296299</v>
      </c>
      <c r="AK102">
        <v>55930193</v>
      </c>
      <c r="AL102">
        <v>0</v>
      </c>
      <c r="AM102">
        <v>0</v>
      </c>
      <c r="AN102">
        <v>0</v>
      </c>
      <c r="AO102">
        <v>46073</v>
      </c>
      <c r="AP102">
        <v>0</v>
      </c>
      <c r="AQ102">
        <v>1</v>
      </c>
      <c r="AR102">
        <v>0</v>
      </c>
      <c r="AS102" t="s">
        <v>1011</v>
      </c>
      <c r="AT102">
        <v>1</v>
      </c>
      <c r="AU102">
        <v>31</v>
      </c>
    </row>
    <row r="103" spans="2:47" x14ac:dyDescent="0.2">
      <c r="B103" t="s">
        <v>1159</v>
      </c>
      <c r="C103">
        <v>0</v>
      </c>
      <c r="D103" t="s">
        <v>415</v>
      </c>
      <c r="E103" t="s">
        <v>3</v>
      </c>
      <c r="F103" t="s">
        <v>1008</v>
      </c>
      <c r="G103" t="s">
        <v>3</v>
      </c>
      <c r="H103">
        <v>21152</v>
      </c>
      <c r="I103">
        <v>21152</v>
      </c>
      <c r="J103">
        <v>0</v>
      </c>
      <c r="K103">
        <v>21152</v>
      </c>
      <c r="L103">
        <v>0</v>
      </c>
      <c r="M103">
        <v>0</v>
      </c>
      <c r="N103">
        <v>0</v>
      </c>
      <c r="O103" t="s">
        <v>1160</v>
      </c>
      <c r="P103" t="s">
        <v>3</v>
      </c>
      <c r="Q103" t="s">
        <v>1161</v>
      </c>
      <c r="R103" t="s">
        <v>3</v>
      </c>
      <c r="S103" t="s">
        <v>3</v>
      </c>
      <c r="T103" t="s">
        <v>3</v>
      </c>
      <c r="U103">
        <v>0</v>
      </c>
      <c r="V103">
        <v>0</v>
      </c>
      <c r="W103">
        <v>0</v>
      </c>
      <c r="X103">
        <v>0</v>
      </c>
      <c r="Y103" t="s">
        <v>3</v>
      </c>
      <c r="Z103" t="s">
        <v>3</v>
      </c>
      <c r="AA103">
        <v>0</v>
      </c>
      <c r="AB103" t="s">
        <v>3</v>
      </c>
      <c r="AC103">
        <v>21152</v>
      </c>
      <c r="AD103">
        <v>1</v>
      </c>
      <c r="AE103">
        <v>0</v>
      </c>
      <c r="AF103">
        <v>1</v>
      </c>
      <c r="AG103">
        <v>3</v>
      </c>
      <c r="AH103" t="s">
        <v>161</v>
      </c>
      <c r="AI103" t="s">
        <v>416</v>
      </c>
      <c r="AJ103">
        <v>46132.655671296299</v>
      </c>
      <c r="AK103">
        <v>55930193</v>
      </c>
      <c r="AL103">
        <v>0</v>
      </c>
      <c r="AM103">
        <v>0</v>
      </c>
      <c r="AN103">
        <v>0</v>
      </c>
      <c r="AO103">
        <v>46073</v>
      </c>
      <c r="AP103">
        <v>0</v>
      </c>
      <c r="AQ103">
        <v>1</v>
      </c>
      <c r="AR103">
        <v>0</v>
      </c>
      <c r="AS103" t="s">
        <v>3</v>
      </c>
      <c r="AT103">
        <v>1</v>
      </c>
      <c r="AU103">
        <v>31</v>
      </c>
    </row>
    <row r="104" spans="2:47" x14ac:dyDescent="0.2">
      <c r="B104" t="s">
        <v>1162</v>
      </c>
      <c r="C104">
        <v>1</v>
      </c>
      <c r="D104" t="s">
        <v>415</v>
      </c>
      <c r="E104" t="s">
        <v>3</v>
      </c>
      <c r="F104" t="s">
        <v>1008</v>
      </c>
      <c r="G104" t="s">
        <v>3</v>
      </c>
      <c r="H104">
        <v>16430</v>
      </c>
      <c r="I104">
        <v>16430</v>
      </c>
      <c r="J104">
        <v>0</v>
      </c>
      <c r="K104">
        <v>16430</v>
      </c>
      <c r="L104">
        <v>0</v>
      </c>
      <c r="M104">
        <v>0</v>
      </c>
      <c r="N104">
        <v>0</v>
      </c>
      <c r="O104" t="s">
        <v>1132</v>
      </c>
      <c r="P104" t="s">
        <v>3</v>
      </c>
      <c r="Q104" t="s">
        <v>1133</v>
      </c>
      <c r="R104" t="s">
        <v>3</v>
      </c>
      <c r="S104" t="s">
        <v>3</v>
      </c>
      <c r="T104" t="s">
        <v>3</v>
      </c>
      <c r="U104">
        <v>0</v>
      </c>
      <c r="V104">
        <v>0</v>
      </c>
      <c r="W104">
        <v>0</v>
      </c>
      <c r="X104">
        <v>0</v>
      </c>
      <c r="Y104" t="s">
        <v>3</v>
      </c>
      <c r="Z104" t="s">
        <v>3</v>
      </c>
      <c r="AA104">
        <v>0</v>
      </c>
      <c r="AB104" t="s">
        <v>3</v>
      </c>
      <c r="AC104">
        <v>16430</v>
      </c>
      <c r="AD104">
        <v>1</v>
      </c>
      <c r="AE104">
        <v>0</v>
      </c>
      <c r="AF104">
        <v>1</v>
      </c>
      <c r="AG104">
        <v>3</v>
      </c>
      <c r="AH104" t="s">
        <v>161</v>
      </c>
      <c r="AI104" t="s">
        <v>416</v>
      </c>
      <c r="AJ104">
        <v>46132.655671296299</v>
      </c>
      <c r="AK104">
        <v>55930193</v>
      </c>
      <c r="AL104">
        <v>0</v>
      </c>
      <c r="AM104">
        <v>0</v>
      </c>
      <c r="AN104">
        <v>0</v>
      </c>
      <c r="AO104">
        <v>46073</v>
      </c>
      <c r="AP104">
        <v>0</v>
      </c>
      <c r="AQ104">
        <v>1</v>
      </c>
      <c r="AR104">
        <v>0</v>
      </c>
      <c r="AS104" t="s">
        <v>3</v>
      </c>
      <c r="AT104">
        <v>1</v>
      </c>
      <c r="AU104">
        <v>31</v>
      </c>
    </row>
    <row r="105" spans="2:47" x14ac:dyDescent="0.2">
      <c r="B105" t="s">
        <v>1163</v>
      </c>
      <c r="C105">
        <v>0</v>
      </c>
      <c r="D105" t="s">
        <v>419</v>
      </c>
      <c r="E105" t="s">
        <v>3</v>
      </c>
      <c r="F105" t="s">
        <v>1008</v>
      </c>
      <c r="G105" t="s">
        <v>3</v>
      </c>
      <c r="H105">
        <v>5616</v>
      </c>
      <c r="I105">
        <v>5616</v>
      </c>
      <c r="J105">
        <v>0</v>
      </c>
      <c r="K105">
        <v>5616</v>
      </c>
      <c r="L105">
        <v>0</v>
      </c>
      <c r="M105">
        <v>0</v>
      </c>
      <c r="N105">
        <v>0</v>
      </c>
      <c r="O105" t="s">
        <v>1160</v>
      </c>
      <c r="P105" t="s">
        <v>3</v>
      </c>
      <c r="Q105" t="s">
        <v>1161</v>
      </c>
      <c r="R105" t="s">
        <v>3</v>
      </c>
      <c r="S105" t="s">
        <v>3</v>
      </c>
      <c r="T105" t="s">
        <v>3</v>
      </c>
      <c r="U105">
        <v>0</v>
      </c>
      <c r="V105">
        <v>0</v>
      </c>
      <c r="W105">
        <v>0</v>
      </c>
      <c r="X105">
        <v>0</v>
      </c>
      <c r="Y105" t="s">
        <v>3</v>
      </c>
      <c r="Z105" t="s">
        <v>3</v>
      </c>
      <c r="AA105">
        <v>0</v>
      </c>
      <c r="AB105" t="s">
        <v>3</v>
      </c>
      <c r="AC105">
        <v>5616</v>
      </c>
      <c r="AD105">
        <v>1</v>
      </c>
      <c r="AE105">
        <v>0</v>
      </c>
      <c r="AF105">
        <v>1</v>
      </c>
      <c r="AG105">
        <v>3</v>
      </c>
      <c r="AH105" t="s">
        <v>161</v>
      </c>
      <c r="AI105" t="s">
        <v>420</v>
      </c>
      <c r="AJ105">
        <v>46132.655694444446</v>
      </c>
      <c r="AK105">
        <v>55930200</v>
      </c>
      <c r="AL105">
        <v>0</v>
      </c>
      <c r="AM105">
        <v>0</v>
      </c>
      <c r="AN105">
        <v>0</v>
      </c>
      <c r="AO105">
        <v>46073</v>
      </c>
      <c r="AP105">
        <v>0</v>
      </c>
      <c r="AQ105">
        <v>1</v>
      </c>
      <c r="AR105">
        <v>0</v>
      </c>
      <c r="AS105" t="s">
        <v>1011</v>
      </c>
      <c r="AT105">
        <v>1</v>
      </c>
      <c r="AU105">
        <v>32</v>
      </c>
    </row>
    <row r="106" spans="2:47" x14ac:dyDescent="0.2">
      <c r="B106" t="s">
        <v>1164</v>
      </c>
      <c r="C106">
        <v>1</v>
      </c>
      <c r="D106" t="s">
        <v>419</v>
      </c>
      <c r="E106" t="s">
        <v>3</v>
      </c>
      <c r="F106" t="s">
        <v>1008</v>
      </c>
      <c r="G106" t="s">
        <v>3</v>
      </c>
      <c r="H106">
        <v>4211</v>
      </c>
      <c r="I106">
        <v>4211</v>
      </c>
      <c r="J106">
        <v>0</v>
      </c>
      <c r="K106">
        <v>4211</v>
      </c>
      <c r="L106">
        <v>0</v>
      </c>
      <c r="M106">
        <v>0</v>
      </c>
      <c r="N106">
        <v>0</v>
      </c>
      <c r="O106" t="s">
        <v>1165</v>
      </c>
      <c r="P106" t="s">
        <v>3</v>
      </c>
      <c r="Q106" t="s">
        <v>1166</v>
      </c>
      <c r="R106" t="s">
        <v>3</v>
      </c>
      <c r="S106" t="s">
        <v>3</v>
      </c>
      <c r="T106" t="s">
        <v>3</v>
      </c>
      <c r="U106">
        <v>0</v>
      </c>
      <c r="V106">
        <v>0</v>
      </c>
      <c r="W106">
        <v>0</v>
      </c>
      <c r="X106">
        <v>0</v>
      </c>
      <c r="Y106" t="s">
        <v>3</v>
      </c>
      <c r="Z106" t="s">
        <v>3</v>
      </c>
      <c r="AA106">
        <v>0</v>
      </c>
      <c r="AB106" t="s">
        <v>3</v>
      </c>
      <c r="AC106">
        <v>4211</v>
      </c>
      <c r="AD106">
        <v>1</v>
      </c>
      <c r="AE106">
        <v>0</v>
      </c>
      <c r="AF106">
        <v>1</v>
      </c>
      <c r="AG106">
        <v>3</v>
      </c>
      <c r="AH106" t="s">
        <v>161</v>
      </c>
      <c r="AI106" t="s">
        <v>420</v>
      </c>
      <c r="AJ106">
        <v>46132.655694444446</v>
      </c>
      <c r="AK106">
        <v>55930200</v>
      </c>
      <c r="AL106">
        <v>0</v>
      </c>
      <c r="AM106">
        <v>0</v>
      </c>
      <c r="AN106">
        <v>0</v>
      </c>
      <c r="AO106">
        <v>46073</v>
      </c>
      <c r="AP106">
        <v>0</v>
      </c>
      <c r="AQ106">
        <v>1</v>
      </c>
      <c r="AR106">
        <v>0</v>
      </c>
      <c r="AS106" t="s">
        <v>3</v>
      </c>
      <c r="AT106">
        <v>1</v>
      </c>
      <c r="AU106">
        <v>32</v>
      </c>
    </row>
    <row r="107" spans="2:47" x14ac:dyDescent="0.2">
      <c r="B107" t="s">
        <v>1167</v>
      </c>
      <c r="C107">
        <v>0</v>
      </c>
      <c r="D107" t="s">
        <v>419</v>
      </c>
      <c r="E107" t="s">
        <v>3</v>
      </c>
      <c r="F107" t="s">
        <v>1008</v>
      </c>
      <c r="G107" t="s">
        <v>3</v>
      </c>
      <c r="H107">
        <v>4370</v>
      </c>
      <c r="I107">
        <v>4370</v>
      </c>
      <c r="J107">
        <v>0</v>
      </c>
      <c r="K107">
        <v>4370</v>
      </c>
      <c r="L107">
        <v>0</v>
      </c>
      <c r="M107">
        <v>0</v>
      </c>
      <c r="N107">
        <v>0</v>
      </c>
      <c r="O107" t="s">
        <v>1132</v>
      </c>
      <c r="P107" t="s">
        <v>3</v>
      </c>
      <c r="Q107" t="s">
        <v>1133</v>
      </c>
      <c r="R107" t="s">
        <v>3</v>
      </c>
      <c r="S107" t="s">
        <v>3</v>
      </c>
      <c r="T107" t="s">
        <v>3</v>
      </c>
      <c r="U107">
        <v>0</v>
      </c>
      <c r="V107">
        <v>0</v>
      </c>
      <c r="W107">
        <v>0</v>
      </c>
      <c r="X107">
        <v>0</v>
      </c>
      <c r="Y107" t="s">
        <v>3</v>
      </c>
      <c r="Z107" t="s">
        <v>3</v>
      </c>
      <c r="AA107">
        <v>0</v>
      </c>
      <c r="AB107" t="s">
        <v>3</v>
      </c>
      <c r="AC107">
        <v>4370</v>
      </c>
      <c r="AD107">
        <v>1</v>
      </c>
      <c r="AE107">
        <v>0</v>
      </c>
      <c r="AF107">
        <v>1</v>
      </c>
      <c r="AG107">
        <v>3</v>
      </c>
      <c r="AH107" t="s">
        <v>161</v>
      </c>
      <c r="AI107" t="s">
        <v>420</v>
      </c>
      <c r="AJ107">
        <v>46132.655694444446</v>
      </c>
      <c r="AK107">
        <v>55930200</v>
      </c>
      <c r="AL107">
        <v>0</v>
      </c>
      <c r="AM107">
        <v>0</v>
      </c>
      <c r="AN107">
        <v>0</v>
      </c>
      <c r="AO107">
        <v>46073</v>
      </c>
      <c r="AP107">
        <v>0</v>
      </c>
      <c r="AQ107">
        <v>1</v>
      </c>
      <c r="AR107">
        <v>0</v>
      </c>
      <c r="AS107" t="s">
        <v>3</v>
      </c>
      <c r="AT107">
        <v>1</v>
      </c>
      <c r="AU107">
        <v>32</v>
      </c>
    </row>
    <row r="108" spans="2:47" x14ac:dyDescent="0.2">
      <c r="B108" t="s">
        <v>1168</v>
      </c>
      <c r="C108">
        <v>0</v>
      </c>
      <c r="D108" t="s">
        <v>424</v>
      </c>
      <c r="E108" t="s">
        <v>3</v>
      </c>
      <c r="F108" t="s">
        <v>1008</v>
      </c>
      <c r="G108" t="s">
        <v>3</v>
      </c>
      <c r="H108">
        <v>270</v>
      </c>
      <c r="I108">
        <v>270</v>
      </c>
      <c r="J108">
        <v>0</v>
      </c>
      <c r="K108">
        <v>270</v>
      </c>
      <c r="L108">
        <v>0</v>
      </c>
      <c r="M108">
        <v>0</v>
      </c>
      <c r="N108">
        <v>0</v>
      </c>
      <c r="O108" t="s">
        <v>1132</v>
      </c>
      <c r="P108" t="s">
        <v>3</v>
      </c>
      <c r="Q108" t="s">
        <v>1133</v>
      </c>
      <c r="R108" t="s">
        <v>3</v>
      </c>
      <c r="S108" t="s">
        <v>3</v>
      </c>
      <c r="T108" t="s">
        <v>3</v>
      </c>
      <c r="U108">
        <v>0</v>
      </c>
      <c r="V108">
        <v>0</v>
      </c>
      <c r="W108">
        <v>0</v>
      </c>
      <c r="X108">
        <v>0</v>
      </c>
      <c r="Y108" t="s">
        <v>3</v>
      </c>
      <c r="Z108" t="s">
        <v>3</v>
      </c>
      <c r="AA108">
        <v>0</v>
      </c>
      <c r="AB108" t="s">
        <v>3</v>
      </c>
      <c r="AC108">
        <v>270</v>
      </c>
      <c r="AD108">
        <v>1</v>
      </c>
      <c r="AE108">
        <v>0</v>
      </c>
      <c r="AF108">
        <v>1</v>
      </c>
      <c r="AG108">
        <v>3</v>
      </c>
      <c r="AH108" t="s">
        <v>161</v>
      </c>
      <c r="AI108" t="s">
        <v>425</v>
      </c>
      <c r="AJ108">
        <v>46132.655729166669</v>
      </c>
      <c r="AK108">
        <v>55930215</v>
      </c>
      <c r="AL108">
        <v>0</v>
      </c>
      <c r="AM108">
        <v>0</v>
      </c>
      <c r="AN108">
        <v>0</v>
      </c>
      <c r="AO108">
        <v>46073</v>
      </c>
      <c r="AP108">
        <v>0</v>
      </c>
      <c r="AQ108">
        <v>1</v>
      </c>
      <c r="AR108">
        <v>0</v>
      </c>
      <c r="AS108" t="s">
        <v>1011</v>
      </c>
      <c r="AT108">
        <v>1</v>
      </c>
      <c r="AU108">
        <v>62</v>
      </c>
    </row>
    <row r="109" spans="2:47" x14ac:dyDescent="0.2">
      <c r="B109" t="s">
        <v>1169</v>
      </c>
      <c r="C109">
        <v>1</v>
      </c>
      <c r="D109" t="s">
        <v>424</v>
      </c>
      <c r="E109" t="s">
        <v>3</v>
      </c>
      <c r="F109" t="s">
        <v>1008</v>
      </c>
      <c r="G109" t="s">
        <v>3</v>
      </c>
      <c r="H109">
        <v>255.24</v>
      </c>
      <c r="I109">
        <v>255.24</v>
      </c>
      <c r="J109">
        <v>0</v>
      </c>
      <c r="K109">
        <v>255.24</v>
      </c>
      <c r="L109">
        <v>0</v>
      </c>
      <c r="M109">
        <v>0</v>
      </c>
      <c r="N109">
        <v>0</v>
      </c>
      <c r="O109" t="s">
        <v>1170</v>
      </c>
      <c r="P109" t="s">
        <v>3</v>
      </c>
      <c r="Q109" t="s">
        <v>1171</v>
      </c>
      <c r="R109" t="s">
        <v>3</v>
      </c>
      <c r="S109" t="s">
        <v>3</v>
      </c>
      <c r="T109" t="s">
        <v>3</v>
      </c>
      <c r="U109">
        <v>0</v>
      </c>
      <c r="V109">
        <v>0</v>
      </c>
      <c r="W109">
        <v>0</v>
      </c>
      <c r="X109">
        <v>0</v>
      </c>
      <c r="Y109" t="s">
        <v>3</v>
      </c>
      <c r="Z109" t="s">
        <v>3</v>
      </c>
      <c r="AA109">
        <v>0</v>
      </c>
      <c r="AB109" t="s">
        <v>3</v>
      </c>
      <c r="AC109">
        <v>255.24</v>
      </c>
      <c r="AD109">
        <v>1</v>
      </c>
      <c r="AE109">
        <v>0</v>
      </c>
      <c r="AF109">
        <v>1</v>
      </c>
      <c r="AG109">
        <v>3</v>
      </c>
      <c r="AH109" t="s">
        <v>161</v>
      </c>
      <c r="AI109" t="s">
        <v>425</v>
      </c>
      <c r="AJ109">
        <v>46132.655729166669</v>
      </c>
      <c r="AK109">
        <v>55930215</v>
      </c>
      <c r="AL109">
        <v>0</v>
      </c>
      <c r="AM109">
        <v>0</v>
      </c>
      <c r="AN109">
        <v>0</v>
      </c>
      <c r="AO109">
        <v>46073</v>
      </c>
      <c r="AP109">
        <v>0</v>
      </c>
      <c r="AQ109">
        <v>1</v>
      </c>
      <c r="AR109">
        <v>0</v>
      </c>
      <c r="AS109" t="s">
        <v>3</v>
      </c>
      <c r="AT109">
        <v>1</v>
      </c>
      <c r="AU109">
        <v>62</v>
      </c>
    </row>
    <row r="110" spans="2:47" x14ac:dyDescent="0.2">
      <c r="B110" t="s">
        <v>1172</v>
      </c>
      <c r="C110">
        <v>0</v>
      </c>
      <c r="D110" t="s">
        <v>424</v>
      </c>
      <c r="E110" t="s">
        <v>3</v>
      </c>
      <c r="F110" t="s">
        <v>1008</v>
      </c>
      <c r="G110" t="s">
        <v>3</v>
      </c>
      <c r="H110">
        <v>430</v>
      </c>
      <c r="I110">
        <v>430</v>
      </c>
      <c r="J110">
        <v>0</v>
      </c>
      <c r="K110">
        <v>430</v>
      </c>
      <c r="L110">
        <v>0</v>
      </c>
      <c r="M110">
        <v>0</v>
      </c>
      <c r="N110">
        <v>0</v>
      </c>
      <c r="O110" t="s">
        <v>1142</v>
      </c>
      <c r="P110" t="s">
        <v>3</v>
      </c>
      <c r="Q110" t="s">
        <v>1143</v>
      </c>
      <c r="R110" t="s">
        <v>3</v>
      </c>
      <c r="S110" t="s">
        <v>3</v>
      </c>
      <c r="T110" t="s">
        <v>3</v>
      </c>
      <c r="U110">
        <v>0</v>
      </c>
      <c r="V110">
        <v>0</v>
      </c>
      <c r="W110">
        <v>0</v>
      </c>
      <c r="X110">
        <v>0</v>
      </c>
      <c r="Y110" t="s">
        <v>3</v>
      </c>
      <c r="Z110" t="s">
        <v>3</v>
      </c>
      <c r="AA110">
        <v>0</v>
      </c>
      <c r="AB110" t="s">
        <v>3</v>
      </c>
      <c r="AC110">
        <v>430</v>
      </c>
      <c r="AD110">
        <v>1</v>
      </c>
      <c r="AE110">
        <v>0</v>
      </c>
      <c r="AF110">
        <v>1</v>
      </c>
      <c r="AG110">
        <v>3</v>
      </c>
      <c r="AH110" t="s">
        <v>161</v>
      </c>
      <c r="AI110" t="s">
        <v>425</v>
      </c>
      <c r="AJ110">
        <v>46132.655729166669</v>
      </c>
      <c r="AK110">
        <v>55930215</v>
      </c>
      <c r="AL110">
        <v>0</v>
      </c>
      <c r="AM110">
        <v>0</v>
      </c>
      <c r="AN110">
        <v>0</v>
      </c>
      <c r="AO110">
        <v>46073</v>
      </c>
      <c r="AP110">
        <v>0</v>
      </c>
      <c r="AQ110">
        <v>1</v>
      </c>
      <c r="AR110">
        <v>0</v>
      </c>
      <c r="AS110" t="s">
        <v>3</v>
      </c>
      <c r="AT110">
        <v>1</v>
      </c>
      <c r="AU110">
        <v>62</v>
      </c>
    </row>
    <row r="111" spans="2:47" x14ac:dyDescent="0.2">
      <c r="B111" t="s">
        <v>1173</v>
      </c>
      <c r="C111">
        <v>0</v>
      </c>
      <c r="D111" t="s">
        <v>428</v>
      </c>
      <c r="E111" t="s">
        <v>3</v>
      </c>
      <c r="F111" t="s">
        <v>1008</v>
      </c>
      <c r="G111" t="s">
        <v>3</v>
      </c>
      <c r="H111">
        <v>150</v>
      </c>
      <c r="I111">
        <v>150</v>
      </c>
      <c r="J111">
        <v>0</v>
      </c>
      <c r="K111">
        <v>150</v>
      </c>
      <c r="L111">
        <v>0</v>
      </c>
      <c r="M111">
        <v>0</v>
      </c>
      <c r="N111">
        <v>0</v>
      </c>
      <c r="O111" t="s">
        <v>1132</v>
      </c>
      <c r="P111" t="s">
        <v>3</v>
      </c>
      <c r="Q111" t="s">
        <v>1133</v>
      </c>
      <c r="R111" t="s">
        <v>3</v>
      </c>
      <c r="S111" t="s">
        <v>3</v>
      </c>
      <c r="T111" t="s">
        <v>3</v>
      </c>
      <c r="U111">
        <v>0</v>
      </c>
      <c r="V111">
        <v>0</v>
      </c>
      <c r="W111">
        <v>0</v>
      </c>
      <c r="X111">
        <v>0</v>
      </c>
      <c r="Y111" t="s">
        <v>3</v>
      </c>
      <c r="Z111" t="s">
        <v>3</v>
      </c>
      <c r="AA111">
        <v>0</v>
      </c>
      <c r="AB111" t="s">
        <v>3</v>
      </c>
      <c r="AC111">
        <v>150</v>
      </c>
      <c r="AD111">
        <v>1</v>
      </c>
      <c r="AE111">
        <v>0</v>
      </c>
      <c r="AF111">
        <v>1</v>
      </c>
      <c r="AG111">
        <v>3</v>
      </c>
      <c r="AH111" t="s">
        <v>161</v>
      </c>
      <c r="AI111" t="s">
        <v>429</v>
      </c>
      <c r="AJ111">
        <v>46132.655763888892</v>
      </c>
      <c r="AK111">
        <v>55930221</v>
      </c>
      <c r="AL111">
        <v>0</v>
      </c>
      <c r="AM111">
        <v>0</v>
      </c>
      <c r="AN111">
        <v>0</v>
      </c>
      <c r="AO111">
        <v>46073</v>
      </c>
      <c r="AP111">
        <v>0</v>
      </c>
      <c r="AQ111">
        <v>1</v>
      </c>
      <c r="AR111">
        <v>0</v>
      </c>
      <c r="AS111" t="s">
        <v>1011</v>
      </c>
      <c r="AT111">
        <v>1</v>
      </c>
      <c r="AU111">
        <v>64</v>
      </c>
    </row>
    <row r="112" spans="2:47" x14ac:dyDescent="0.2">
      <c r="B112" t="s">
        <v>1174</v>
      </c>
      <c r="C112">
        <v>0</v>
      </c>
      <c r="D112" t="s">
        <v>428</v>
      </c>
      <c r="E112" t="s">
        <v>3</v>
      </c>
      <c r="F112" t="s">
        <v>1008</v>
      </c>
      <c r="G112" t="s">
        <v>3</v>
      </c>
      <c r="H112">
        <v>150</v>
      </c>
      <c r="I112">
        <v>150</v>
      </c>
      <c r="J112">
        <v>0</v>
      </c>
      <c r="K112">
        <v>150</v>
      </c>
      <c r="L112">
        <v>0</v>
      </c>
      <c r="M112">
        <v>0</v>
      </c>
      <c r="N112">
        <v>0</v>
      </c>
      <c r="O112" t="s">
        <v>1175</v>
      </c>
      <c r="P112" t="s">
        <v>3</v>
      </c>
      <c r="Q112" t="s">
        <v>1176</v>
      </c>
      <c r="R112" t="s">
        <v>3</v>
      </c>
      <c r="S112" t="s">
        <v>3</v>
      </c>
      <c r="T112" t="s">
        <v>3</v>
      </c>
      <c r="U112">
        <v>0</v>
      </c>
      <c r="V112">
        <v>0</v>
      </c>
      <c r="W112">
        <v>0</v>
      </c>
      <c r="X112">
        <v>0</v>
      </c>
      <c r="Y112" t="s">
        <v>3</v>
      </c>
      <c r="Z112" t="s">
        <v>3</v>
      </c>
      <c r="AA112">
        <v>0</v>
      </c>
      <c r="AB112" t="s">
        <v>3</v>
      </c>
      <c r="AC112">
        <v>150</v>
      </c>
      <c r="AD112">
        <v>1</v>
      </c>
      <c r="AE112">
        <v>0</v>
      </c>
      <c r="AF112">
        <v>1</v>
      </c>
      <c r="AG112">
        <v>3</v>
      </c>
      <c r="AH112" t="s">
        <v>161</v>
      </c>
      <c r="AI112" t="s">
        <v>429</v>
      </c>
      <c r="AJ112">
        <v>46132.655763888892</v>
      </c>
      <c r="AK112">
        <v>55930221</v>
      </c>
      <c r="AL112">
        <v>0</v>
      </c>
      <c r="AM112">
        <v>0</v>
      </c>
      <c r="AN112">
        <v>0</v>
      </c>
      <c r="AO112">
        <v>46073</v>
      </c>
      <c r="AP112">
        <v>0</v>
      </c>
      <c r="AQ112">
        <v>1</v>
      </c>
      <c r="AR112">
        <v>0</v>
      </c>
      <c r="AS112" t="s">
        <v>3</v>
      </c>
      <c r="AT112">
        <v>1</v>
      </c>
      <c r="AU112">
        <v>64</v>
      </c>
    </row>
    <row r="113" spans="2:47" x14ac:dyDescent="0.2">
      <c r="B113" t="s">
        <v>1177</v>
      </c>
      <c r="C113">
        <v>1</v>
      </c>
      <c r="D113" t="s">
        <v>428</v>
      </c>
      <c r="E113" t="s">
        <v>3</v>
      </c>
      <c r="F113" t="s">
        <v>1008</v>
      </c>
      <c r="G113" t="s">
        <v>3</v>
      </c>
      <c r="H113">
        <v>131</v>
      </c>
      <c r="I113">
        <v>131</v>
      </c>
      <c r="J113">
        <v>0</v>
      </c>
      <c r="K113">
        <v>131</v>
      </c>
      <c r="L113">
        <v>0</v>
      </c>
      <c r="M113">
        <v>0</v>
      </c>
      <c r="N113">
        <v>0</v>
      </c>
      <c r="O113" t="s">
        <v>1103</v>
      </c>
      <c r="P113" t="s">
        <v>3</v>
      </c>
      <c r="Q113" t="s">
        <v>1104</v>
      </c>
      <c r="R113" t="s">
        <v>3</v>
      </c>
      <c r="S113" t="s">
        <v>3</v>
      </c>
      <c r="T113" t="s">
        <v>3</v>
      </c>
      <c r="U113">
        <v>0</v>
      </c>
      <c r="V113">
        <v>0</v>
      </c>
      <c r="W113">
        <v>0</v>
      </c>
      <c r="X113">
        <v>0</v>
      </c>
      <c r="Y113" t="s">
        <v>3</v>
      </c>
      <c r="Z113" t="s">
        <v>3</v>
      </c>
      <c r="AA113">
        <v>0</v>
      </c>
      <c r="AB113" t="s">
        <v>3</v>
      </c>
      <c r="AC113">
        <v>131</v>
      </c>
      <c r="AD113">
        <v>1</v>
      </c>
      <c r="AE113">
        <v>0</v>
      </c>
      <c r="AF113">
        <v>1</v>
      </c>
      <c r="AG113">
        <v>3</v>
      </c>
      <c r="AH113" t="s">
        <v>161</v>
      </c>
      <c r="AI113" t="s">
        <v>429</v>
      </c>
      <c r="AJ113">
        <v>46132.655763888892</v>
      </c>
      <c r="AK113">
        <v>55930221</v>
      </c>
      <c r="AL113">
        <v>0</v>
      </c>
      <c r="AM113">
        <v>0</v>
      </c>
      <c r="AN113">
        <v>0</v>
      </c>
      <c r="AO113">
        <v>46073</v>
      </c>
      <c r="AP113">
        <v>0</v>
      </c>
      <c r="AQ113">
        <v>1</v>
      </c>
      <c r="AR113">
        <v>0</v>
      </c>
      <c r="AS113" t="s">
        <v>3</v>
      </c>
      <c r="AT113">
        <v>1</v>
      </c>
      <c r="AU113">
        <v>64</v>
      </c>
    </row>
    <row r="114" spans="2:47" x14ac:dyDescent="0.2">
      <c r="B114" t="s">
        <v>1178</v>
      </c>
      <c r="C114">
        <v>0</v>
      </c>
      <c r="D114" t="s">
        <v>432</v>
      </c>
      <c r="E114" t="s">
        <v>3</v>
      </c>
      <c r="F114" t="s">
        <v>1008</v>
      </c>
      <c r="G114" t="s">
        <v>3</v>
      </c>
      <c r="H114">
        <v>96</v>
      </c>
      <c r="I114">
        <v>96</v>
      </c>
      <c r="J114">
        <v>0</v>
      </c>
      <c r="K114">
        <v>96</v>
      </c>
      <c r="L114">
        <v>0</v>
      </c>
      <c r="M114">
        <v>0</v>
      </c>
      <c r="N114">
        <v>0</v>
      </c>
      <c r="O114" t="s">
        <v>1089</v>
      </c>
      <c r="P114" t="s">
        <v>3</v>
      </c>
      <c r="Q114" t="s">
        <v>1090</v>
      </c>
      <c r="R114" t="s">
        <v>3</v>
      </c>
      <c r="S114" t="s">
        <v>3</v>
      </c>
      <c r="T114" t="s">
        <v>3</v>
      </c>
      <c r="U114">
        <v>0</v>
      </c>
      <c r="V114">
        <v>0</v>
      </c>
      <c r="W114">
        <v>0</v>
      </c>
      <c r="X114">
        <v>0</v>
      </c>
      <c r="Y114" t="s">
        <v>3</v>
      </c>
      <c r="Z114" t="s">
        <v>3</v>
      </c>
      <c r="AA114">
        <v>0</v>
      </c>
      <c r="AB114" t="s">
        <v>3</v>
      </c>
      <c r="AC114">
        <v>96</v>
      </c>
      <c r="AD114">
        <v>1</v>
      </c>
      <c r="AE114">
        <v>0</v>
      </c>
      <c r="AF114">
        <v>1</v>
      </c>
      <c r="AG114">
        <v>3</v>
      </c>
      <c r="AH114" t="s">
        <v>161</v>
      </c>
      <c r="AI114" t="s">
        <v>433</v>
      </c>
      <c r="AJ114">
        <v>46132.655798611115</v>
      </c>
      <c r="AK114">
        <v>55930230</v>
      </c>
      <c r="AL114">
        <v>0</v>
      </c>
      <c r="AM114">
        <v>0</v>
      </c>
      <c r="AN114">
        <v>0</v>
      </c>
      <c r="AO114">
        <v>46073</v>
      </c>
      <c r="AP114">
        <v>0</v>
      </c>
      <c r="AQ114">
        <v>1</v>
      </c>
      <c r="AR114">
        <v>0</v>
      </c>
      <c r="AS114" t="s">
        <v>1011</v>
      </c>
      <c r="AT114">
        <v>1</v>
      </c>
      <c r="AU114">
        <v>2</v>
      </c>
    </row>
    <row r="115" spans="2:47" x14ac:dyDescent="0.2">
      <c r="B115" t="s">
        <v>1179</v>
      </c>
      <c r="C115">
        <v>1</v>
      </c>
      <c r="D115" t="s">
        <v>432</v>
      </c>
      <c r="E115" t="s">
        <v>3</v>
      </c>
      <c r="F115" t="s">
        <v>1008</v>
      </c>
      <c r="G115" t="s">
        <v>3</v>
      </c>
      <c r="H115">
        <v>74.010000000000005</v>
      </c>
      <c r="I115">
        <v>74.010000000000005</v>
      </c>
      <c r="J115">
        <v>0</v>
      </c>
      <c r="K115">
        <v>74.010000000000005</v>
      </c>
      <c r="L115">
        <v>0</v>
      </c>
      <c r="M115">
        <v>0</v>
      </c>
      <c r="N115">
        <v>0</v>
      </c>
      <c r="O115" t="s">
        <v>1095</v>
      </c>
      <c r="P115" t="s">
        <v>3</v>
      </c>
      <c r="Q115" t="s">
        <v>1096</v>
      </c>
      <c r="R115" t="s">
        <v>3</v>
      </c>
      <c r="S115" t="s">
        <v>3</v>
      </c>
      <c r="T115" t="s">
        <v>3</v>
      </c>
      <c r="U115">
        <v>0</v>
      </c>
      <c r="V115">
        <v>0</v>
      </c>
      <c r="W115">
        <v>0</v>
      </c>
      <c r="X115">
        <v>0</v>
      </c>
      <c r="Y115" t="s">
        <v>3</v>
      </c>
      <c r="Z115" t="s">
        <v>3</v>
      </c>
      <c r="AA115">
        <v>0</v>
      </c>
      <c r="AB115" t="s">
        <v>3</v>
      </c>
      <c r="AC115">
        <v>74.010000000000005</v>
      </c>
      <c r="AD115">
        <v>1</v>
      </c>
      <c r="AE115">
        <v>0</v>
      </c>
      <c r="AF115">
        <v>1</v>
      </c>
      <c r="AG115">
        <v>3</v>
      </c>
      <c r="AH115" t="s">
        <v>161</v>
      </c>
      <c r="AI115" t="s">
        <v>433</v>
      </c>
      <c r="AJ115">
        <v>46132.655798611115</v>
      </c>
      <c r="AK115">
        <v>55930230</v>
      </c>
      <c r="AL115">
        <v>0</v>
      </c>
      <c r="AM115">
        <v>0</v>
      </c>
      <c r="AN115">
        <v>0</v>
      </c>
      <c r="AO115">
        <v>46073</v>
      </c>
      <c r="AP115">
        <v>0</v>
      </c>
      <c r="AQ115">
        <v>1</v>
      </c>
      <c r="AR115">
        <v>0</v>
      </c>
      <c r="AS115" t="s">
        <v>3</v>
      </c>
      <c r="AT115">
        <v>1</v>
      </c>
      <c r="AU115">
        <v>2</v>
      </c>
    </row>
    <row r="116" spans="2:47" x14ac:dyDescent="0.2">
      <c r="B116" t="s">
        <v>1180</v>
      </c>
      <c r="C116">
        <v>0</v>
      </c>
      <c r="D116" t="s">
        <v>432</v>
      </c>
      <c r="E116" t="s">
        <v>3</v>
      </c>
      <c r="F116" t="s">
        <v>1008</v>
      </c>
      <c r="G116" t="s">
        <v>3</v>
      </c>
      <c r="H116">
        <v>91</v>
      </c>
      <c r="I116">
        <v>91</v>
      </c>
      <c r="J116">
        <v>0</v>
      </c>
      <c r="K116">
        <v>91</v>
      </c>
      <c r="L116">
        <v>0</v>
      </c>
      <c r="M116">
        <v>0</v>
      </c>
      <c r="N116">
        <v>0</v>
      </c>
      <c r="O116" t="s">
        <v>1103</v>
      </c>
      <c r="P116" t="s">
        <v>3</v>
      </c>
      <c r="Q116" t="s">
        <v>1104</v>
      </c>
      <c r="R116" t="s">
        <v>3</v>
      </c>
      <c r="S116" t="s">
        <v>3</v>
      </c>
      <c r="T116" t="s">
        <v>3</v>
      </c>
      <c r="U116">
        <v>0</v>
      </c>
      <c r="V116">
        <v>0</v>
      </c>
      <c r="W116">
        <v>0</v>
      </c>
      <c r="X116">
        <v>0</v>
      </c>
      <c r="Y116" t="s">
        <v>3</v>
      </c>
      <c r="Z116" t="s">
        <v>3</v>
      </c>
      <c r="AA116">
        <v>0</v>
      </c>
      <c r="AB116" t="s">
        <v>3</v>
      </c>
      <c r="AC116">
        <v>91</v>
      </c>
      <c r="AD116">
        <v>1</v>
      </c>
      <c r="AE116">
        <v>0</v>
      </c>
      <c r="AF116">
        <v>1</v>
      </c>
      <c r="AG116">
        <v>3</v>
      </c>
      <c r="AH116" t="s">
        <v>161</v>
      </c>
      <c r="AI116" t="s">
        <v>433</v>
      </c>
      <c r="AJ116">
        <v>46132.655798611115</v>
      </c>
      <c r="AK116">
        <v>55930230</v>
      </c>
      <c r="AL116">
        <v>0</v>
      </c>
      <c r="AM116">
        <v>0</v>
      </c>
      <c r="AN116">
        <v>0</v>
      </c>
      <c r="AO116">
        <v>46073</v>
      </c>
      <c r="AP116">
        <v>0</v>
      </c>
      <c r="AQ116">
        <v>1</v>
      </c>
      <c r="AR116">
        <v>0</v>
      </c>
      <c r="AS116" t="s">
        <v>3</v>
      </c>
      <c r="AT116">
        <v>1</v>
      </c>
      <c r="AU116">
        <v>2</v>
      </c>
    </row>
    <row r="117" spans="2:47" x14ac:dyDescent="0.2">
      <c r="B117" t="s">
        <v>1181</v>
      </c>
      <c r="C117">
        <v>0</v>
      </c>
      <c r="D117" t="s">
        <v>447</v>
      </c>
      <c r="E117" t="s">
        <v>3</v>
      </c>
      <c r="F117" t="s">
        <v>1008</v>
      </c>
      <c r="G117" t="s">
        <v>3</v>
      </c>
      <c r="H117">
        <v>150.69999999999999</v>
      </c>
      <c r="I117">
        <v>150.69999999999999</v>
      </c>
      <c r="J117">
        <v>0</v>
      </c>
      <c r="K117">
        <v>150.69999999999999</v>
      </c>
      <c r="L117">
        <v>0</v>
      </c>
      <c r="M117">
        <v>0</v>
      </c>
      <c r="N117">
        <v>0</v>
      </c>
      <c r="O117" t="s">
        <v>1089</v>
      </c>
      <c r="P117" t="s">
        <v>3</v>
      </c>
      <c r="Q117" t="s">
        <v>1090</v>
      </c>
      <c r="R117" t="s">
        <v>3</v>
      </c>
      <c r="S117" t="s">
        <v>3</v>
      </c>
      <c r="T117" t="s">
        <v>3</v>
      </c>
      <c r="U117">
        <v>0</v>
      </c>
      <c r="V117">
        <v>0</v>
      </c>
      <c r="W117">
        <v>0</v>
      </c>
      <c r="X117">
        <v>0</v>
      </c>
      <c r="Y117" t="s">
        <v>3</v>
      </c>
      <c r="Z117" t="s">
        <v>3</v>
      </c>
      <c r="AA117">
        <v>0</v>
      </c>
      <c r="AB117" t="s">
        <v>3</v>
      </c>
      <c r="AC117">
        <v>150.69999999999999</v>
      </c>
      <c r="AD117">
        <v>1</v>
      </c>
      <c r="AE117">
        <v>0</v>
      </c>
      <c r="AF117">
        <v>1</v>
      </c>
      <c r="AG117">
        <v>3</v>
      </c>
      <c r="AH117" t="s">
        <v>161</v>
      </c>
      <c r="AI117" t="s">
        <v>448</v>
      </c>
      <c r="AJ117">
        <v>46132.655833333331</v>
      </c>
      <c r="AK117">
        <v>55930246</v>
      </c>
      <c r="AL117">
        <v>0</v>
      </c>
      <c r="AM117">
        <v>0</v>
      </c>
      <c r="AN117">
        <v>0</v>
      </c>
      <c r="AO117">
        <v>46073</v>
      </c>
      <c r="AP117">
        <v>0</v>
      </c>
      <c r="AQ117">
        <v>1</v>
      </c>
      <c r="AR117">
        <v>0</v>
      </c>
      <c r="AS117" t="s">
        <v>1011</v>
      </c>
      <c r="AT117">
        <v>1</v>
      </c>
      <c r="AU117">
        <v>33</v>
      </c>
    </row>
    <row r="118" spans="2:47" x14ac:dyDescent="0.2">
      <c r="B118" t="s">
        <v>1182</v>
      </c>
      <c r="C118">
        <v>0</v>
      </c>
      <c r="D118" t="s">
        <v>447</v>
      </c>
      <c r="E118" t="s">
        <v>3</v>
      </c>
      <c r="F118" t="s">
        <v>1008</v>
      </c>
      <c r="G118" t="s">
        <v>3</v>
      </c>
      <c r="H118">
        <v>151.79</v>
      </c>
      <c r="I118">
        <v>151.79</v>
      </c>
      <c r="J118">
        <v>0</v>
      </c>
      <c r="K118">
        <v>151.79</v>
      </c>
      <c r="L118">
        <v>0</v>
      </c>
      <c r="M118">
        <v>0</v>
      </c>
      <c r="N118">
        <v>0</v>
      </c>
      <c r="O118" t="s">
        <v>1095</v>
      </c>
      <c r="P118" t="s">
        <v>3</v>
      </c>
      <c r="Q118" t="s">
        <v>1096</v>
      </c>
      <c r="R118" t="s">
        <v>3</v>
      </c>
      <c r="S118" t="s">
        <v>3</v>
      </c>
      <c r="T118" t="s">
        <v>3</v>
      </c>
      <c r="U118">
        <v>0</v>
      </c>
      <c r="V118">
        <v>0</v>
      </c>
      <c r="W118">
        <v>0</v>
      </c>
      <c r="X118">
        <v>0</v>
      </c>
      <c r="Y118" t="s">
        <v>3</v>
      </c>
      <c r="Z118" t="s">
        <v>3</v>
      </c>
      <c r="AA118">
        <v>0</v>
      </c>
      <c r="AB118" t="s">
        <v>3</v>
      </c>
      <c r="AC118">
        <v>151.79</v>
      </c>
      <c r="AD118">
        <v>1</v>
      </c>
      <c r="AE118">
        <v>0</v>
      </c>
      <c r="AF118">
        <v>1</v>
      </c>
      <c r="AG118">
        <v>3</v>
      </c>
      <c r="AH118" t="s">
        <v>161</v>
      </c>
      <c r="AI118" t="s">
        <v>448</v>
      </c>
      <c r="AJ118">
        <v>46132.655833333331</v>
      </c>
      <c r="AK118">
        <v>55930246</v>
      </c>
      <c r="AL118">
        <v>0</v>
      </c>
      <c r="AM118">
        <v>0</v>
      </c>
      <c r="AN118">
        <v>0</v>
      </c>
      <c r="AO118">
        <v>46073</v>
      </c>
      <c r="AP118">
        <v>0</v>
      </c>
      <c r="AQ118">
        <v>1</v>
      </c>
      <c r="AR118">
        <v>0</v>
      </c>
      <c r="AS118" t="s">
        <v>3</v>
      </c>
      <c r="AT118">
        <v>1</v>
      </c>
      <c r="AU118">
        <v>33</v>
      </c>
    </row>
    <row r="119" spans="2:47" x14ac:dyDescent="0.2">
      <c r="B119" t="s">
        <v>1183</v>
      </c>
      <c r="C119">
        <v>1</v>
      </c>
      <c r="D119" t="s">
        <v>447</v>
      </c>
      <c r="E119" t="s">
        <v>3</v>
      </c>
      <c r="F119" t="s">
        <v>1008</v>
      </c>
      <c r="G119" t="s">
        <v>3</v>
      </c>
      <c r="H119">
        <v>142</v>
      </c>
      <c r="I119">
        <v>142</v>
      </c>
      <c r="J119">
        <v>0</v>
      </c>
      <c r="K119">
        <v>142</v>
      </c>
      <c r="L119">
        <v>0</v>
      </c>
      <c r="M119">
        <v>0</v>
      </c>
      <c r="N119">
        <v>0</v>
      </c>
      <c r="O119" t="s">
        <v>1103</v>
      </c>
      <c r="P119" t="s">
        <v>3</v>
      </c>
      <c r="Q119" t="s">
        <v>1104</v>
      </c>
      <c r="R119" t="s">
        <v>3</v>
      </c>
      <c r="S119" t="s">
        <v>3</v>
      </c>
      <c r="T119" t="s">
        <v>3</v>
      </c>
      <c r="U119">
        <v>0</v>
      </c>
      <c r="V119">
        <v>0</v>
      </c>
      <c r="W119">
        <v>0</v>
      </c>
      <c r="X119">
        <v>0</v>
      </c>
      <c r="Y119" t="s">
        <v>3</v>
      </c>
      <c r="Z119" t="s">
        <v>3</v>
      </c>
      <c r="AA119">
        <v>0</v>
      </c>
      <c r="AB119" t="s">
        <v>3</v>
      </c>
      <c r="AC119">
        <v>142</v>
      </c>
      <c r="AD119">
        <v>1</v>
      </c>
      <c r="AE119">
        <v>0</v>
      </c>
      <c r="AF119">
        <v>1</v>
      </c>
      <c r="AG119">
        <v>3</v>
      </c>
      <c r="AH119" t="s">
        <v>161</v>
      </c>
      <c r="AI119" t="s">
        <v>448</v>
      </c>
      <c r="AJ119">
        <v>46132.655833333331</v>
      </c>
      <c r="AK119">
        <v>55930246</v>
      </c>
      <c r="AL119">
        <v>0</v>
      </c>
      <c r="AM119">
        <v>0</v>
      </c>
      <c r="AN119">
        <v>0</v>
      </c>
      <c r="AO119">
        <v>46073</v>
      </c>
      <c r="AP119">
        <v>0</v>
      </c>
      <c r="AQ119">
        <v>1</v>
      </c>
      <c r="AR119">
        <v>0</v>
      </c>
      <c r="AS119" t="s">
        <v>3</v>
      </c>
      <c r="AT119">
        <v>1</v>
      </c>
      <c r="AU119">
        <v>33</v>
      </c>
    </row>
    <row r="120" spans="2:47" x14ac:dyDescent="0.2">
      <c r="B120" t="s">
        <v>1184</v>
      </c>
      <c r="C120">
        <v>1</v>
      </c>
      <c r="D120" t="s">
        <v>451</v>
      </c>
      <c r="E120" t="s">
        <v>3</v>
      </c>
      <c r="F120" t="s">
        <v>1008</v>
      </c>
      <c r="G120" t="s">
        <v>3</v>
      </c>
      <c r="H120">
        <v>50.6</v>
      </c>
      <c r="I120">
        <v>50.6</v>
      </c>
      <c r="J120">
        <v>0</v>
      </c>
      <c r="K120">
        <v>50.6</v>
      </c>
      <c r="L120">
        <v>0</v>
      </c>
      <c r="M120">
        <v>0</v>
      </c>
      <c r="N120">
        <v>0</v>
      </c>
      <c r="O120" t="s">
        <v>1089</v>
      </c>
      <c r="P120" t="s">
        <v>3</v>
      </c>
      <c r="Q120" t="s">
        <v>1090</v>
      </c>
      <c r="R120" t="s">
        <v>3</v>
      </c>
      <c r="S120" t="s">
        <v>3</v>
      </c>
      <c r="T120" t="s">
        <v>3</v>
      </c>
      <c r="U120">
        <v>0</v>
      </c>
      <c r="V120">
        <v>0</v>
      </c>
      <c r="W120">
        <v>0</v>
      </c>
      <c r="X120">
        <v>0</v>
      </c>
      <c r="Y120" t="s">
        <v>3</v>
      </c>
      <c r="Z120" t="s">
        <v>3</v>
      </c>
      <c r="AA120">
        <v>0</v>
      </c>
      <c r="AB120" t="s">
        <v>3</v>
      </c>
      <c r="AC120">
        <v>50.6</v>
      </c>
      <c r="AD120">
        <v>1</v>
      </c>
      <c r="AE120">
        <v>0</v>
      </c>
      <c r="AF120">
        <v>1</v>
      </c>
      <c r="AG120">
        <v>3</v>
      </c>
      <c r="AH120" t="s">
        <v>161</v>
      </c>
      <c r="AI120" t="s">
        <v>452</v>
      </c>
      <c r="AJ120">
        <v>46132.655868055554</v>
      </c>
      <c r="AK120">
        <v>55930252</v>
      </c>
      <c r="AL120">
        <v>0</v>
      </c>
      <c r="AM120">
        <v>0</v>
      </c>
      <c r="AN120">
        <v>0</v>
      </c>
      <c r="AO120">
        <v>46073</v>
      </c>
      <c r="AP120">
        <v>0</v>
      </c>
      <c r="AQ120">
        <v>1</v>
      </c>
      <c r="AR120">
        <v>0</v>
      </c>
      <c r="AS120" t="s">
        <v>1011</v>
      </c>
      <c r="AT120">
        <v>1</v>
      </c>
      <c r="AU120">
        <v>126</v>
      </c>
    </row>
    <row r="121" spans="2:47" x14ac:dyDescent="0.2">
      <c r="B121" t="s">
        <v>1185</v>
      </c>
      <c r="C121">
        <v>0</v>
      </c>
      <c r="D121" t="s">
        <v>451</v>
      </c>
      <c r="E121" t="s">
        <v>3</v>
      </c>
      <c r="F121" t="s">
        <v>1008</v>
      </c>
      <c r="G121" t="s">
        <v>3</v>
      </c>
      <c r="H121">
        <v>50.6</v>
      </c>
      <c r="I121">
        <v>50.6</v>
      </c>
      <c r="J121">
        <v>0</v>
      </c>
      <c r="K121">
        <v>50.6</v>
      </c>
      <c r="L121">
        <v>0</v>
      </c>
      <c r="M121">
        <v>0</v>
      </c>
      <c r="N121">
        <v>0</v>
      </c>
      <c r="O121" t="s">
        <v>1092</v>
      </c>
      <c r="P121" t="s">
        <v>3</v>
      </c>
      <c r="Q121" t="s">
        <v>1093</v>
      </c>
      <c r="R121" t="s">
        <v>3</v>
      </c>
      <c r="S121" t="s">
        <v>3</v>
      </c>
      <c r="T121" t="s">
        <v>3</v>
      </c>
      <c r="U121">
        <v>0</v>
      </c>
      <c r="V121">
        <v>0</v>
      </c>
      <c r="W121">
        <v>0</v>
      </c>
      <c r="X121">
        <v>0</v>
      </c>
      <c r="Y121" t="s">
        <v>3</v>
      </c>
      <c r="Z121" t="s">
        <v>3</v>
      </c>
      <c r="AA121">
        <v>0</v>
      </c>
      <c r="AB121" t="s">
        <v>3</v>
      </c>
      <c r="AC121">
        <v>50.6</v>
      </c>
      <c r="AD121">
        <v>1</v>
      </c>
      <c r="AE121">
        <v>0</v>
      </c>
      <c r="AF121">
        <v>1</v>
      </c>
      <c r="AG121">
        <v>3</v>
      </c>
      <c r="AH121" t="s">
        <v>161</v>
      </c>
      <c r="AI121" t="s">
        <v>452</v>
      </c>
      <c r="AJ121">
        <v>46132.655868055554</v>
      </c>
      <c r="AK121">
        <v>55930252</v>
      </c>
      <c r="AL121">
        <v>0</v>
      </c>
      <c r="AM121">
        <v>0</v>
      </c>
      <c r="AN121">
        <v>0</v>
      </c>
      <c r="AO121">
        <v>46073</v>
      </c>
      <c r="AP121">
        <v>0</v>
      </c>
      <c r="AQ121">
        <v>1</v>
      </c>
      <c r="AR121">
        <v>0</v>
      </c>
      <c r="AS121" t="s">
        <v>3</v>
      </c>
      <c r="AT121">
        <v>1</v>
      </c>
      <c r="AU121">
        <v>126</v>
      </c>
    </row>
    <row r="122" spans="2:47" x14ac:dyDescent="0.2">
      <c r="B122" t="s">
        <v>1186</v>
      </c>
      <c r="C122">
        <v>0</v>
      </c>
      <c r="D122" t="s">
        <v>451</v>
      </c>
      <c r="E122" t="s">
        <v>3</v>
      </c>
      <c r="F122" t="s">
        <v>1008</v>
      </c>
      <c r="G122" t="s">
        <v>3</v>
      </c>
      <c r="H122">
        <v>52</v>
      </c>
      <c r="I122">
        <v>52</v>
      </c>
      <c r="J122">
        <v>0</v>
      </c>
      <c r="K122">
        <v>52</v>
      </c>
      <c r="L122">
        <v>0</v>
      </c>
      <c r="M122">
        <v>0</v>
      </c>
      <c r="N122">
        <v>0</v>
      </c>
      <c r="O122" t="s">
        <v>1142</v>
      </c>
      <c r="P122" t="s">
        <v>3</v>
      </c>
      <c r="Q122" t="s">
        <v>1143</v>
      </c>
      <c r="R122" t="s">
        <v>3</v>
      </c>
      <c r="S122" t="s">
        <v>3</v>
      </c>
      <c r="T122" t="s">
        <v>3</v>
      </c>
      <c r="U122">
        <v>0</v>
      </c>
      <c r="V122">
        <v>0</v>
      </c>
      <c r="W122">
        <v>0</v>
      </c>
      <c r="X122">
        <v>0</v>
      </c>
      <c r="Y122" t="s">
        <v>3</v>
      </c>
      <c r="Z122" t="s">
        <v>3</v>
      </c>
      <c r="AA122">
        <v>0</v>
      </c>
      <c r="AB122" t="s">
        <v>3</v>
      </c>
      <c r="AC122">
        <v>52</v>
      </c>
      <c r="AD122">
        <v>1</v>
      </c>
      <c r="AE122">
        <v>0</v>
      </c>
      <c r="AF122">
        <v>1</v>
      </c>
      <c r="AG122">
        <v>3</v>
      </c>
      <c r="AH122" t="s">
        <v>161</v>
      </c>
      <c r="AI122" t="s">
        <v>452</v>
      </c>
      <c r="AJ122">
        <v>46132.655868055554</v>
      </c>
      <c r="AK122">
        <v>55930252</v>
      </c>
      <c r="AL122">
        <v>0</v>
      </c>
      <c r="AM122">
        <v>0</v>
      </c>
      <c r="AN122">
        <v>0</v>
      </c>
      <c r="AO122">
        <v>46073</v>
      </c>
      <c r="AP122">
        <v>0</v>
      </c>
      <c r="AQ122">
        <v>1</v>
      </c>
      <c r="AR122">
        <v>0</v>
      </c>
      <c r="AS122" t="s">
        <v>3</v>
      </c>
      <c r="AT122">
        <v>1</v>
      </c>
      <c r="AU122">
        <v>126</v>
      </c>
    </row>
    <row r="123" spans="2:47" x14ac:dyDescent="0.2">
      <c r="B123" t="s">
        <v>1187</v>
      </c>
      <c r="C123">
        <v>0</v>
      </c>
      <c r="D123" t="s">
        <v>461</v>
      </c>
      <c r="E123" t="s">
        <v>3</v>
      </c>
      <c r="F123" t="s">
        <v>1008</v>
      </c>
      <c r="G123" t="s">
        <v>3</v>
      </c>
      <c r="H123">
        <v>1580</v>
      </c>
      <c r="I123">
        <v>1580</v>
      </c>
      <c r="J123">
        <v>0</v>
      </c>
      <c r="K123">
        <v>1580</v>
      </c>
      <c r="L123">
        <v>0</v>
      </c>
      <c r="M123">
        <v>0</v>
      </c>
      <c r="N123">
        <v>0</v>
      </c>
      <c r="O123" t="s">
        <v>1132</v>
      </c>
      <c r="P123" t="s">
        <v>3</v>
      </c>
      <c r="Q123" t="s">
        <v>1133</v>
      </c>
      <c r="R123" t="s">
        <v>3</v>
      </c>
      <c r="S123" t="s">
        <v>3</v>
      </c>
      <c r="T123" t="s">
        <v>3</v>
      </c>
      <c r="U123">
        <v>0</v>
      </c>
      <c r="V123">
        <v>0</v>
      </c>
      <c r="W123">
        <v>0</v>
      </c>
      <c r="X123">
        <v>0</v>
      </c>
      <c r="Y123" t="s">
        <v>3</v>
      </c>
      <c r="Z123" t="s">
        <v>3</v>
      </c>
      <c r="AA123">
        <v>0</v>
      </c>
      <c r="AB123" t="s">
        <v>3</v>
      </c>
      <c r="AC123">
        <v>1580</v>
      </c>
      <c r="AD123">
        <v>1</v>
      </c>
      <c r="AE123">
        <v>0</v>
      </c>
      <c r="AF123">
        <v>1</v>
      </c>
      <c r="AG123">
        <v>3</v>
      </c>
      <c r="AH123" t="s">
        <v>161</v>
      </c>
      <c r="AI123" t="s">
        <v>462</v>
      </c>
      <c r="AJ123">
        <v>46132.655902777777</v>
      </c>
      <c r="AK123">
        <v>55930291</v>
      </c>
      <c r="AL123">
        <v>0</v>
      </c>
      <c r="AM123">
        <v>0</v>
      </c>
      <c r="AN123">
        <v>0</v>
      </c>
      <c r="AO123">
        <v>46073</v>
      </c>
      <c r="AP123">
        <v>0</v>
      </c>
      <c r="AQ123">
        <v>1</v>
      </c>
      <c r="AR123">
        <v>0</v>
      </c>
      <c r="AS123" t="s">
        <v>1011</v>
      </c>
      <c r="AT123">
        <v>1</v>
      </c>
      <c r="AU123">
        <v>1</v>
      </c>
    </row>
    <row r="124" spans="2:47" x14ac:dyDescent="0.2">
      <c r="B124" t="s">
        <v>1188</v>
      </c>
      <c r="C124">
        <v>1</v>
      </c>
      <c r="D124" t="s">
        <v>461</v>
      </c>
      <c r="E124" t="s">
        <v>3</v>
      </c>
      <c r="F124" t="s">
        <v>1008</v>
      </c>
      <c r="G124" t="s">
        <v>3</v>
      </c>
      <c r="H124">
        <v>1401.85</v>
      </c>
      <c r="I124">
        <v>1401.85</v>
      </c>
      <c r="J124">
        <v>0</v>
      </c>
      <c r="K124">
        <v>1401.85</v>
      </c>
      <c r="L124">
        <v>0</v>
      </c>
      <c r="M124">
        <v>0</v>
      </c>
      <c r="N124">
        <v>0</v>
      </c>
      <c r="O124" t="s">
        <v>1095</v>
      </c>
      <c r="P124" t="s">
        <v>3</v>
      </c>
      <c r="Q124" t="s">
        <v>1096</v>
      </c>
      <c r="R124" t="s">
        <v>3</v>
      </c>
      <c r="S124" t="s">
        <v>3</v>
      </c>
      <c r="T124" t="s">
        <v>3</v>
      </c>
      <c r="U124">
        <v>0</v>
      </c>
      <c r="V124">
        <v>0</v>
      </c>
      <c r="W124">
        <v>0</v>
      </c>
      <c r="X124">
        <v>0</v>
      </c>
      <c r="Y124" t="s">
        <v>3</v>
      </c>
      <c r="Z124" t="s">
        <v>3</v>
      </c>
      <c r="AA124">
        <v>0</v>
      </c>
      <c r="AB124" t="s">
        <v>3</v>
      </c>
      <c r="AC124">
        <v>1401.85</v>
      </c>
      <c r="AD124">
        <v>1</v>
      </c>
      <c r="AE124">
        <v>0</v>
      </c>
      <c r="AF124">
        <v>1</v>
      </c>
      <c r="AG124">
        <v>3</v>
      </c>
      <c r="AH124" t="s">
        <v>161</v>
      </c>
      <c r="AI124" t="s">
        <v>462</v>
      </c>
      <c r="AJ124">
        <v>46132.655902777777</v>
      </c>
      <c r="AK124">
        <v>55930291</v>
      </c>
      <c r="AL124">
        <v>0</v>
      </c>
      <c r="AM124">
        <v>0</v>
      </c>
      <c r="AN124">
        <v>0</v>
      </c>
      <c r="AO124">
        <v>46073</v>
      </c>
      <c r="AP124">
        <v>0</v>
      </c>
      <c r="AQ124">
        <v>1</v>
      </c>
      <c r="AR124">
        <v>0</v>
      </c>
      <c r="AS124" t="s">
        <v>3</v>
      </c>
      <c r="AT124">
        <v>1</v>
      </c>
      <c r="AU124">
        <v>1</v>
      </c>
    </row>
    <row r="125" spans="2:47" x14ac:dyDescent="0.2">
      <c r="B125" t="s">
        <v>1189</v>
      </c>
      <c r="C125">
        <v>0</v>
      </c>
      <c r="D125" t="s">
        <v>461</v>
      </c>
      <c r="E125" t="s">
        <v>3</v>
      </c>
      <c r="F125" t="s">
        <v>1008</v>
      </c>
      <c r="G125" t="s">
        <v>3</v>
      </c>
      <c r="H125">
        <v>1401.89</v>
      </c>
      <c r="I125">
        <v>1401.89</v>
      </c>
      <c r="J125">
        <v>0</v>
      </c>
      <c r="K125">
        <v>1401.89</v>
      </c>
      <c r="L125">
        <v>0</v>
      </c>
      <c r="M125">
        <v>0</v>
      </c>
      <c r="N125">
        <v>0</v>
      </c>
      <c r="O125" t="s">
        <v>1190</v>
      </c>
      <c r="P125" t="s">
        <v>3</v>
      </c>
      <c r="Q125" t="s">
        <v>1191</v>
      </c>
      <c r="R125" t="s">
        <v>3</v>
      </c>
      <c r="S125" t="s">
        <v>3</v>
      </c>
      <c r="T125" t="s">
        <v>3</v>
      </c>
      <c r="U125">
        <v>0</v>
      </c>
      <c r="V125">
        <v>0</v>
      </c>
      <c r="W125">
        <v>0</v>
      </c>
      <c r="X125">
        <v>0</v>
      </c>
      <c r="Y125" t="s">
        <v>3</v>
      </c>
      <c r="Z125" t="s">
        <v>3</v>
      </c>
      <c r="AA125">
        <v>0</v>
      </c>
      <c r="AB125" t="s">
        <v>3</v>
      </c>
      <c r="AC125">
        <v>1401.89</v>
      </c>
      <c r="AD125">
        <v>1</v>
      </c>
      <c r="AE125">
        <v>0</v>
      </c>
      <c r="AF125">
        <v>1</v>
      </c>
      <c r="AG125">
        <v>3</v>
      </c>
      <c r="AH125" t="s">
        <v>161</v>
      </c>
      <c r="AI125" t="s">
        <v>462</v>
      </c>
      <c r="AJ125">
        <v>46132.655902777777</v>
      </c>
      <c r="AK125">
        <v>55930291</v>
      </c>
      <c r="AL125">
        <v>0</v>
      </c>
      <c r="AM125">
        <v>0</v>
      </c>
      <c r="AN125">
        <v>0</v>
      </c>
      <c r="AO125">
        <v>46073</v>
      </c>
      <c r="AP125">
        <v>0</v>
      </c>
      <c r="AQ125">
        <v>1</v>
      </c>
      <c r="AR125">
        <v>0</v>
      </c>
      <c r="AS125" t="s">
        <v>3</v>
      </c>
      <c r="AT125">
        <v>1</v>
      </c>
      <c r="AU125">
        <v>1</v>
      </c>
    </row>
    <row r="126" spans="2:47" x14ac:dyDescent="0.2">
      <c r="B126" t="s">
        <v>1192</v>
      </c>
      <c r="C126">
        <v>0</v>
      </c>
      <c r="D126" t="s">
        <v>469</v>
      </c>
      <c r="E126" t="s">
        <v>3</v>
      </c>
      <c r="F126" t="s">
        <v>1008</v>
      </c>
      <c r="G126" t="s">
        <v>3</v>
      </c>
      <c r="H126">
        <v>32295</v>
      </c>
      <c r="I126">
        <v>32295</v>
      </c>
      <c r="J126">
        <v>0</v>
      </c>
      <c r="K126">
        <v>32295</v>
      </c>
      <c r="L126">
        <v>0</v>
      </c>
      <c r="M126">
        <v>0</v>
      </c>
      <c r="N126">
        <v>0</v>
      </c>
      <c r="O126" t="s">
        <v>1021</v>
      </c>
      <c r="P126" t="s">
        <v>3</v>
      </c>
      <c r="Q126" t="s">
        <v>1022</v>
      </c>
      <c r="R126" t="s">
        <v>3</v>
      </c>
      <c r="S126" t="s">
        <v>3</v>
      </c>
      <c r="T126" t="s">
        <v>3</v>
      </c>
      <c r="U126">
        <v>0</v>
      </c>
      <c r="V126">
        <v>0</v>
      </c>
      <c r="W126">
        <v>0</v>
      </c>
      <c r="X126">
        <v>0</v>
      </c>
      <c r="Y126" t="s">
        <v>3</v>
      </c>
      <c r="Z126" t="s">
        <v>3</v>
      </c>
      <c r="AA126">
        <v>0</v>
      </c>
      <c r="AB126" t="s">
        <v>3</v>
      </c>
      <c r="AC126">
        <v>32295</v>
      </c>
      <c r="AD126">
        <v>1</v>
      </c>
      <c r="AE126">
        <v>0</v>
      </c>
      <c r="AF126">
        <v>3</v>
      </c>
      <c r="AG126">
        <v>3</v>
      </c>
      <c r="AH126" t="s">
        <v>161</v>
      </c>
      <c r="AI126" t="s">
        <v>470</v>
      </c>
      <c r="AJ126">
        <v>46132.6559375</v>
      </c>
      <c r="AK126">
        <v>55930310</v>
      </c>
      <c r="AL126">
        <v>0</v>
      </c>
      <c r="AM126">
        <v>0</v>
      </c>
      <c r="AN126">
        <v>0</v>
      </c>
      <c r="AO126">
        <v>46073</v>
      </c>
      <c r="AP126">
        <v>0</v>
      </c>
      <c r="AQ126">
        <v>1</v>
      </c>
      <c r="AR126">
        <v>0</v>
      </c>
      <c r="AS126" t="s">
        <v>1011</v>
      </c>
      <c r="AT126">
        <v>1</v>
      </c>
      <c r="AU126">
        <v>18</v>
      </c>
    </row>
    <row r="127" spans="2:47" x14ac:dyDescent="0.2">
      <c r="B127" t="s">
        <v>1193</v>
      </c>
      <c r="C127">
        <v>1</v>
      </c>
      <c r="D127" t="s">
        <v>469</v>
      </c>
      <c r="E127" t="s">
        <v>3</v>
      </c>
      <c r="F127" t="s">
        <v>1008</v>
      </c>
      <c r="G127" t="s">
        <v>3</v>
      </c>
      <c r="H127">
        <v>22814</v>
      </c>
      <c r="I127">
        <v>22814</v>
      </c>
      <c r="J127">
        <v>0</v>
      </c>
      <c r="K127">
        <v>22814</v>
      </c>
      <c r="L127">
        <v>0</v>
      </c>
      <c r="M127">
        <v>0</v>
      </c>
      <c r="N127">
        <v>0</v>
      </c>
      <c r="O127" t="s">
        <v>1194</v>
      </c>
      <c r="P127" t="s">
        <v>3</v>
      </c>
      <c r="Q127" t="s">
        <v>1195</v>
      </c>
      <c r="R127" t="s">
        <v>3</v>
      </c>
      <c r="S127" t="s">
        <v>3</v>
      </c>
      <c r="T127" t="s">
        <v>3</v>
      </c>
      <c r="U127">
        <v>0</v>
      </c>
      <c r="V127">
        <v>0</v>
      </c>
      <c r="W127">
        <v>0</v>
      </c>
      <c r="X127">
        <v>0</v>
      </c>
      <c r="Y127" t="s">
        <v>3</v>
      </c>
      <c r="Z127" t="s">
        <v>3</v>
      </c>
      <c r="AA127">
        <v>0</v>
      </c>
      <c r="AB127" t="s">
        <v>3</v>
      </c>
      <c r="AC127">
        <v>22814</v>
      </c>
      <c r="AD127">
        <v>1</v>
      </c>
      <c r="AE127">
        <v>0</v>
      </c>
      <c r="AF127">
        <v>3</v>
      </c>
      <c r="AG127">
        <v>3</v>
      </c>
      <c r="AH127" t="s">
        <v>161</v>
      </c>
      <c r="AI127" t="s">
        <v>470</v>
      </c>
      <c r="AJ127">
        <v>46132.6559375</v>
      </c>
      <c r="AK127">
        <v>55930310</v>
      </c>
      <c r="AL127">
        <v>0</v>
      </c>
      <c r="AM127">
        <v>0</v>
      </c>
      <c r="AN127">
        <v>0</v>
      </c>
      <c r="AO127">
        <v>46073</v>
      </c>
      <c r="AP127">
        <v>0</v>
      </c>
      <c r="AQ127">
        <v>1</v>
      </c>
      <c r="AR127">
        <v>0</v>
      </c>
      <c r="AS127" t="s">
        <v>3</v>
      </c>
      <c r="AT127">
        <v>1</v>
      </c>
      <c r="AU127">
        <v>18</v>
      </c>
    </row>
    <row r="128" spans="2:47" x14ac:dyDescent="0.2">
      <c r="B128" t="s">
        <v>1196</v>
      </c>
      <c r="C128">
        <v>0</v>
      </c>
      <c r="D128" t="s">
        <v>469</v>
      </c>
      <c r="E128" t="s">
        <v>3</v>
      </c>
      <c r="F128" t="s">
        <v>1008</v>
      </c>
      <c r="G128" t="s">
        <v>3</v>
      </c>
      <c r="H128">
        <v>29960</v>
      </c>
      <c r="I128">
        <v>29960</v>
      </c>
      <c r="J128">
        <v>0</v>
      </c>
      <c r="K128">
        <v>29960</v>
      </c>
      <c r="L128">
        <v>0</v>
      </c>
      <c r="M128">
        <v>0</v>
      </c>
      <c r="N128">
        <v>0</v>
      </c>
      <c r="O128" t="s">
        <v>1197</v>
      </c>
      <c r="P128" t="s">
        <v>3</v>
      </c>
      <c r="Q128" t="s">
        <v>1198</v>
      </c>
      <c r="R128" t="s">
        <v>3</v>
      </c>
      <c r="S128" t="s">
        <v>3</v>
      </c>
      <c r="T128" t="s">
        <v>3</v>
      </c>
      <c r="U128">
        <v>0</v>
      </c>
      <c r="V128">
        <v>0</v>
      </c>
      <c r="W128">
        <v>0</v>
      </c>
      <c r="X128">
        <v>0</v>
      </c>
      <c r="Y128" t="s">
        <v>3</v>
      </c>
      <c r="Z128" t="s">
        <v>3</v>
      </c>
      <c r="AA128">
        <v>0</v>
      </c>
      <c r="AB128" t="s">
        <v>3</v>
      </c>
      <c r="AC128">
        <v>29960</v>
      </c>
      <c r="AD128">
        <v>1</v>
      </c>
      <c r="AE128">
        <v>0</v>
      </c>
      <c r="AF128">
        <v>3</v>
      </c>
      <c r="AG128">
        <v>3</v>
      </c>
      <c r="AH128" t="s">
        <v>161</v>
      </c>
      <c r="AI128" t="s">
        <v>470</v>
      </c>
      <c r="AJ128">
        <v>46132.6559375</v>
      </c>
      <c r="AK128">
        <v>55930310</v>
      </c>
      <c r="AL128">
        <v>0</v>
      </c>
      <c r="AM128">
        <v>0</v>
      </c>
      <c r="AN128">
        <v>0</v>
      </c>
      <c r="AO128">
        <v>46073</v>
      </c>
      <c r="AP128">
        <v>0</v>
      </c>
      <c r="AQ128">
        <v>1</v>
      </c>
      <c r="AR128">
        <v>0</v>
      </c>
      <c r="AS128" t="s">
        <v>3</v>
      </c>
      <c r="AT128">
        <v>1</v>
      </c>
      <c r="AU128">
        <v>18</v>
      </c>
    </row>
    <row r="129" spans="2:47" x14ac:dyDescent="0.2">
      <c r="B129" t="s">
        <v>1199</v>
      </c>
      <c r="C129">
        <v>0</v>
      </c>
      <c r="D129" t="s">
        <v>475</v>
      </c>
      <c r="E129" t="s">
        <v>3</v>
      </c>
      <c r="F129" t="s">
        <v>1008</v>
      </c>
      <c r="G129" t="s">
        <v>3</v>
      </c>
      <c r="H129">
        <v>54700</v>
      </c>
      <c r="I129">
        <v>54700</v>
      </c>
      <c r="J129">
        <v>0</v>
      </c>
      <c r="K129">
        <v>54700</v>
      </c>
      <c r="L129">
        <v>0</v>
      </c>
      <c r="M129">
        <v>0</v>
      </c>
      <c r="N129">
        <v>0</v>
      </c>
      <c r="O129" t="s">
        <v>1200</v>
      </c>
      <c r="P129" t="s">
        <v>3</v>
      </c>
      <c r="Q129" t="s">
        <v>1201</v>
      </c>
      <c r="R129" t="s">
        <v>3</v>
      </c>
      <c r="S129" t="s">
        <v>3</v>
      </c>
      <c r="T129" t="s">
        <v>3</v>
      </c>
      <c r="U129">
        <v>0</v>
      </c>
      <c r="V129">
        <v>0</v>
      </c>
      <c r="W129">
        <v>0</v>
      </c>
      <c r="X129">
        <v>0</v>
      </c>
      <c r="Y129" t="s">
        <v>3</v>
      </c>
      <c r="Z129" t="s">
        <v>3</v>
      </c>
      <c r="AA129">
        <v>0</v>
      </c>
      <c r="AB129" t="s">
        <v>3</v>
      </c>
      <c r="AC129">
        <v>54700</v>
      </c>
      <c r="AD129">
        <v>1</v>
      </c>
      <c r="AE129">
        <v>0</v>
      </c>
      <c r="AF129">
        <v>3</v>
      </c>
      <c r="AG129">
        <v>3</v>
      </c>
      <c r="AH129" t="s">
        <v>161</v>
      </c>
      <c r="AI129" t="s">
        <v>476</v>
      </c>
      <c r="AJ129">
        <v>46132.655972222223</v>
      </c>
      <c r="AK129">
        <v>55930327</v>
      </c>
      <c r="AL129">
        <v>0</v>
      </c>
      <c r="AM129">
        <v>0</v>
      </c>
      <c r="AN129">
        <v>0</v>
      </c>
      <c r="AO129">
        <v>46073</v>
      </c>
      <c r="AP129">
        <v>0</v>
      </c>
      <c r="AQ129">
        <v>1</v>
      </c>
      <c r="AR129">
        <v>0</v>
      </c>
      <c r="AS129" t="s">
        <v>1011</v>
      </c>
      <c r="AT129">
        <v>1</v>
      </c>
      <c r="AU129">
        <v>4</v>
      </c>
    </row>
    <row r="130" spans="2:47" x14ac:dyDescent="0.2">
      <c r="B130" t="s">
        <v>1202</v>
      </c>
      <c r="C130">
        <v>1</v>
      </c>
      <c r="D130" t="s">
        <v>475</v>
      </c>
      <c r="E130" t="s">
        <v>3</v>
      </c>
      <c r="F130" t="s">
        <v>1008</v>
      </c>
      <c r="G130" t="s">
        <v>3</v>
      </c>
      <c r="H130">
        <v>54650</v>
      </c>
      <c r="I130">
        <v>54650</v>
      </c>
      <c r="J130">
        <v>0</v>
      </c>
      <c r="K130">
        <v>54650</v>
      </c>
      <c r="L130">
        <v>0</v>
      </c>
      <c r="M130">
        <v>0</v>
      </c>
      <c r="N130">
        <v>0</v>
      </c>
      <c r="O130" t="s">
        <v>1203</v>
      </c>
      <c r="P130" t="s">
        <v>3</v>
      </c>
      <c r="Q130" t="s">
        <v>1204</v>
      </c>
      <c r="R130" t="s">
        <v>3</v>
      </c>
      <c r="S130" t="s">
        <v>3</v>
      </c>
      <c r="T130" t="s">
        <v>3</v>
      </c>
      <c r="U130">
        <v>0</v>
      </c>
      <c r="V130">
        <v>0</v>
      </c>
      <c r="W130">
        <v>0</v>
      </c>
      <c r="X130">
        <v>0</v>
      </c>
      <c r="Y130" t="s">
        <v>3</v>
      </c>
      <c r="Z130" t="s">
        <v>3</v>
      </c>
      <c r="AA130">
        <v>0</v>
      </c>
      <c r="AB130" t="s">
        <v>3</v>
      </c>
      <c r="AC130">
        <v>54650</v>
      </c>
      <c r="AD130">
        <v>1</v>
      </c>
      <c r="AE130">
        <v>0</v>
      </c>
      <c r="AF130">
        <v>3</v>
      </c>
      <c r="AG130">
        <v>3</v>
      </c>
      <c r="AH130" t="s">
        <v>161</v>
      </c>
      <c r="AI130" t="s">
        <v>476</v>
      </c>
      <c r="AJ130">
        <v>46132.655972222223</v>
      </c>
      <c r="AK130">
        <v>55930327</v>
      </c>
      <c r="AL130">
        <v>0</v>
      </c>
      <c r="AM130">
        <v>0</v>
      </c>
      <c r="AN130">
        <v>0</v>
      </c>
      <c r="AO130">
        <v>46073</v>
      </c>
      <c r="AP130">
        <v>0</v>
      </c>
      <c r="AQ130">
        <v>1</v>
      </c>
      <c r="AR130">
        <v>0</v>
      </c>
      <c r="AS130" t="s">
        <v>3</v>
      </c>
      <c r="AT130">
        <v>1</v>
      </c>
      <c r="AU130">
        <v>4</v>
      </c>
    </row>
    <row r="131" spans="2:47" x14ac:dyDescent="0.2">
      <c r="B131" t="s">
        <v>1205</v>
      </c>
      <c r="C131">
        <v>0</v>
      </c>
      <c r="D131" t="s">
        <v>475</v>
      </c>
      <c r="E131" t="s">
        <v>3</v>
      </c>
      <c r="F131" t="s">
        <v>1008</v>
      </c>
      <c r="G131" t="s">
        <v>3</v>
      </c>
      <c r="H131">
        <v>54699</v>
      </c>
      <c r="I131">
        <v>54699</v>
      </c>
      <c r="J131">
        <v>0</v>
      </c>
      <c r="K131">
        <v>54699</v>
      </c>
      <c r="L131">
        <v>0</v>
      </c>
      <c r="M131">
        <v>0</v>
      </c>
      <c r="N131">
        <v>0</v>
      </c>
      <c r="O131" t="s">
        <v>1206</v>
      </c>
      <c r="P131" t="s">
        <v>3</v>
      </c>
      <c r="Q131" t="s">
        <v>1207</v>
      </c>
      <c r="R131" t="s">
        <v>3</v>
      </c>
      <c r="S131" t="s">
        <v>3</v>
      </c>
      <c r="T131" t="s">
        <v>3</v>
      </c>
      <c r="U131">
        <v>0</v>
      </c>
      <c r="V131">
        <v>0</v>
      </c>
      <c r="W131">
        <v>0</v>
      </c>
      <c r="X131">
        <v>0</v>
      </c>
      <c r="Y131" t="s">
        <v>3</v>
      </c>
      <c r="Z131" t="s">
        <v>3</v>
      </c>
      <c r="AA131">
        <v>0</v>
      </c>
      <c r="AB131" t="s">
        <v>3</v>
      </c>
      <c r="AC131">
        <v>54699</v>
      </c>
      <c r="AD131">
        <v>1</v>
      </c>
      <c r="AE131">
        <v>0</v>
      </c>
      <c r="AF131">
        <v>3</v>
      </c>
      <c r="AG131">
        <v>3</v>
      </c>
      <c r="AH131" t="s">
        <v>161</v>
      </c>
      <c r="AI131" t="s">
        <v>476</v>
      </c>
      <c r="AJ131">
        <v>46132.655972222223</v>
      </c>
      <c r="AK131">
        <v>55930327</v>
      </c>
      <c r="AL131">
        <v>0</v>
      </c>
      <c r="AM131">
        <v>0</v>
      </c>
      <c r="AN131">
        <v>0</v>
      </c>
      <c r="AO131">
        <v>46073</v>
      </c>
      <c r="AP131">
        <v>0</v>
      </c>
      <c r="AQ131">
        <v>1</v>
      </c>
      <c r="AR131">
        <v>0</v>
      </c>
      <c r="AS131" t="s">
        <v>3</v>
      </c>
      <c r="AT131">
        <v>1</v>
      </c>
      <c r="AU131">
        <v>4</v>
      </c>
    </row>
    <row r="132" spans="2:47" x14ac:dyDescent="0.2">
      <c r="B132" t="s">
        <v>1208</v>
      </c>
      <c r="C132">
        <v>0</v>
      </c>
      <c r="D132" t="s">
        <v>484</v>
      </c>
      <c r="E132" t="s">
        <v>3</v>
      </c>
      <c r="F132" t="s">
        <v>1008</v>
      </c>
      <c r="G132" t="s">
        <v>3</v>
      </c>
      <c r="H132">
        <v>140.35</v>
      </c>
      <c r="I132">
        <v>140.35</v>
      </c>
      <c r="J132">
        <v>0</v>
      </c>
      <c r="K132">
        <v>140.35</v>
      </c>
      <c r="L132">
        <v>0</v>
      </c>
      <c r="M132">
        <v>0</v>
      </c>
      <c r="N132">
        <v>0</v>
      </c>
      <c r="O132" t="s">
        <v>1095</v>
      </c>
      <c r="P132" t="s">
        <v>3</v>
      </c>
      <c r="Q132" t="s">
        <v>1096</v>
      </c>
      <c r="R132" t="s">
        <v>3</v>
      </c>
      <c r="S132" t="s">
        <v>3</v>
      </c>
      <c r="T132" t="s">
        <v>3</v>
      </c>
      <c r="U132">
        <v>0</v>
      </c>
      <c r="V132">
        <v>0</v>
      </c>
      <c r="W132">
        <v>0</v>
      </c>
      <c r="X132">
        <v>0</v>
      </c>
      <c r="Y132" t="s">
        <v>3</v>
      </c>
      <c r="Z132" t="s">
        <v>3</v>
      </c>
      <c r="AA132">
        <v>0</v>
      </c>
      <c r="AB132" t="s">
        <v>3</v>
      </c>
      <c r="AC132">
        <v>140.35</v>
      </c>
      <c r="AD132">
        <v>1</v>
      </c>
      <c r="AE132">
        <v>0</v>
      </c>
      <c r="AF132">
        <v>1</v>
      </c>
      <c r="AG132">
        <v>3</v>
      </c>
      <c r="AH132" t="s">
        <v>486</v>
      </c>
      <c r="AI132" t="s">
        <v>485</v>
      </c>
      <c r="AJ132">
        <v>46132.656030092592</v>
      </c>
      <c r="AK132">
        <v>55930431</v>
      </c>
      <c r="AL132">
        <v>0</v>
      </c>
      <c r="AM132">
        <v>0</v>
      </c>
      <c r="AN132">
        <v>0</v>
      </c>
      <c r="AO132">
        <v>46073</v>
      </c>
      <c r="AP132">
        <v>0</v>
      </c>
      <c r="AQ132">
        <v>1</v>
      </c>
      <c r="AR132">
        <v>0</v>
      </c>
      <c r="AS132" t="s">
        <v>1011</v>
      </c>
      <c r="AT132">
        <v>1</v>
      </c>
      <c r="AU132">
        <v>2550</v>
      </c>
    </row>
    <row r="133" spans="2:47" x14ac:dyDescent="0.2">
      <c r="B133" t="s">
        <v>1209</v>
      </c>
      <c r="C133">
        <v>1</v>
      </c>
      <c r="D133" t="s">
        <v>484</v>
      </c>
      <c r="E133" t="s">
        <v>3</v>
      </c>
      <c r="F133" t="s">
        <v>1008</v>
      </c>
      <c r="G133" t="s">
        <v>3</v>
      </c>
      <c r="H133">
        <v>133.33000000000001</v>
      </c>
      <c r="I133">
        <v>133.33000000000001</v>
      </c>
      <c r="J133">
        <v>0</v>
      </c>
      <c r="K133">
        <v>133.33000000000001</v>
      </c>
      <c r="L133">
        <v>0</v>
      </c>
      <c r="M133">
        <v>0</v>
      </c>
      <c r="N133">
        <v>0</v>
      </c>
      <c r="O133" t="s">
        <v>1092</v>
      </c>
      <c r="P133" t="s">
        <v>3</v>
      </c>
      <c r="Q133" t="s">
        <v>1093</v>
      </c>
      <c r="R133" t="s">
        <v>3</v>
      </c>
      <c r="S133" t="s">
        <v>3</v>
      </c>
      <c r="T133" t="s">
        <v>3</v>
      </c>
      <c r="U133">
        <v>0</v>
      </c>
      <c r="V133">
        <v>0</v>
      </c>
      <c r="W133">
        <v>0</v>
      </c>
      <c r="X133">
        <v>0</v>
      </c>
      <c r="Y133" t="s">
        <v>3</v>
      </c>
      <c r="Z133" t="s">
        <v>3</v>
      </c>
      <c r="AA133">
        <v>0</v>
      </c>
      <c r="AB133" t="s">
        <v>3</v>
      </c>
      <c r="AC133">
        <v>133.33000000000001</v>
      </c>
      <c r="AD133">
        <v>1</v>
      </c>
      <c r="AE133">
        <v>0</v>
      </c>
      <c r="AF133">
        <v>1</v>
      </c>
      <c r="AG133">
        <v>3</v>
      </c>
      <c r="AH133" t="s">
        <v>486</v>
      </c>
      <c r="AI133" t="s">
        <v>485</v>
      </c>
      <c r="AJ133">
        <v>46132.656030092592</v>
      </c>
      <c r="AK133">
        <v>55930431</v>
      </c>
      <c r="AL133">
        <v>0</v>
      </c>
      <c r="AM133">
        <v>0</v>
      </c>
      <c r="AN133">
        <v>0</v>
      </c>
      <c r="AO133">
        <v>46073</v>
      </c>
      <c r="AP133">
        <v>0</v>
      </c>
      <c r="AQ133">
        <v>1</v>
      </c>
      <c r="AR133">
        <v>0</v>
      </c>
      <c r="AS133" t="s">
        <v>3</v>
      </c>
      <c r="AT133">
        <v>1</v>
      </c>
      <c r="AU133">
        <v>2550</v>
      </c>
    </row>
    <row r="134" spans="2:47" x14ac:dyDescent="0.2">
      <c r="B134" t="s">
        <v>1210</v>
      </c>
      <c r="C134">
        <v>0</v>
      </c>
      <c r="D134" t="s">
        <v>484</v>
      </c>
      <c r="E134" t="s">
        <v>3</v>
      </c>
      <c r="F134" t="s">
        <v>1008</v>
      </c>
      <c r="G134" t="s">
        <v>3</v>
      </c>
      <c r="H134">
        <v>133.33000000000001</v>
      </c>
      <c r="I134">
        <v>133.33000000000001</v>
      </c>
      <c r="J134">
        <v>0</v>
      </c>
      <c r="K134">
        <v>133.33000000000001</v>
      </c>
      <c r="L134">
        <v>0</v>
      </c>
      <c r="M134">
        <v>0</v>
      </c>
      <c r="N134">
        <v>0</v>
      </c>
      <c r="O134" t="s">
        <v>1142</v>
      </c>
      <c r="P134" t="s">
        <v>3</v>
      </c>
      <c r="Q134" t="s">
        <v>1143</v>
      </c>
      <c r="R134" t="s">
        <v>3</v>
      </c>
      <c r="S134" t="s">
        <v>3</v>
      </c>
      <c r="T134" t="s">
        <v>3</v>
      </c>
      <c r="U134">
        <v>0</v>
      </c>
      <c r="V134">
        <v>0</v>
      </c>
      <c r="W134">
        <v>0</v>
      </c>
      <c r="X134">
        <v>0</v>
      </c>
      <c r="Y134" t="s">
        <v>3</v>
      </c>
      <c r="Z134" t="s">
        <v>3</v>
      </c>
      <c r="AA134">
        <v>0</v>
      </c>
      <c r="AB134" t="s">
        <v>3</v>
      </c>
      <c r="AC134">
        <v>133.33000000000001</v>
      </c>
      <c r="AD134">
        <v>1</v>
      </c>
      <c r="AE134">
        <v>0</v>
      </c>
      <c r="AF134">
        <v>1</v>
      </c>
      <c r="AG134">
        <v>3</v>
      </c>
      <c r="AH134" t="s">
        <v>486</v>
      </c>
      <c r="AI134" t="s">
        <v>485</v>
      </c>
      <c r="AJ134">
        <v>46132.656030092592</v>
      </c>
      <c r="AK134">
        <v>55930431</v>
      </c>
      <c r="AL134">
        <v>0</v>
      </c>
      <c r="AM134">
        <v>0</v>
      </c>
      <c r="AN134">
        <v>0</v>
      </c>
      <c r="AO134">
        <v>46073</v>
      </c>
      <c r="AP134">
        <v>0</v>
      </c>
      <c r="AQ134">
        <v>1</v>
      </c>
      <c r="AR134">
        <v>0</v>
      </c>
      <c r="AS134" t="s">
        <v>3</v>
      </c>
      <c r="AT134">
        <v>1</v>
      </c>
      <c r="AU134">
        <v>2550</v>
      </c>
    </row>
    <row r="135" spans="2:47" x14ac:dyDescent="0.2">
      <c r="B135" t="s">
        <v>1211</v>
      </c>
      <c r="C135">
        <v>1</v>
      </c>
      <c r="D135" t="s">
        <v>489</v>
      </c>
      <c r="E135" t="s">
        <v>3</v>
      </c>
      <c r="F135" t="s">
        <v>1008</v>
      </c>
      <c r="G135" t="s">
        <v>3</v>
      </c>
      <c r="H135">
        <v>184.63</v>
      </c>
      <c r="I135">
        <v>184.63</v>
      </c>
      <c r="J135">
        <v>0</v>
      </c>
      <c r="K135">
        <v>184.63</v>
      </c>
      <c r="L135">
        <v>0</v>
      </c>
      <c r="M135">
        <v>0</v>
      </c>
      <c r="N135">
        <v>0</v>
      </c>
      <c r="O135" t="s">
        <v>1095</v>
      </c>
      <c r="P135" t="s">
        <v>3</v>
      </c>
      <c r="Q135" t="s">
        <v>1096</v>
      </c>
      <c r="R135" t="s">
        <v>3</v>
      </c>
      <c r="S135" t="s">
        <v>3</v>
      </c>
      <c r="T135" t="s">
        <v>3</v>
      </c>
      <c r="U135">
        <v>0</v>
      </c>
      <c r="V135">
        <v>0</v>
      </c>
      <c r="W135">
        <v>0</v>
      </c>
      <c r="X135">
        <v>0</v>
      </c>
      <c r="Y135" t="s">
        <v>3</v>
      </c>
      <c r="Z135" t="s">
        <v>3</v>
      </c>
      <c r="AA135">
        <v>0</v>
      </c>
      <c r="AB135" t="s">
        <v>3</v>
      </c>
      <c r="AC135">
        <v>184.63</v>
      </c>
      <c r="AD135">
        <v>1</v>
      </c>
      <c r="AE135">
        <v>0</v>
      </c>
      <c r="AF135">
        <v>1</v>
      </c>
      <c r="AG135">
        <v>3</v>
      </c>
      <c r="AH135" t="s">
        <v>486</v>
      </c>
      <c r="AI135" t="s">
        <v>490</v>
      </c>
      <c r="AJ135">
        <v>46132.656064814815</v>
      </c>
      <c r="AK135">
        <v>55930437</v>
      </c>
      <c r="AL135">
        <v>0</v>
      </c>
      <c r="AM135">
        <v>0</v>
      </c>
      <c r="AN135">
        <v>0</v>
      </c>
      <c r="AO135">
        <v>46073</v>
      </c>
      <c r="AP135">
        <v>0</v>
      </c>
      <c r="AQ135">
        <v>1</v>
      </c>
      <c r="AR135">
        <v>0</v>
      </c>
      <c r="AS135" t="s">
        <v>1011</v>
      </c>
      <c r="AT135">
        <v>1</v>
      </c>
      <c r="AU135">
        <v>2040</v>
      </c>
    </row>
    <row r="136" spans="2:47" x14ac:dyDescent="0.2">
      <c r="B136" t="s">
        <v>1212</v>
      </c>
      <c r="C136">
        <v>0</v>
      </c>
      <c r="D136" t="s">
        <v>489</v>
      </c>
      <c r="E136" t="s">
        <v>3</v>
      </c>
      <c r="F136" t="s">
        <v>1008</v>
      </c>
      <c r="G136" t="s">
        <v>3</v>
      </c>
      <c r="H136">
        <v>184.63</v>
      </c>
      <c r="I136">
        <v>184.63</v>
      </c>
      <c r="J136">
        <v>0</v>
      </c>
      <c r="K136">
        <v>184.63</v>
      </c>
      <c r="L136">
        <v>0</v>
      </c>
      <c r="M136">
        <v>0</v>
      </c>
      <c r="N136">
        <v>0</v>
      </c>
      <c r="O136" t="s">
        <v>1213</v>
      </c>
      <c r="P136" t="s">
        <v>3</v>
      </c>
      <c r="Q136" t="s">
        <v>1214</v>
      </c>
      <c r="R136" t="s">
        <v>3</v>
      </c>
      <c r="S136" t="s">
        <v>3</v>
      </c>
      <c r="T136" t="s">
        <v>3</v>
      </c>
      <c r="U136">
        <v>0</v>
      </c>
      <c r="V136">
        <v>0</v>
      </c>
      <c r="W136">
        <v>0</v>
      </c>
      <c r="X136">
        <v>0</v>
      </c>
      <c r="Y136" t="s">
        <v>3</v>
      </c>
      <c r="Z136" t="s">
        <v>3</v>
      </c>
      <c r="AA136">
        <v>0</v>
      </c>
      <c r="AB136" t="s">
        <v>3</v>
      </c>
      <c r="AC136">
        <v>184.63</v>
      </c>
      <c r="AD136">
        <v>1</v>
      </c>
      <c r="AE136">
        <v>0</v>
      </c>
      <c r="AF136">
        <v>1</v>
      </c>
      <c r="AG136">
        <v>3</v>
      </c>
      <c r="AH136" t="s">
        <v>486</v>
      </c>
      <c r="AI136" t="s">
        <v>490</v>
      </c>
      <c r="AJ136">
        <v>46132.656064814815</v>
      </c>
      <c r="AK136">
        <v>55930437</v>
      </c>
      <c r="AL136">
        <v>0</v>
      </c>
      <c r="AM136">
        <v>0</v>
      </c>
      <c r="AN136">
        <v>0</v>
      </c>
      <c r="AO136">
        <v>46073</v>
      </c>
      <c r="AP136">
        <v>0</v>
      </c>
      <c r="AQ136">
        <v>1</v>
      </c>
      <c r="AR136">
        <v>0</v>
      </c>
      <c r="AS136" t="s">
        <v>3</v>
      </c>
      <c r="AT136">
        <v>1</v>
      </c>
      <c r="AU136">
        <v>2040</v>
      </c>
    </row>
    <row r="137" spans="2:47" x14ac:dyDescent="0.2">
      <c r="B137" t="s">
        <v>1215</v>
      </c>
      <c r="C137">
        <v>0</v>
      </c>
      <c r="D137" t="s">
        <v>489</v>
      </c>
      <c r="E137" t="s">
        <v>3</v>
      </c>
      <c r="F137" t="s">
        <v>1008</v>
      </c>
      <c r="G137" t="s">
        <v>3</v>
      </c>
      <c r="H137">
        <v>185</v>
      </c>
      <c r="I137">
        <v>185</v>
      </c>
      <c r="J137">
        <v>0</v>
      </c>
      <c r="K137">
        <v>185</v>
      </c>
      <c r="L137">
        <v>0</v>
      </c>
      <c r="M137">
        <v>0</v>
      </c>
      <c r="N137">
        <v>0</v>
      </c>
      <c r="O137" t="s">
        <v>1142</v>
      </c>
      <c r="P137" t="s">
        <v>3</v>
      </c>
      <c r="Q137" t="s">
        <v>1143</v>
      </c>
      <c r="R137" t="s">
        <v>3</v>
      </c>
      <c r="S137" t="s">
        <v>3</v>
      </c>
      <c r="T137" t="s">
        <v>3</v>
      </c>
      <c r="U137">
        <v>0</v>
      </c>
      <c r="V137">
        <v>0</v>
      </c>
      <c r="W137">
        <v>0</v>
      </c>
      <c r="X137">
        <v>0</v>
      </c>
      <c r="Y137" t="s">
        <v>3</v>
      </c>
      <c r="Z137" t="s">
        <v>3</v>
      </c>
      <c r="AA137">
        <v>0</v>
      </c>
      <c r="AB137" t="s">
        <v>3</v>
      </c>
      <c r="AC137">
        <v>185</v>
      </c>
      <c r="AD137">
        <v>1</v>
      </c>
      <c r="AE137">
        <v>0</v>
      </c>
      <c r="AF137">
        <v>1</v>
      </c>
      <c r="AG137">
        <v>3</v>
      </c>
      <c r="AH137" t="s">
        <v>486</v>
      </c>
      <c r="AI137" t="s">
        <v>490</v>
      </c>
      <c r="AJ137">
        <v>46132.656064814815</v>
      </c>
      <c r="AK137">
        <v>55930437</v>
      </c>
      <c r="AL137">
        <v>0</v>
      </c>
      <c r="AM137">
        <v>0</v>
      </c>
      <c r="AN137">
        <v>0</v>
      </c>
      <c r="AO137">
        <v>46073</v>
      </c>
      <c r="AP137">
        <v>0</v>
      </c>
      <c r="AQ137">
        <v>1</v>
      </c>
      <c r="AR137">
        <v>0</v>
      </c>
      <c r="AS137" t="s">
        <v>3</v>
      </c>
      <c r="AT137">
        <v>1</v>
      </c>
      <c r="AU137">
        <v>2040</v>
      </c>
    </row>
    <row r="138" spans="2:47" x14ac:dyDescent="0.2">
      <c r="B138" t="s">
        <v>1216</v>
      </c>
      <c r="C138">
        <v>0</v>
      </c>
      <c r="D138" t="s">
        <v>501</v>
      </c>
      <c r="E138" t="s">
        <v>3</v>
      </c>
      <c r="F138" t="s">
        <v>1008</v>
      </c>
      <c r="G138" t="s">
        <v>3</v>
      </c>
      <c r="H138">
        <v>100.08</v>
      </c>
      <c r="I138">
        <v>100.08</v>
      </c>
      <c r="J138">
        <v>0</v>
      </c>
      <c r="K138">
        <v>100.08</v>
      </c>
      <c r="L138">
        <v>0</v>
      </c>
      <c r="M138">
        <v>0</v>
      </c>
      <c r="N138">
        <v>0</v>
      </c>
      <c r="O138" t="s">
        <v>1217</v>
      </c>
      <c r="P138" t="s">
        <v>3</v>
      </c>
      <c r="Q138" t="s">
        <v>1218</v>
      </c>
      <c r="R138" t="s">
        <v>3</v>
      </c>
      <c r="S138" t="s">
        <v>3</v>
      </c>
      <c r="T138" t="s">
        <v>3</v>
      </c>
      <c r="U138">
        <v>0</v>
      </c>
      <c r="V138">
        <v>0</v>
      </c>
      <c r="W138">
        <v>0</v>
      </c>
      <c r="X138">
        <v>0</v>
      </c>
      <c r="Y138" t="s">
        <v>3</v>
      </c>
      <c r="Z138" t="s">
        <v>3</v>
      </c>
      <c r="AA138">
        <v>0</v>
      </c>
      <c r="AB138" t="s">
        <v>3</v>
      </c>
      <c r="AC138">
        <v>100.08</v>
      </c>
      <c r="AD138">
        <v>1</v>
      </c>
      <c r="AE138">
        <v>0</v>
      </c>
      <c r="AF138">
        <v>1</v>
      </c>
      <c r="AG138">
        <v>3</v>
      </c>
      <c r="AH138" t="s">
        <v>486</v>
      </c>
      <c r="AI138" t="s">
        <v>502</v>
      </c>
      <c r="AJ138">
        <v>46132.656099537038</v>
      </c>
      <c r="AK138">
        <v>55930445</v>
      </c>
      <c r="AL138">
        <v>0</v>
      </c>
      <c r="AM138">
        <v>0</v>
      </c>
      <c r="AN138">
        <v>0</v>
      </c>
      <c r="AO138">
        <v>46073</v>
      </c>
      <c r="AP138">
        <v>0</v>
      </c>
      <c r="AQ138">
        <v>1</v>
      </c>
      <c r="AR138">
        <v>0</v>
      </c>
      <c r="AS138" t="s">
        <v>1011</v>
      </c>
      <c r="AT138">
        <v>3</v>
      </c>
      <c r="AU138">
        <v>27030.7</v>
      </c>
    </row>
    <row r="139" spans="2:47" x14ac:dyDescent="0.2">
      <c r="B139" t="s">
        <v>1219</v>
      </c>
      <c r="C139">
        <v>1</v>
      </c>
      <c r="D139" t="s">
        <v>501</v>
      </c>
      <c r="E139" t="s">
        <v>3</v>
      </c>
      <c r="F139" t="s">
        <v>1008</v>
      </c>
      <c r="G139" t="s">
        <v>3</v>
      </c>
      <c r="H139">
        <v>97.34</v>
      </c>
      <c r="I139">
        <v>97.34</v>
      </c>
      <c r="J139">
        <v>0</v>
      </c>
      <c r="K139">
        <v>97.34</v>
      </c>
      <c r="L139">
        <v>0</v>
      </c>
      <c r="M139">
        <v>0</v>
      </c>
      <c r="N139">
        <v>0</v>
      </c>
      <c r="O139" t="s">
        <v>1108</v>
      </c>
      <c r="P139" t="s">
        <v>3</v>
      </c>
      <c r="Q139" t="s">
        <v>1109</v>
      </c>
      <c r="R139" t="s">
        <v>3</v>
      </c>
      <c r="S139" t="s">
        <v>3</v>
      </c>
      <c r="T139" t="s">
        <v>3</v>
      </c>
      <c r="U139">
        <v>0</v>
      </c>
      <c r="V139">
        <v>0</v>
      </c>
      <c r="W139">
        <v>0</v>
      </c>
      <c r="X139">
        <v>0</v>
      </c>
      <c r="Y139" t="s">
        <v>3</v>
      </c>
      <c r="Z139" t="s">
        <v>3</v>
      </c>
      <c r="AA139">
        <v>0</v>
      </c>
      <c r="AB139" t="s">
        <v>3</v>
      </c>
      <c r="AC139">
        <v>97.34</v>
      </c>
      <c r="AD139">
        <v>1</v>
      </c>
      <c r="AE139">
        <v>0</v>
      </c>
      <c r="AF139">
        <v>1</v>
      </c>
      <c r="AG139">
        <v>3</v>
      </c>
      <c r="AH139" t="s">
        <v>486</v>
      </c>
      <c r="AI139" t="s">
        <v>502</v>
      </c>
      <c r="AJ139">
        <v>46132.656099537038</v>
      </c>
      <c r="AK139">
        <v>55930445</v>
      </c>
      <c r="AL139">
        <v>0</v>
      </c>
      <c r="AM139">
        <v>0</v>
      </c>
      <c r="AN139">
        <v>0</v>
      </c>
      <c r="AO139">
        <v>46073</v>
      </c>
      <c r="AP139">
        <v>0</v>
      </c>
      <c r="AQ139">
        <v>1</v>
      </c>
      <c r="AR139">
        <v>0</v>
      </c>
      <c r="AS139" t="s">
        <v>3</v>
      </c>
      <c r="AT139">
        <v>3</v>
      </c>
      <c r="AU139">
        <v>27030.7</v>
      </c>
    </row>
    <row r="140" spans="2:47" x14ac:dyDescent="0.2">
      <c r="B140" t="s">
        <v>1220</v>
      </c>
      <c r="C140">
        <v>0</v>
      </c>
      <c r="D140" t="s">
        <v>501</v>
      </c>
      <c r="E140" t="s">
        <v>3</v>
      </c>
      <c r="F140" t="s">
        <v>1008</v>
      </c>
      <c r="G140" t="s">
        <v>3</v>
      </c>
      <c r="H140">
        <v>120</v>
      </c>
      <c r="I140">
        <v>120</v>
      </c>
      <c r="J140">
        <v>0</v>
      </c>
      <c r="K140">
        <v>120</v>
      </c>
      <c r="L140">
        <v>0</v>
      </c>
      <c r="M140">
        <v>0</v>
      </c>
      <c r="N140">
        <v>0</v>
      </c>
      <c r="O140" t="s">
        <v>1132</v>
      </c>
      <c r="P140" t="s">
        <v>3</v>
      </c>
      <c r="Q140" t="s">
        <v>1133</v>
      </c>
      <c r="R140" t="s">
        <v>3</v>
      </c>
      <c r="S140" t="s">
        <v>3</v>
      </c>
      <c r="T140" t="s">
        <v>3</v>
      </c>
      <c r="U140">
        <v>0</v>
      </c>
      <c r="V140">
        <v>0</v>
      </c>
      <c r="W140">
        <v>0</v>
      </c>
      <c r="X140">
        <v>0</v>
      </c>
      <c r="Y140" t="s">
        <v>3</v>
      </c>
      <c r="Z140" t="s">
        <v>3</v>
      </c>
      <c r="AA140">
        <v>0</v>
      </c>
      <c r="AB140" t="s">
        <v>3</v>
      </c>
      <c r="AC140">
        <v>120</v>
      </c>
      <c r="AD140">
        <v>1</v>
      </c>
      <c r="AE140">
        <v>0</v>
      </c>
      <c r="AF140">
        <v>1</v>
      </c>
      <c r="AG140">
        <v>3</v>
      </c>
      <c r="AH140" t="s">
        <v>486</v>
      </c>
      <c r="AI140" t="s">
        <v>502</v>
      </c>
      <c r="AJ140">
        <v>46132.656099537038</v>
      </c>
      <c r="AK140">
        <v>55930445</v>
      </c>
      <c r="AL140">
        <v>0</v>
      </c>
      <c r="AM140">
        <v>0</v>
      </c>
      <c r="AN140">
        <v>0</v>
      </c>
      <c r="AO140">
        <v>46073</v>
      </c>
      <c r="AP140">
        <v>0</v>
      </c>
      <c r="AQ140">
        <v>1</v>
      </c>
      <c r="AR140">
        <v>0</v>
      </c>
      <c r="AS140" t="s">
        <v>3</v>
      </c>
      <c r="AT140">
        <v>3</v>
      </c>
      <c r="AU140">
        <v>27030.7</v>
      </c>
    </row>
    <row r="141" spans="2:47" x14ac:dyDescent="0.2">
      <c r="B141" t="s">
        <v>1221</v>
      </c>
      <c r="C141">
        <v>0</v>
      </c>
      <c r="D141" t="s">
        <v>505</v>
      </c>
      <c r="E141" t="s">
        <v>3</v>
      </c>
      <c r="F141" t="s">
        <v>1008</v>
      </c>
      <c r="G141" t="s">
        <v>3</v>
      </c>
      <c r="H141">
        <v>608.19000000000005</v>
      </c>
      <c r="I141">
        <v>608.19000000000005</v>
      </c>
      <c r="J141">
        <v>0</v>
      </c>
      <c r="K141">
        <v>608.19000000000005</v>
      </c>
      <c r="L141">
        <v>0</v>
      </c>
      <c r="M141">
        <v>0</v>
      </c>
      <c r="N141">
        <v>0</v>
      </c>
      <c r="O141" t="s">
        <v>1222</v>
      </c>
      <c r="P141" t="s">
        <v>3</v>
      </c>
      <c r="Q141" t="s">
        <v>1223</v>
      </c>
      <c r="R141" t="s">
        <v>3</v>
      </c>
      <c r="S141" t="s">
        <v>3</v>
      </c>
      <c r="T141" t="s">
        <v>3</v>
      </c>
      <c r="U141">
        <v>0</v>
      </c>
      <c r="V141">
        <v>0</v>
      </c>
      <c r="W141">
        <v>0</v>
      </c>
      <c r="X141">
        <v>0</v>
      </c>
      <c r="Y141" t="s">
        <v>3</v>
      </c>
      <c r="Z141" t="s">
        <v>3</v>
      </c>
      <c r="AA141">
        <v>0</v>
      </c>
      <c r="AB141" t="s">
        <v>3</v>
      </c>
      <c r="AC141">
        <v>608.19000000000005</v>
      </c>
      <c r="AD141">
        <v>1</v>
      </c>
      <c r="AE141">
        <v>0</v>
      </c>
      <c r="AF141">
        <v>1</v>
      </c>
      <c r="AG141">
        <v>3</v>
      </c>
      <c r="AH141" t="s">
        <v>486</v>
      </c>
      <c r="AI141" t="s">
        <v>506</v>
      </c>
      <c r="AJ141">
        <v>46132.656122685185</v>
      </c>
      <c r="AK141">
        <v>55930451</v>
      </c>
      <c r="AL141">
        <v>0</v>
      </c>
      <c r="AM141">
        <v>0</v>
      </c>
      <c r="AN141">
        <v>0</v>
      </c>
      <c r="AO141">
        <v>46073</v>
      </c>
      <c r="AP141">
        <v>0</v>
      </c>
      <c r="AQ141">
        <v>1</v>
      </c>
      <c r="AR141">
        <v>0</v>
      </c>
      <c r="AS141" t="s">
        <v>1011</v>
      </c>
      <c r="AT141">
        <v>1</v>
      </c>
      <c r="AU141">
        <v>153</v>
      </c>
    </row>
    <row r="142" spans="2:47" x14ac:dyDescent="0.2">
      <c r="B142" t="s">
        <v>1224</v>
      </c>
      <c r="C142">
        <v>0</v>
      </c>
      <c r="D142" t="s">
        <v>505</v>
      </c>
      <c r="E142" t="s">
        <v>3</v>
      </c>
      <c r="F142" t="s">
        <v>1008</v>
      </c>
      <c r="G142" t="s">
        <v>3</v>
      </c>
      <c r="H142">
        <v>724.04</v>
      </c>
      <c r="I142">
        <v>724.04</v>
      </c>
      <c r="J142">
        <v>0</v>
      </c>
      <c r="K142">
        <v>724.04</v>
      </c>
      <c r="L142">
        <v>0</v>
      </c>
      <c r="M142">
        <v>0</v>
      </c>
      <c r="N142">
        <v>0</v>
      </c>
      <c r="O142" t="s">
        <v>1095</v>
      </c>
      <c r="P142" t="s">
        <v>3</v>
      </c>
      <c r="Q142" t="s">
        <v>1096</v>
      </c>
      <c r="R142" t="s">
        <v>3</v>
      </c>
      <c r="S142" t="s">
        <v>3</v>
      </c>
      <c r="T142" t="s">
        <v>3</v>
      </c>
      <c r="U142">
        <v>0</v>
      </c>
      <c r="V142">
        <v>0</v>
      </c>
      <c r="W142">
        <v>0</v>
      </c>
      <c r="X142">
        <v>0</v>
      </c>
      <c r="Y142" t="s">
        <v>3</v>
      </c>
      <c r="Z142" t="s">
        <v>3</v>
      </c>
      <c r="AA142">
        <v>0</v>
      </c>
      <c r="AB142" t="s">
        <v>3</v>
      </c>
      <c r="AC142">
        <v>724.04</v>
      </c>
      <c r="AD142">
        <v>1</v>
      </c>
      <c r="AE142">
        <v>0</v>
      </c>
      <c r="AF142">
        <v>1</v>
      </c>
      <c r="AG142">
        <v>3</v>
      </c>
      <c r="AH142" t="s">
        <v>486</v>
      </c>
      <c r="AI142" t="s">
        <v>506</v>
      </c>
      <c r="AJ142">
        <v>46132.656122685185</v>
      </c>
      <c r="AK142">
        <v>55930451</v>
      </c>
      <c r="AL142">
        <v>0</v>
      </c>
      <c r="AM142">
        <v>0</v>
      </c>
      <c r="AN142">
        <v>0</v>
      </c>
      <c r="AO142">
        <v>46073</v>
      </c>
      <c r="AP142">
        <v>0</v>
      </c>
      <c r="AQ142">
        <v>1</v>
      </c>
      <c r="AR142">
        <v>0</v>
      </c>
      <c r="AS142" t="s">
        <v>3</v>
      </c>
      <c r="AT142">
        <v>1</v>
      </c>
      <c r="AU142">
        <v>153</v>
      </c>
    </row>
    <row r="143" spans="2:47" x14ac:dyDescent="0.2">
      <c r="B143" t="s">
        <v>1225</v>
      </c>
      <c r="C143">
        <v>1</v>
      </c>
      <c r="D143" t="s">
        <v>505</v>
      </c>
      <c r="E143" t="s">
        <v>3</v>
      </c>
      <c r="F143" t="s">
        <v>1008</v>
      </c>
      <c r="G143" t="s">
        <v>3</v>
      </c>
      <c r="H143">
        <v>331.06</v>
      </c>
      <c r="I143">
        <v>331.06</v>
      </c>
      <c r="J143">
        <v>0</v>
      </c>
      <c r="K143">
        <v>331.06</v>
      </c>
      <c r="L143">
        <v>0</v>
      </c>
      <c r="M143">
        <v>0</v>
      </c>
      <c r="N143">
        <v>0</v>
      </c>
      <c r="O143" t="s">
        <v>1226</v>
      </c>
      <c r="P143" t="s">
        <v>3</v>
      </c>
      <c r="Q143" t="s">
        <v>1227</v>
      </c>
      <c r="R143" t="s">
        <v>3</v>
      </c>
      <c r="S143" t="s">
        <v>3</v>
      </c>
      <c r="T143" t="s">
        <v>3</v>
      </c>
      <c r="U143">
        <v>0</v>
      </c>
      <c r="V143">
        <v>0</v>
      </c>
      <c r="W143">
        <v>0</v>
      </c>
      <c r="X143">
        <v>0</v>
      </c>
      <c r="Y143" t="s">
        <v>3</v>
      </c>
      <c r="Z143" t="s">
        <v>3</v>
      </c>
      <c r="AA143">
        <v>0</v>
      </c>
      <c r="AB143" t="s">
        <v>3</v>
      </c>
      <c r="AC143">
        <v>331.06</v>
      </c>
      <c r="AD143">
        <v>1</v>
      </c>
      <c r="AE143">
        <v>0</v>
      </c>
      <c r="AF143">
        <v>1</v>
      </c>
      <c r="AG143">
        <v>3</v>
      </c>
      <c r="AH143" t="s">
        <v>486</v>
      </c>
      <c r="AI143" t="s">
        <v>506</v>
      </c>
      <c r="AJ143">
        <v>46132.656122685185</v>
      </c>
      <c r="AK143">
        <v>55930451</v>
      </c>
      <c r="AL143">
        <v>0</v>
      </c>
      <c r="AM143">
        <v>0</v>
      </c>
      <c r="AN143">
        <v>0</v>
      </c>
      <c r="AO143">
        <v>46073</v>
      </c>
      <c r="AP143">
        <v>0</v>
      </c>
      <c r="AQ143">
        <v>1</v>
      </c>
      <c r="AR143">
        <v>0</v>
      </c>
      <c r="AS143" t="s">
        <v>3</v>
      </c>
      <c r="AT143">
        <v>1</v>
      </c>
      <c r="AU143">
        <v>153</v>
      </c>
    </row>
    <row r="144" spans="2:47" x14ac:dyDescent="0.2">
      <c r="B144" t="s">
        <v>1228</v>
      </c>
      <c r="C144">
        <v>1</v>
      </c>
      <c r="D144" t="s">
        <v>509</v>
      </c>
      <c r="E144" t="s">
        <v>3</v>
      </c>
      <c r="F144" t="s">
        <v>1008</v>
      </c>
      <c r="G144" t="s">
        <v>3</v>
      </c>
      <c r="H144">
        <v>101.4</v>
      </c>
      <c r="I144">
        <v>101.4</v>
      </c>
      <c r="J144">
        <v>0</v>
      </c>
      <c r="K144">
        <v>101.4</v>
      </c>
      <c r="L144">
        <v>0</v>
      </c>
      <c r="M144">
        <v>0</v>
      </c>
      <c r="N144">
        <v>0</v>
      </c>
      <c r="O144" t="s">
        <v>1229</v>
      </c>
      <c r="P144" t="s">
        <v>3</v>
      </c>
      <c r="Q144" t="s">
        <v>1230</v>
      </c>
      <c r="R144" t="s">
        <v>3</v>
      </c>
      <c r="S144" t="s">
        <v>3</v>
      </c>
      <c r="T144" t="s">
        <v>3</v>
      </c>
      <c r="U144">
        <v>0</v>
      </c>
      <c r="V144">
        <v>0</v>
      </c>
      <c r="W144">
        <v>0</v>
      </c>
      <c r="X144">
        <v>0</v>
      </c>
      <c r="Y144" t="s">
        <v>3</v>
      </c>
      <c r="Z144" t="s">
        <v>3</v>
      </c>
      <c r="AA144">
        <v>0</v>
      </c>
      <c r="AB144" t="s">
        <v>3</v>
      </c>
      <c r="AC144">
        <v>101.4</v>
      </c>
      <c r="AD144">
        <v>1</v>
      </c>
      <c r="AE144">
        <v>0</v>
      </c>
      <c r="AF144">
        <v>1</v>
      </c>
      <c r="AG144">
        <v>3</v>
      </c>
      <c r="AH144" t="s">
        <v>486</v>
      </c>
      <c r="AI144" t="s">
        <v>510</v>
      </c>
      <c r="AJ144">
        <v>46132.656168981484</v>
      </c>
      <c r="AK144">
        <v>55930460</v>
      </c>
      <c r="AL144">
        <v>0</v>
      </c>
      <c r="AM144">
        <v>0</v>
      </c>
      <c r="AN144">
        <v>0</v>
      </c>
      <c r="AO144">
        <v>46073</v>
      </c>
      <c r="AP144">
        <v>0</v>
      </c>
      <c r="AQ144">
        <v>1</v>
      </c>
      <c r="AR144">
        <v>0</v>
      </c>
      <c r="AS144" t="s">
        <v>1011</v>
      </c>
      <c r="AT144">
        <v>1</v>
      </c>
      <c r="AU144">
        <v>102</v>
      </c>
    </row>
    <row r="145" spans="2:47" x14ac:dyDescent="0.2">
      <c r="B145" t="s">
        <v>1231</v>
      </c>
      <c r="C145">
        <v>0</v>
      </c>
      <c r="D145" t="s">
        <v>509</v>
      </c>
      <c r="E145" t="s">
        <v>3</v>
      </c>
      <c r="F145" t="s">
        <v>1008</v>
      </c>
      <c r="G145" t="s">
        <v>3</v>
      </c>
      <c r="H145">
        <v>125.3</v>
      </c>
      <c r="I145">
        <v>125.3</v>
      </c>
      <c r="J145">
        <v>0</v>
      </c>
      <c r="K145">
        <v>125.3</v>
      </c>
      <c r="L145">
        <v>0</v>
      </c>
      <c r="M145">
        <v>0</v>
      </c>
      <c r="N145">
        <v>0</v>
      </c>
      <c r="O145" t="s">
        <v>1232</v>
      </c>
      <c r="P145" t="s">
        <v>3</v>
      </c>
      <c r="Q145" t="s">
        <v>1233</v>
      </c>
      <c r="R145" t="s">
        <v>3</v>
      </c>
      <c r="S145" t="s">
        <v>3</v>
      </c>
      <c r="T145" t="s">
        <v>3</v>
      </c>
      <c r="U145">
        <v>0</v>
      </c>
      <c r="V145">
        <v>0</v>
      </c>
      <c r="W145">
        <v>0</v>
      </c>
      <c r="X145">
        <v>0</v>
      </c>
      <c r="Y145" t="s">
        <v>3</v>
      </c>
      <c r="Z145" t="s">
        <v>3</v>
      </c>
      <c r="AA145">
        <v>0</v>
      </c>
      <c r="AB145" t="s">
        <v>3</v>
      </c>
      <c r="AC145">
        <v>125.3</v>
      </c>
      <c r="AD145">
        <v>1</v>
      </c>
      <c r="AE145">
        <v>0</v>
      </c>
      <c r="AF145">
        <v>1</v>
      </c>
      <c r="AG145">
        <v>3</v>
      </c>
      <c r="AH145" t="s">
        <v>486</v>
      </c>
      <c r="AI145" t="s">
        <v>510</v>
      </c>
      <c r="AJ145">
        <v>46132.656168981484</v>
      </c>
      <c r="AK145">
        <v>55930460</v>
      </c>
      <c r="AL145">
        <v>0</v>
      </c>
      <c r="AM145">
        <v>0</v>
      </c>
      <c r="AN145">
        <v>0</v>
      </c>
      <c r="AO145">
        <v>46073</v>
      </c>
      <c r="AP145">
        <v>0</v>
      </c>
      <c r="AQ145">
        <v>1</v>
      </c>
      <c r="AR145">
        <v>0</v>
      </c>
      <c r="AS145" t="s">
        <v>3</v>
      </c>
      <c r="AT145">
        <v>1</v>
      </c>
      <c r="AU145">
        <v>102</v>
      </c>
    </row>
    <row r="146" spans="2:47" x14ac:dyDescent="0.2">
      <c r="B146" t="s">
        <v>1234</v>
      </c>
      <c r="C146">
        <v>0</v>
      </c>
      <c r="D146" t="s">
        <v>509</v>
      </c>
      <c r="E146" t="s">
        <v>3</v>
      </c>
      <c r="F146" t="s">
        <v>1008</v>
      </c>
      <c r="G146" t="s">
        <v>3</v>
      </c>
      <c r="H146">
        <v>157</v>
      </c>
      <c r="I146">
        <v>157</v>
      </c>
      <c r="J146">
        <v>0</v>
      </c>
      <c r="K146">
        <v>157</v>
      </c>
      <c r="L146">
        <v>0</v>
      </c>
      <c r="M146">
        <v>0</v>
      </c>
      <c r="N146">
        <v>0</v>
      </c>
      <c r="O146" t="s">
        <v>1235</v>
      </c>
      <c r="P146" t="s">
        <v>3</v>
      </c>
      <c r="Q146" t="s">
        <v>1236</v>
      </c>
      <c r="R146" t="s">
        <v>3</v>
      </c>
      <c r="S146" t="s">
        <v>3</v>
      </c>
      <c r="T146" t="s">
        <v>3</v>
      </c>
      <c r="U146">
        <v>0</v>
      </c>
      <c r="V146">
        <v>0</v>
      </c>
      <c r="W146">
        <v>0</v>
      </c>
      <c r="X146">
        <v>0</v>
      </c>
      <c r="Y146" t="s">
        <v>3</v>
      </c>
      <c r="Z146" t="s">
        <v>3</v>
      </c>
      <c r="AA146">
        <v>0</v>
      </c>
      <c r="AB146" t="s">
        <v>3</v>
      </c>
      <c r="AC146">
        <v>157</v>
      </c>
      <c r="AD146">
        <v>1</v>
      </c>
      <c r="AE146">
        <v>0</v>
      </c>
      <c r="AF146">
        <v>1</v>
      </c>
      <c r="AG146">
        <v>3</v>
      </c>
      <c r="AH146" t="s">
        <v>486</v>
      </c>
      <c r="AI146" t="s">
        <v>510</v>
      </c>
      <c r="AJ146">
        <v>46132.656168981484</v>
      </c>
      <c r="AK146">
        <v>55930460</v>
      </c>
      <c r="AL146">
        <v>0</v>
      </c>
      <c r="AM146">
        <v>0</v>
      </c>
      <c r="AN146">
        <v>0</v>
      </c>
      <c r="AO146">
        <v>46073</v>
      </c>
      <c r="AP146">
        <v>0</v>
      </c>
      <c r="AQ146">
        <v>1</v>
      </c>
      <c r="AR146">
        <v>0</v>
      </c>
      <c r="AS146" t="s">
        <v>3</v>
      </c>
      <c r="AT146">
        <v>1</v>
      </c>
      <c r="AU146">
        <v>102</v>
      </c>
    </row>
    <row r="147" spans="2:47" x14ac:dyDescent="0.2">
      <c r="B147" t="s">
        <v>1237</v>
      </c>
      <c r="C147">
        <v>1</v>
      </c>
      <c r="D147" t="s">
        <v>621</v>
      </c>
      <c r="E147" t="s">
        <v>3</v>
      </c>
      <c r="F147" t="s">
        <v>1008</v>
      </c>
      <c r="G147" t="s">
        <v>3</v>
      </c>
      <c r="H147">
        <v>2964.11</v>
      </c>
      <c r="I147">
        <v>2964.11</v>
      </c>
      <c r="J147">
        <v>0</v>
      </c>
      <c r="K147">
        <v>2964.11</v>
      </c>
      <c r="L147">
        <v>0</v>
      </c>
      <c r="M147">
        <v>0</v>
      </c>
      <c r="N147">
        <v>0</v>
      </c>
      <c r="O147" t="s">
        <v>1238</v>
      </c>
      <c r="P147" t="s">
        <v>3</v>
      </c>
      <c r="Q147" t="s">
        <v>1239</v>
      </c>
      <c r="R147" t="s">
        <v>3</v>
      </c>
      <c r="S147" t="s">
        <v>3</v>
      </c>
      <c r="T147" t="s">
        <v>3</v>
      </c>
      <c r="U147">
        <v>0</v>
      </c>
      <c r="V147">
        <v>0</v>
      </c>
      <c r="W147">
        <v>0</v>
      </c>
      <c r="X147">
        <v>0</v>
      </c>
      <c r="Y147" t="s">
        <v>3</v>
      </c>
      <c r="Z147" t="s">
        <v>3</v>
      </c>
      <c r="AA147">
        <v>0</v>
      </c>
      <c r="AB147" t="s">
        <v>3</v>
      </c>
      <c r="AC147">
        <v>2964.11</v>
      </c>
      <c r="AD147">
        <v>1</v>
      </c>
      <c r="AE147">
        <v>0</v>
      </c>
      <c r="AF147">
        <v>1</v>
      </c>
      <c r="AG147">
        <v>3</v>
      </c>
      <c r="AH147" t="s">
        <v>161</v>
      </c>
      <c r="AI147" t="s">
        <v>622</v>
      </c>
      <c r="AJ147">
        <v>46132.656226851854</v>
      </c>
      <c r="AK147">
        <v>55932690</v>
      </c>
      <c r="AL147">
        <v>0</v>
      </c>
      <c r="AM147">
        <v>0</v>
      </c>
      <c r="AN147">
        <v>0</v>
      </c>
      <c r="AO147">
        <v>46073</v>
      </c>
      <c r="AP147">
        <v>0</v>
      </c>
      <c r="AQ147">
        <v>1</v>
      </c>
      <c r="AR147">
        <v>0</v>
      </c>
      <c r="AS147" t="s">
        <v>1011</v>
      </c>
      <c r="AT147">
        <v>1</v>
      </c>
      <c r="AU147">
        <v>40</v>
      </c>
    </row>
    <row r="148" spans="2:47" x14ac:dyDescent="0.2">
      <c r="B148" t="s">
        <v>1240</v>
      </c>
      <c r="C148">
        <v>0</v>
      </c>
      <c r="D148" t="s">
        <v>621</v>
      </c>
      <c r="E148" t="s">
        <v>3</v>
      </c>
      <c r="F148" t="s">
        <v>1008</v>
      </c>
      <c r="G148" t="s">
        <v>3</v>
      </c>
      <c r="H148">
        <v>3565.76</v>
      </c>
      <c r="I148">
        <v>3565.76</v>
      </c>
      <c r="J148">
        <v>0</v>
      </c>
      <c r="K148">
        <v>3565.76</v>
      </c>
      <c r="L148">
        <v>0</v>
      </c>
      <c r="M148">
        <v>0</v>
      </c>
      <c r="N148">
        <v>0</v>
      </c>
      <c r="O148" t="s">
        <v>1095</v>
      </c>
      <c r="P148" t="s">
        <v>3</v>
      </c>
      <c r="Q148" t="s">
        <v>1096</v>
      </c>
      <c r="R148" t="s">
        <v>3</v>
      </c>
      <c r="S148" t="s">
        <v>3</v>
      </c>
      <c r="T148" t="s">
        <v>3</v>
      </c>
      <c r="U148">
        <v>0</v>
      </c>
      <c r="V148">
        <v>0</v>
      </c>
      <c r="W148">
        <v>0</v>
      </c>
      <c r="X148">
        <v>0</v>
      </c>
      <c r="Y148" t="s">
        <v>3</v>
      </c>
      <c r="Z148" t="s">
        <v>3</v>
      </c>
      <c r="AA148">
        <v>0</v>
      </c>
      <c r="AB148" t="s">
        <v>3</v>
      </c>
      <c r="AC148">
        <v>3565.76</v>
      </c>
      <c r="AD148">
        <v>1</v>
      </c>
      <c r="AE148">
        <v>0</v>
      </c>
      <c r="AF148">
        <v>1</v>
      </c>
      <c r="AG148">
        <v>3</v>
      </c>
      <c r="AH148" t="s">
        <v>161</v>
      </c>
      <c r="AI148" t="s">
        <v>622</v>
      </c>
      <c r="AJ148">
        <v>46132.656226851854</v>
      </c>
      <c r="AK148">
        <v>55932690</v>
      </c>
      <c r="AL148">
        <v>0</v>
      </c>
      <c r="AM148">
        <v>0</v>
      </c>
      <c r="AN148">
        <v>0</v>
      </c>
      <c r="AO148">
        <v>46073</v>
      </c>
      <c r="AP148">
        <v>0</v>
      </c>
      <c r="AQ148">
        <v>1</v>
      </c>
      <c r="AR148">
        <v>0</v>
      </c>
      <c r="AS148" t="s">
        <v>3</v>
      </c>
      <c r="AT148">
        <v>1</v>
      </c>
      <c r="AU148">
        <v>40</v>
      </c>
    </row>
    <row r="149" spans="2:47" x14ac:dyDescent="0.2">
      <c r="B149" t="s">
        <v>1241</v>
      </c>
      <c r="C149">
        <v>0</v>
      </c>
      <c r="D149" t="s">
        <v>621</v>
      </c>
      <c r="E149" t="s">
        <v>3</v>
      </c>
      <c r="F149" t="s">
        <v>1008</v>
      </c>
      <c r="G149" t="s">
        <v>3</v>
      </c>
      <c r="H149">
        <v>3616.08</v>
      </c>
      <c r="I149">
        <v>3616.08</v>
      </c>
      <c r="J149">
        <v>0</v>
      </c>
      <c r="K149">
        <v>3616.08</v>
      </c>
      <c r="L149">
        <v>0</v>
      </c>
      <c r="M149">
        <v>0</v>
      </c>
      <c r="N149">
        <v>0</v>
      </c>
      <c r="O149" t="s">
        <v>1242</v>
      </c>
      <c r="P149" t="s">
        <v>3</v>
      </c>
      <c r="Q149" t="s">
        <v>1243</v>
      </c>
      <c r="R149" t="s">
        <v>3</v>
      </c>
      <c r="S149" t="s">
        <v>3</v>
      </c>
      <c r="T149" t="s">
        <v>3</v>
      </c>
      <c r="U149">
        <v>0</v>
      </c>
      <c r="V149">
        <v>0</v>
      </c>
      <c r="W149">
        <v>0</v>
      </c>
      <c r="X149">
        <v>0</v>
      </c>
      <c r="Y149" t="s">
        <v>3</v>
      </c>
      <c r="Z149" t="s">
        <v>3</v>
      </c>
      <c r="AA149">
        <v>0</v>
      </c>
      <c r="AB149" t="s">
        <v>3</v>
      </c>
      <c r="AC149">
        <v>3616.08</v>
      </c>
      <c r="AD149">
        <v>1</v>
      </c>
      <c r="AE149">
        <v>0</v>
      </c>
      <c r="AF149">
        <v>1</v>
      </c>
      <c r="AG149">
        <v>3</v>
      </c>
      <c r="AH149" t="s">
        <v>161</v>
      </c>
      <c r="AI149" t="s">
        <v>622</v>
      </c>
      <c r="AJ149">
        <v>46132.656226851854</v>
      </c>
      <c r="AK149">
        <v>55932690</v>
      </c>
      <c r="AL149">
        <v>0</v>
      </c>
      <c r="AM149">
        <v>0</v>
      </c>
      <c r="AN149">
        <v>0</v>
      </c>
      <c r="AO149">
        <v>46073</v>
      </c>
      <c r="AP149">
        <v>0</v>
      </c>
      <c r="AQ149">
        <v>1</v>
      </c>
      <c r="AR149">
        <v>0</v>
      </c>
      <c r="AS149" t="s">
        <v>3</v>
      </c>
      <c r="AT149">
        <v>1</v>
      </c>
      <c r="AU149">
        <v>40</v>
      </c>
    </row>
    <row r="150" spans="2:47" x14ac:dyDescent="0.2">
      <c r="B150" t="s">
        <v>1244</v>
      </c>
      <c r="C150">
        <v>1</v>
      </c>
      <c r="D150" t="s">
        <v>541</v>
      </c>
      <c r="E150" t="s">
        <v>3</v>
      </c>
      <c r="F150" t="s">
        <v>1008</v>
      </c>
      <c r="G150" t="s">
        <v>3</v>
      </c>
      <c r="H150">
        <v>4560</v>
      </c>
      <c r="I150">
        <v>4560</v>
      </c>
      <c r="J150">
        <v>0</v>
      </c>
      <c r="K150">
        <v>4560</v>
      </c>
      <c r="L150">
        <v>0</v>
      </c>
      <c r="M150">
        <v>0</v>
      </c>
      <c r="N150">
        <v>0</v>
      </c>
      <c r="O150" t="s">
        <v>1245</v>
      </c>
      <c r="P150" t="s">
        <v>3</v>
      </c>
      <c r="Q150" t="s">
        <v>1246</v>
      </c>
      <c r="R150" t="s">
        <v>3</v>
      </c>
      <c r="S150" t="s">
        <v>3</v>
      </c>
      <c r="T150" t="s">
        <v>3</v>
      </c>
      <c r="U150">
        <v>0</v>
      </c>
      <c r="V150">
        <v>0</v>
      </c>
      <c r="W150">
        <v>0</v>
      </c>
      <c r="X150">
        <v>0</v>
      </c>
      <c r="Y150" t="s">
        <v>3</v>
      </c>
      <c r="Z150" t="s">
        <v>3</v>
      </c>
      <c r="AA150">
        <v>0</v>
      </c>
      <c r="AB150" t="s">
        <v>3</v>
      </c>
      <c r="AC150">
        <v>4560</v>
      </c>
      <c r="AD150">
        <v>1</v>
      </c>
      <c r="AE150">
        <v>0</v>
      </c>
      <c r="AF150">
        <v>1</v>
      </c>
      <c r="AG150">
        <v>3</v>
      </c>
      <c r="AH150" t="s">
        <v>161</v>
      </c>
      <c r="AI150" t="s">
        <v>542</v>
      </c>
      <c r="AJ150">
        <v>46132.656261574077</v>
      </c>
      <c r="AK150">
        <v>55932701</v>
      </c>
      <c r="AL150">
        <v>0</v>
      </c>
      <c r="AM150">
        <v>0</v>
      </c>
      <c r="AN150">
        <v>0</v>
      </c>
      <c r="AO150">
        <v>46073</v>
      </c>
      <c r="AP150">
        <v>0</v>
      </c>
      <c r="AQ150">
        <v>1</v>
      </c>
      <c r="AR150">
        <v>0</v>
      </c>
      <c r="AS150" t="s">
        <v>1011</v>
      </c>
      <c r="AT150">
        <v>1</v>
      </c>
      <c r="AU150">
        <v>15</v>
      </c>
    </row>
    <row r="151" spans="2:47" x14ac:dyDescent="0.2">
      <c r="B151" t="s">
        <v>1247</v>
      </c>
      <c r="C151">
        <v>0</v>
      </c>
      <c r="D151" t="s">
        <v>541</v>
      </c>
      <c r="E151" t="s">
        <v>3</v>
      </c>
      <c r="F151" t="s">
        <v>1008</v>
      </c>
      <c r="G151" t="s">
        <v>3</v>
      </c>
      <c r="H151">
        <v>6910</v>
      </c>
      <c r="I151">
        <v>6910</v>
      </c>
      <c r="J151">
        <v>0</v>
      </c>
      <c r="K151">
        <v>6910</v>
      </c>
      <c r="L151">
        <v>0</v>
      </c>
      <c r="M151">
        <v>0</v>
      </c>
      <c r="N151">
        <v>0</v>
      </c>
      <c r="O151" t="s">
        <v>1132</v>
      </c>
      <c r="P151" t="s">
        <v>3</v>
      </c>
      <c r="Q151" t="s">
        <v>1133</v>
      </c>
      <c r="R151" t="s">
        <v>3</v>
      </c>
      <c r="S151" t="s">
        <v>3</v>
      </c>
      <c r="T151" t="s">
        <v>3</v>
      </c>
      <c r="U151">
        <v>0</v>
      </c>
      <c r="V151">
        <v>0</v>
      </c>
      <c r="W151">
        <v>0</v>
      </c>
      <c r="X151">
        <v>0</v>
      </c>
      <c r="Y151" t="s">
        <v>3</v>
      </c>
      <c r="Z151" t="s">
        <v>3</v>
      </c>
      <c r="AA151">
        <v>0</v>
      </c>
      <c r="AB151" t="s">
        <v>3</v>
      </c>
      <c r="AC151">
        <v>6910</v>
      </c>
      <c r="AD151">
        <v>1</v>
      </c>
      <c r="AE151">
        <v>0</v>
      </c>
      <c r="AF151">
        <v>1</v>
      </c>
      <c r="AG151">
        <v>3</v>
      </c>
      <c r="AH151" t="s">
        <v>161</v>
      </c>
      <c r="AI151" t="s">
        <v>542</v>
      </c>
      <c r="AJ151">
        <v>46132.656261574077</v>
      </c>
      <c r="AK151">
        <v>55932701</v>
      </c>
      <c r="AL151">
        <v>0</v>
      </c>
      <c r="AM151">
        <v>0</v>
      </c>
      <c r="AN151">
        <v>0</v>
      </c>
      <c r="AO151">
        <v>46073</v>
      </c>
      <c r="AP151">
        <v>0</v>
      </c>
      <c r="AQ151">
        <v>1</v>
      </c>
      <c r="AR151">
        <v>0</v>
      </c>
      <c r="AS151" t="s">
        <v>3</v>
      </c>
      <c r="AT151">
        <v>1</v>
      </c>
      <c r="AU151">
        <v>15</v>
      </c>
    </row>
    <row r="152" spans="2:47" x14ac:dyDescent="0.2">
      <c r="B152" t="s">
        <v>1248</v>
      </c>
      <c r="C152">
        <v>0</v>
      </c>
      <c r="D152" t="s">
        <v>541</v>
      </c>
      <c r="E152" t="s">
        <v>3</v>
      </c>
      <c r="F152" t="s">
        <v>1008</v>
      </c>
      <c r="G152" t="s">
        <v>3</v>
      </c>
      <c r="H152">
        <v>6157.48</v>
      </c>
      <c r="I152">
        <v>6157.48</v>
      </c>
      <c r="J152">
        <v>0</v>
      </c>
      <c r="K152">
        <v>6157.48</v>
      </c>
      <c r="L152">
        <v>0</v>
      </c>
      <c r="M152">
        <v>0</v>
      </c>
      <c r="N152">
        <v>0</v>
      </c>
      <c r="O152" t="s">
        <v>1092</v>
      </c>
      <c r="P152" t="s">
        <v>3</v>
      </c>
      <c r="Q152" t="s">
        <v>1093</v>
      </c>
      <c r="R152" t="s">
        <v>3</v>
      </c>
      <c r="S152" t="s">
        <v>3</v>
      </c>
      <c r="T152" t="s">
        <v>3</v>
      </c>
      <c r="U152">
        <v>0</v>
      </c>
      <c r="V152">
        <v>0</v>
      </c>
      <c r="W152">
        <v>0</v>
      </c>
      <c r="X152">
        <v>0</v>
      </c>
      <c r="Y152" t="s">
        <v>3</v>
      </c>
      <c r="Z152" t="s">
        <v>3</v>
      </c>
      <c r="AA152">
        <v>0</v>
      </c>
      <c r="AB152" t="s">
        <v>3</v>
      </c>
      <c r="AC152">
        <v>6157.48</v>
      </c>
      <c r="AD152">
        <v>1</v>
      </c>
      <c r="AE152">
        <v>0</v>
      </c>
      <c r="AF152">
        <v>1</v>
      </c>
      <c r="AG152">
        <v>3</v>
      </c>
      <c r="AH152" t="s">
        <v>161</v>
      </c>
      <c r="AI152" t="s">
        <v>542</v>
      </c>
      <c r="AJ152">
        <v>46132.656261574077</v>
      </c>
      <c r="AK152">
        <v>55932701</v>
      </c>
      <c r="AL152">
        <v>0</v>
      </c>
      <c r="AM152">
        <v>0</v>
      </c>
      <c r="AN152">
        <v>0</v>
      </c>
      <c r="AO152">
        <v>46073</v>
      </c>
      <c r="AP152">
        <v>0</v>
      </c>
      <c r="AQ152">
        <v>1</v>
      </c>
      <c r="AR152">
        <v>0</v>
      </c>
      <c r="AS152" t="s">
        <v>3</v>
      </c>
      <c r="AT152">
        <v>1</v>
      </c>
      <c r="AU152">
        <v>15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Борисова Людмила Александровна</cp:lastModifiedBy>
  <dcterms:created xsi:type="dcterms:W3CDTF">2026-05-07T12:43:12Z</dcterms:created>
  <dcterms:modified xsi:type="dcterms:W3CDTF">2026-07-02T17:16:27Z</dcterms:modified>
</cp:coreProperties>
</file>